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ScanlonZ\Downloads\"/>
    </mc:Choice>
  </mc:AlternateContent>
  <xr:revisionPtr revIDLastSave="0" documentId="13_ncr:1_{C530509F-1A45-405C-AECE-93B5A440303A}" xr6:coauthVersionLast="47" xr6:coauthVersionMax="47" xr10:uidLastSave="{00000000-0000-0000-0000-000000000000}"/>
  <workbookProtection workbookAlgorithmName="SHA-512" workbookHashValue="WHD+YHvLH/TEPS/dgpv4LWQIDC0sZBdzQVWa5Av96BvV1+RA2d57FlD63IopAnYyn0eYxtIU0uy7Q85S6+QYEA==" workbookSaltValue="zZ+CbqrTIbj6yF/4JMp9WQ==" workbookSpinCount="100000" lockStructure="1"/>
  <bookViews>
    <workbookView xWindow="28680" yWindow="-120" windowWidth="29040" windowHeight="15840" tabRatio="811" xr2:uid="{E11FF4B3-6075-4053-B784-74095E0D546E}"/>
  </bookViews>
  <sheets>
    <sheet name="Disclaimer" sheetId="19" r:id="rId1"/>
    <sheet name="Overview" sheetId="2" r:id="rId2"/>
    <sheet name="Inputs" sheetId="14" r:id="rId3"/>
    <sheet name="1. GWP risk location" sheetId="6" r:id="rId4"/>
    <sheet name="2. Distribution channel" sheetId="10" r:id="rId5"/>
    <sheet name="3. Admin expenses" sheetId="13" r:id="rId6"/>
    <sheet name="4. GWP CoB" sheetId="9" r:id="rId7"/>
    <sheet name="Output" sheetId="15" r:id="rId8"/>
    <sheet name="A. YOA P&amp;L" sheetId="16" r:id="rId9"/>
    <sheet name="B. Lloyd's charges" sheetId="1" r:id="rId10"/>
    <sheet name="Dropdowns" sheetId="17" state="hidden" r:id="rId11"/>
  </sheets>
  <externalReferences>
    <externalReference r:id="rId12"/>
  </externalReferences>
  <definedNames>
    <definedName name="_Key1" hidden="1">#REF!</definedName>
    <definedName name="_Order1" hidden="1">255</definedName>
    <definedName name="_Sort" hidden="1">#REF!</definedName>
    <definedName name="FX">Overview!#REF!</definedName>
    <definedName name="_xlnm.Print_Area" localSheetId="3">'1. GWP risk location'!$A$9:$J$96</definedName>
    <definedName name="_xlnm.Print_Area" localSheetId="4">'2. Distribution channel'!$A$5:$K$23</definedName>
    <definedName name="_xlnm.Print_Area" localSheetId="5">'3. Admin expenses'!$A$7:$F$35</definedName>
    <definedName name="_xlnm.Print_Area" localSheetId="6">'4. GWP CoB'!$A$9:$M$114</definedName>
    <definedName name="_xlnm.Print_Area" localSheetId="8">'A. YOA P&amp;L'!$A$1:$H$37</definedName>
    <definedName name="_xlnm.Print_Area" localSheetId="9">'B. Lloyd''s charges'!$A$1:$K$29</definedName>
    <definedName name="_xlnm.Print_Area" localSheetId="1">Overview!$A$1:$H$35</definedName>
    <definedName name="RCList_Existing">'[1]Existing Risk Codes'!$A$14:$H$454</definedName>
    <definedName name="RCList_New">'[1]New Risk Codes'!$B$14:$F$49</definedName>
    <definedName name="RD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 l="1"/>
  <c r="D39" i="9"/>
  <c r="D14" i="1"/>
  <c r="C13" i="1"/>
  <c r="C11" i="1"/>
  <c r="J109" i="9"/>
  <c r="K109" i="9"/>
  <c r="K74" i="9"/>
  <c r="J74" i="9"/>
  <c r="I74" i="9"/>
  <c r="H74" i="9"/>
  <c r="G74" i="9"/>
  <c r="F74" i="9"/>
  <c r="H39" i="9"/>
  <c r="G39" i="9"/>
  <c r="F39" i="9"/>
  <c r="D109" i="9"/>
  <c r="D74" i="9" l="1"/>
  <c r="E14" i="1"/>
  <c r="E49" i="9" l="1"/>
  <c r="E108" i="9"/>
  <c r="E107" i="9"/>
  <c r="E106" i="9"/>
  <c r="E105" i="9"/>
  <c r="E104" i="9"/>
  <c r="E103" i="9"/>
  <c r="E102" i="9"/>
  <c r="E101" i="9"/>
  <c r="E100" i="9"/>
  <c r="E99" i="9"/>
  <c r="E98" i="9"/>
  <c r="E97" i="9"/>
  <c r="E96" i="9"/>
  <c r="E95" i="9"/>
  <c r="E94" i="9"/>
  <c r="E93" i="9"/>
  <c r="E92" i="9"/>
  <c r="E91" i="9"/>
  <c r="E90" i="9"/>
  <c r="E89" i="9"/>
  <c r="E88" i="9"/>
  <c r="E87" i="9"/>
  <c r="E86" i="9"/>
  <c r="E85" i="9"/>
  <c r="E73" i="9"/>
  <c r="E72" i="9"/>
  <c r="E71" i="9"/>
  <c r="E70" i="9"/>
  <c r="E69" i="9"/>
  <c r="E68" i="9"/>
  <c r="E67" i="9"/>
  <c r="E66" i="9"/>
  <c r="E65" i="9"/>
  <c r="E64" i="9"/>
  <c r="E63" i="9"/>
  <c r="E62" i="9"/>
  <c r="E61" i="9"/>
  <c r="E60" i="9"/>
  <c r="E59" i="9"/>
  <c r="E58" i="9"/>
  <c r="E57" i="9"/>
  <c r="E56" i="9"/>
  <c r="E55" i="9"/>
  <c r="E54" i="9"/>
  <c r="E53" i="9"/>
  <c r="E52" i="9"/>
  <c r="E51" i="9"/>
  <c r="E50" i="9"/>
  <c r="E14" i="9"/>
  <c r="E74" i="9" l="1"/>
  <c r="C98" i="6"/>
  <c r="K13" i="6"/>
  <c r="M13" i="6"/>
  <c r="L13" i="6"/>
  <c r="G19" i="1"/>
  <c r="D19" i="1"/>
  <c r="E19" i="1"/>
  <c r="C19" i="1"/>
  <c r="C100" i="6"/>
  <c r="C99" i="6"/>
  <c r="I100" i="6"/>
  <c r="M100" i="6" s="1"/>
  <c r="H100" i="6"/>
  <c r="G100" i="6"/>
  <c r="E100" i="6"/>
  <c r="D100" i="6"/>
  <c r="I99" i="6"/>
  <c r="H99" i="6"/>
  <c r="G99" i="6"/>
  <c r="E99" i="6"/>
  <c r="D99" i="6"/>
  <c r="I98" i="6"/>
  <c r="H98" i="6"/>
  <c r="G98" i="6"/>
  <c r="E98" i="6"/>
  <c r="D98" i="6"/>
  <c r="L98" i="6" s="1"/>
  <c r="E21" i="1"/>
  <c r="D21" i="1"/>
  <c r="C21" i="1"/>
  <c r="E20" i="1"/>
  <c r="D20" i="1"/>
  <c r="C20" i="1"/>
  <c r="E35" i="9"/>
  <c r="E36" i="9"/>
  <c r="E37" i="9"/>
  <c r="E38" i="9"/>
  <c r="E15" i="9"/>
  <c r="E16" i="9"/>
  <c r="E17" i="9"/>
  <c r="E18" i="9"/>
  <c r="E19" i="9"/>
  <c r="E20" i="9"/>
  <c r="E21" i="9"/>
  <c r="E22" i="9"/>
  <c r="E23" i="9"/>
  <c r="E24" i="9"/>
  <c r="E25" i="9"/>
  <c r="E26" i="9"/>
  <c r="E27" i="9"/>
  <c r="E28" i="9"/>
  <c r="E29" i="9"/>
  <c r="E30" i="9"/>
  <c r="E31" i="9"/>
  <c r="E32" i="9"/>
  <c r="E33" i="9"/>
  <c r="E34" i="9"/>
  <c r="E39" i="9" l="1"/>
  <c r="K99" i="6"/>
  <c r="K98" i="6"/>
  <c r="M98" i="6"/>
  <c r="K100" i="6"/>
  <c r="L100" i="6"/>
  <c r="L99" i="6"/>
  <c r="M99" i="6"/>
  <c r="L34" i="1"/>
  <c r="C35" i="13"/>
  <c r="D35" i="13" s="1"/>
  <c r="E35" i="13" s="1"/>
  <c r="J32" i="1"/>
  <c r="C32" i="1" s="1"/>
  <c r="J9" i="1"/>
  <c r="C9" i="1" s="1"/>
  <c r="C31" i="1" l="1"/>
  <c r="C8" i="1"/>
  <c r="C2" i="1"/>
  <c r="C17" i="16"/>
  <c r="C2" i="16"/>
  <c r="C9" i="13"/>
  <c r="H8" i="10"/>
  <c r="I8" i="10" s="1"/>
  <c r="H14" i="10"/>
  <c r="C20" i="10"/>
  <c r="C14" i="10"/>
  <c r="C8" i="10"/>
  <c r="C10" i="6"/>
  <c r="D10" i="6" s="1"/>
  <c r="E10" i="6" s="1"/>
  <c r="K10" i="6"/>
  <c r="G10" i="6"/>
  <c r="D18" i="2"/>
  <c r="E18" i="2" s="1"/>
  <c r="F16" i="2" l="1"/>
  <c r="D31" i="1" l="1"/>
  <c r="E31" i="1" s="1"/>
  <c r="G32" i="1" l="1"/>
  <c r="G21" i="1" l="1"/>
  <c r="M26" i="6" l="1"/>
  <c r="L26" i="6"/>
  <c r="K26" i="6"/>
  <c r="M25" i="6"/>
  <c r="L25" i="6"/>
  <c r="K25" i="6"/>
  <c r="M24" i="6"/>
  <c r="L24" i="6"/>
  <c r="K24" i="6"/>
  <c r="M23" i="6"/>
  <c r="L23" i="6"/>
  <c r="K23" i="6"/>
  <c r="M22" i="6"/>
  <c r="L22" i="6"/>
  <c r="K22" i="6"/>
  <c r="M21" i="6"/>
  <c r="L21" i="6"/>
  <c r="K21" i="6"/>
  <c r="M20" i="6"/>
  <c r="L20" i="6"/>
  <c r="K20" i="6"/>
  <c r="M19" i="6"/>
  <c r="L19" i="6"/>
  <c r="K19" i="6"/>
  <c r="M18" i="6"/>
  <c r="L18" i="6"/>
  <c r="K18" i="6"/>
  <c r="M17" i="6"/>
  <c r="L17" i="6"/>
  <c r="K17" i="6"/>
  <c r="M16" i="6"/>
  <c r="L16" i="6"/>
  <c r="K16" i="6"/>
  <c r="M15" i="6"/>
  <c r="L15" i="6"/>
  <c r="K15" i="6"/>
  <c r="M14" i="6"/>
  <c r="E15" i="1" s="1"/>
  <c r="L14" i="6"/>
  <c r="D15" i="1" s="1"/>
  <c r="K14" i="6"/>
  <c r="C15" i="1" s="1"/>
  <c r="M12" i="6"/>
  <c r="E36" i="1" s="1"/>
  <c r="L12" i="6"/>
  <c r="K12" i="6"/>
  <c r="C36" i="1" s="1"/>
  <c r="M54" i="6"/>
  <c r="L54" i="6"/>
  <c r="K54" i="6"/>
  <c r="M53" i="6"/>
  <c r="L53" i="6"/>
  <c r="K53" i="6"/>
  <c r="C37" i="1" s="1"/>
  <c r="M52" i="6"/>
  <c r="L52" i="6"/>
  <c r="K52" i="6"/>
  <c r="M51" i="6"/>
  <c r="L51" i="6"/>
  <c r="K51" i="6"/>
  <c r="M50" i="6"/>
  <c r="L50" i="6"/>
  <c r="K50" i="6"/>
  <c r="M49" i="6"/>
  <c r="L49" i="6"/>
  <c r="K49" i="6"/>
  <c r="M48" i="6"/>
  <c r="L48" i="6"/>
  <c r="K48" i="6"/>
  <c r="M47" i="6"/>
  <c r="L47" i="6"/>
  <c r="K47" i="6"/>
  <c r="M46" i="6"/>
  <c r="L46" i="6"/>
  <c r="K46" i="6"/>
  <c r="M45" i="6"/>
  <c r="L45" i="6"/>
  <c r="K45" i="6"/>
  <c r="M44" i="6"/>
  <c r="L44" i="6"/>
  <c r="K44" i="6"/>
  <c r="M43" i="6"/>
  <c r="L43" i="6"/>
  <c r="K43" i="6"/>
  <c r="M42" i="6"/>
  <c r="L42" i="6"/>
  <c r="K42" i="6"/>
  <c r="M41" i="6"/>
  <c r="L41" i="6"/>
  <c r="K41" i="6"/>
  <c r="M40" i="6"/>
  <c r="L40" i="6"/>
  <c r="K40" i="6"/>
  <c r="M39" i="6"/>
  <c r="L39" i="6"/>
  <c r="K39" i="6"/>
  <c r="M38" i="6"/>
  <c r="L38" i="6"/>
  <c r="K38" i="6"/>
  <c r="M37" i="6"/>
  <c r="L37" i="6"/>
  <c r="K37" i="6"/>
  <c r="M36" i="6"/>
  <c r="L36" i="6"/>
  <c r="K36" i="6"/>
  <c r="M35" i="6"/>
  <c r="L35" i="6"/>
  <c r="K35" i="6"/>
  <c r="M34" i="6"/>
  <c r="L34" i="6"/>
  <c r="K34" i="6"/>
  <c r="M33" i="6"/>
  <c r="L33" i="6"/>
  <c r="K33" i="6"/>
  <c r="M32" i="6"/>
  <c r="L32" i="6"/>
  <c r="K32" i="6"/>
  <c r="M31" i="6"/>
  <c r="L31" i="6"/>
  <c r="K31" i="6"/>
  <c r="M30" i="6"/>
  <c r="L30" i="6"/>
  <c r="K30" i="6"/>
  <c r="M29" i="6"/>
  <c r="L29" i="6"/>
  <c r="K29" i="6"/>
  <c r="K57" i="6"/>
  <c r="L57" i="6"/>
  <c r="M57" i="6"/>
  <c r="K58" i="6"/>
  <c r="L58" i="6"/>
  <c r="M58" i="6"/>
  <c r="K59" i="6"/>
  <c r="L59" i="6"/>
  <c r="M59" i="6"/>
  <c r="K60" i="6"/>
  <c r="L60" i="6"/>
  <c r="M60" i="6"/>
  <c r="K61" i="6"/>
  <c r="L61" i="6"/>
  <c r="M61" i="6"/>
  <c r="K62" i="6"/>
  <c r="L62" i="6"/>
  <c r="M62" i="6"/>
  <c r="K63" i="6"/>
  <c r="L63" i="6"/>
  <c r="M63" i="6"/>
  <c r="K64" i="6"/>
  <c r="L64" i="6"/>
  <c r="M64" i="6"/>
  <c r="K65" i="6"/>
  <c r="L65" i="6"/>
  <c r="M65" i="6"/>
  <c r="K66" i="6"/>
  <c r="L66" i="6"/>
  <c r="M66" i="6"/>
  <c r="K67" i="6"/>
  <c r="L67" i="6"/>
  <c r="M67" i="6"/>
  <c r="K68" i="6"/>
  <c r="L68" i="6"/>
  <c r="M68" i="6"/>
  <c r="K69" i="6"/>
  <c r="L69" i="6"/>
  <c r="M69" i="6"/>
  <c r="K70" i="6"/>
  <c r="L70" i="6"/>
  <c r="M70" i="6"/>
  <c r="K71" i="6"/>
  <c r="L71" i="6"/>
  <c r="M71" i="6"/>
  <c r="K72" i="6"/>
  <c r="L72" i="6"/>
  <c r="M72" i="6"/>
  <c r="K73" i="6"/>
  <c r="L73" i="6"/>
  <c r="M73" i="6"/>
  <c r="K74" i="6"/>
  <c r="L74" i="6"/>
  <c r="M74" i="6"/>
  <c r="K75" i="6"/>
  <c r="L75" i="6"/>
  <c r="M75" i="6"/>
  <c r="K76" i="6"/>
  <c r="L76" i="6"/>
  <c r="M76" i="6"/>
  <c r="K77" i="6"/>
  <c r="L77" i="6"/>
  <c r="M77" i="6"/>
  <c r="K78" i="6"/>
  <c r="L78" i="6"/>
  <c r="M78" i="6"/>
  <c r="K79" i="6"/>
  <c r="L79" i="6"/>
  <c r="M79" i="6"/>
  <c r="K80" i="6"/>
  <c r="L80" i="6"/>
  <c r="M80" i="6"/>
  <c r="K81" i="6"/>
  <c r="L81" i="6"/>
  <c r="M81" i="6"/>
  <c r="K82" i="6"/>
  <c r="L82" i="6"/>
  <c r="M82" i="6"/>
  <c r="K83" i="6"/>
  <c r="L83" i="6"/>
  <c r="M83" i="6"/>
  <c r="K84" i="6"/>
  <c r="L84" i="6"/>
  <c r="M84" i="6"/>
  <c r="K85" i="6"/>
  <c r="L85" i="6"/>
  <c r="M85" i="6"/>
  <c r="K86" i="6"/>
  <c r="L86" i="6"/>
  <c r="M86" i="6"/>
  <c r="K87" i="6"/>
  <c r="L87" i="6"/>
  <c r="M87" i="6"/>
  <c r="K88" i="6"/>
  <c r="L88" i="6"/>
  <c r="M88" i="6"/>
  <c r="K89" i="6"/>
  <c r="L89" i="6"/>
  <c r="M89" i="6"/>
  <c r="K90" i="6"/>
  <c r="L90" i="6"/>
  <c r="M90" i="6"/>
  <c r="K91" i="6"/>
  <c r="L91" i="6"/>
  <c r="M91" i="6"/>
  <c r="K92" i="6"/>
  <c r="L92" i="6"/>
  <c r="M92" i="6"/>
  <c r="K93" i="6"/>
  <c r="L93" i="6"/>
  <c r="M93" i="6"/>
  <c r="K94" i="6"/>
  <c r="L94" i="6"/>
  <c r="M94" i="6"/>
  <c r="K95" i="6"/>
  <c r="L95" i="6"/>
  <c r="M95" i="6"/>
  <c r="L96" i="6"/>
  <c r="M96" i="6"/>
  <c r="K96" i="6"/>
  <c r="L10" i="6"/>
  <c r="M10" i="6" s="1"/>
  <c r="D36" i="1" l="1"/>
  <c r="K102" i="6"/>
  <c r="D37" i="1"/>
  <c r="G15" i="1"/>
  <c r="L102" i="6"/>
  <c r="E37" i="1"/>
  <c r="M102" i="6"/>
  <c r="L104" i="9"/>
  <c r="L105" i="9"/>
  <c r="L106" i="9"/>
  <c r="L107" i="9"/>
  <c r="L108" i="9"/>
  <c r="G37" i="1" l="1"/>
  <c r="G36" i="1"/>
  <c r="D20" i="10"/>
  <c r="E20" i="10" s="1"/>
  <c r="I14" i="10"/>
  <c r="J14" i="10" s="1"/>
  <c r="J8" i="10"/>
  <c r="H102" i="6" l="1"/>
  <c r="I102" i="6"/>
  <c r="G102" i="6"/>
  <c r="C5" i="1" s="1"/>
  <c r="H16" i="10" s="1"/>
  <c r="C102" i="6"/>
  <c r="K39" i="9"/>
  <c r="J39" i="9"/>
  <c r="C4" i="16" s="1"/>
  <c r="C11" i="16"/>
  <c r="C39" i="9"/>
  <c r="I30" i="9"/>
  <c r="I14" i="9"/>
  <c r="D4" i="16"/>
  <c r="C74" i="9"/>
  <c r="C109" i="9"/>
  <c r="E102" i="6"/>
  <c r="D102" i="6"/>
  <c r="I84" i="9"/>
  <c r="I108" i="9"/>
  <c r="I107" i="9"/>
  <c r="I106" i="9"/>
  <c r="I105" i="9"/>
  <c r="I104" i="9"/>
  <c r="I103" i="9"/>
  <c r="I102" i="9"/>
  <c r="I101" i="9"/>
  <c r="I100" i="9"/>
  <c r="I99" i="9"/>
  <c r="I98" i="9"/>
  <c r="I97" i="9"/>
  <c r="I96" i="9"/>
  <c r="I95" i="9"/>
  <c r="I94" i="9"/>
  <c r="I93" i="9"/>
  <c r="I92" i="9"/>
  <c r="I91" i="9"/>
  <c r="I90" i="9"/>
  <c r="I89" i="9"/>
  <c r="I88" i="9"/>
  <c r="I87" i="9"/>
  <c r="I86" i="9"/>
  <c r="I85" i="9"/>
  <c r="D8" i="16"/>
  <c r="H109" i="9"/>
  <c r="G109" i="9"/>
  <c r="I69" i="9"/>
  <c r="I64" i="9"/>
  <c r="I60" i="9"/>
  <c r="I61" i="9"/>
  <c r="I56" i="9"/>
  <c r="I67" i="9"/>
  <c r="I62" i="9"/>
  <c r="I55" i="9"/>
  <c r="I49" i="9"/>
  <c r="I73" i="9"/>
  <c r="I72" i="9"/>
  <c r="I71" i="9"/>
  <c r="I70" i="9"/>
  <c r="I57" i="9"/>
  <c r="I51" i="9"/>
  <c r="L73" i="9"/>
  <c r="L72" i="9"/>
  <c r="L71" i="9"/>
  <c r="L70" i="9"/>
  <c r="L69" i="9"/>
  <c r="L38" i="9"/>
  <c r="L37" i="9"/>
  <c r="L36" i="9"/>
  <c r="L35" i="9"/>
  <c r="L34" i="9"/>
  <c r="I34" i="9"/>
  <c r="I38" i="9"/>
  <c r="I37" i="9"/>
  <c r="I36" i="9"/>
  <c r="I35" i="9"/>
  <c r="I33" i="9"/>
  <c r="I32" i="9"/>
  <c r="I31" i="9"/>
  <c r="I29" i="9"/>
  <c r="I28" i="9"/>
  <c r="I27" i="9"/>
  <c r="I26" i="9"/>
  <c r="I25" i="9"/>
  <c r="I24" i="9"/>
  <c r="I23" i="9"/>
  <c r="I22" i="9"/>
  <c r="I21" i="9"/>
  <c r="I20" i="9"/>
  <c r="I19" i="9"/>
  <c r="I18" i="9"/>
  <c r="I17" i="9"/>
  <c r="I16" i="9"/>
  <c r="I15" i="9"/>
  <c r="C4" i="1" l="1"/>
  <c r="C111" i="9"/>
  <c r="C15" i="10"/>
  <c r="C17" i="10"/>
  <c r="C23" i="10" s="1"/>
  <c r="C16" i="10"/>
  <c r="C22" i="10" s="1"/>
  <c r="C26" i="1" s="1"/>
  <c r="H15" i="10"/>
  <c r="C12" i="1" s="1"/>
  <c r="C3" i="1"/>
  <c r="C7" i="16"/>
  <c r="I39" i="9"/>
  <c r="G14" i="1"/>
  <c r="I50" i="9"/>
  <c r="I68" i="9"/>
  <c r="I53" i="9"/>
  <c r="I54" i="9"/>
  <c r="I59" i="9"/>
  <c r="E11" i="16"/>
  <c r="I66" i="9"/>
  <c r="F109" i="9"/>
  <c r="I109" i="9" s="1"/>
  <c r="I58" i="9"/>
  <c r="I63" i="9"/>
  <c r="I52" i="9"/>
  <c r="I65" i="9"/>
  <c r="D7" i="16"/>
  <c r="C76" i="9"/>
  <c r="C10" i="1" l="1"/>
  <c r="C22" i="1"/>
  <c r="C24" i="1"/>
  <c r="C27" i="1"/>
  <c r="C25" i="1"/>
  <c r="C35" i="1"/>
  <c r="C34" i="1"/>
  <c r="C33" i="1"/>
  <c r="C23" i="1"/>
  <c r="C21" i="10"/>
  <c r="E7" i="16"/>
  <c r="D18" i="1" l="1"/>
  <c r="E18" i="1"/>
  <c r="C18" i="1"/>
  <c r="D17" i="1"/>
  <c r="E17" i="1"/>
  <c r="C17" i="1"/>
  <c r="F18" i="2"/>
  <c r="E16" i="1" l="1"/>
  <c r="G17" i="1"/>
  <c r="D16" i="1"/>
  <c r="G18" i="1"/>
  <c r="C16" i="1"/>
  <c r="C28" i="1" s="1"/>
  <c r="G14" i="16"/>
  <c r="G13" i="16"/>
  <c r="G10" i="16"/>
  <c r="G16" i="1" l="1"/>
  <c r="C10" i="9"/>
  <c r="C80" i="9" s="1"/>
  <c r="D8" i="1"/>
  <c r="E8" i="1" s="1"/>
  <c r="D17" i="16"/>
  <c r="E17" i="16" s="1"/>
  <c r="D2" i="16"/>
  <c r="E2" i="16" s="1"/>
  <c r="D9" i="13"/>
  <c r="E9" i="13" s="1"/>
  <c r="D14" i="10"/>
  <c r="E14" i="10" s="1"/>
  <c r="D8" i="10"/>
  <c r="E8" i="10" s="1"/>
  <c r="H10" i="6"/>
  <c r="I10" i="6" s="1"/>
  <c r="E8" i="16"/>
  <c r="D11" i="16"/>
  <c r="E4" i="16"/>
  <c r="E5" i="1"/>
  <c r="J15" i="10" l="1"/>
  <c r="J16" i="10"/>
  <c r="C8" i="16"/>
  <c r="G8" i="16" s="1"/>
  <c r="D2" i="1"/>
  <c r="G11" i="16"/>
  <c r="D4" i="1"/>
  <c r="D13" i="1" s="1"/>
  <c r="D3" i="16"/>
  <c r="D5" i="16" s="1"/>
  <c r="D19" i="16" s="1"/>
  <c r="C41" i="9"/>
  <c r="G4" i="16"/>
  <c r="C3" i="16"/>
  <c r="D5" i="1"/>
  <c r="C45" i="9"/>
  <c r="E9" i="16"/>
  <c r="E4" i="1"/>
  <c r="E13" i="1" s="1"/>
  <c r="E3" i="16"/>
  <c r="D9" i="16"/>
  <c r="G9" i="1"/>
  <c r="G13" i="1" l="1"/>
  <c r="D3" i="1"/>
  <c r="E11" i="1"/>
  <c r="E15" i="10"/>
  <c r="E21" i="10" s="1"/>
  <c r="E16" i="10"/>
  <c r="E22" i="10" s="1"/>
  <c r="E26" i="1" s="1"/>
  <c r="E17" i="10"/>
  <c r="E23" i="10" s="1"/>
  <c r="I15" i="10"/>
  <c r="I16" i="10"/>
  <c r="D11" i="1"/>
  <c r="D15" i="10"/>
  <c r="D16" i="10"/>
  <c r="D22" i="10" s="1"/>
  <c r="D26" i="1" s="1"/>
  <c r="D17" i="10"/>
  <c r="E12" i="1"/>
  <c r="E2" i="1"/>
  <c r="C9" i="16"/>
  <c r="G7" i="16"/>
  <c r="D18" i="16"/>
  <c r="C5" i="16"/>
  <c r="C19" i="16" s="1"/>
  <c r="G3" i="16"/>
  <c r="E5" i="16"/>
  <c r="E3" i="1"/>
  <c r="E24" i="1" s="1"/>
  <c r="G5" i="1"/>
  <c r="G4" i="1"/>
  <c r="E10" i="1" l="1"/>
  <c r="D25" i="1"/>
  <c r="D24" i="1"/>
  <c r="G26" i="1"/>
  <c r="E34" i="1"/>
  <c r="E25" i="1"/>
  <c r="D34" i="1"/>
  <c r="D35" i="1"/>
  <c r="D33" i="1"/>
  <c r="E35" i="1"/>
  <c r="E33" i="1"/>
  <c r="E22" i="1"/>
  <c r="E23" i="1"/>
  <c r="D23" i="1"/>
  <c r="D22" i="1"/>
  <c r="D27" i="1"/>
  <c r="G11" i="1"/>
  <c r="D21" i="10"/>
  <c r="D12" i="1"/>
  <c r="G12" i="1" s="1"/>
  <c r="D23" i="10"/>
  <c r="C18" i="16"/>
  <c r="G9" i="16"/>
  <c r="E27" i="1"/>
  <c r="E19" i="16"/>
  <c r="E18" i="16"/>
  <c r="G5" i="16"/>
  <c r="G3" i="1"/>
  <c r="G34" i="1" l="1"/>
  <c r="D10" i="1"/>
  <c r="G10" i="1" s="1"/>
  <c r="E28" i="1"/>
  <c r="G23" i="1"/>
  <c r="C29" i="13"/>
  <c r="G24" i="1"/>
  <c r="D38" i="1"/>
  <c r="D28" i="13" s="1"/>
  <c r="G33" i="1"/>
  <c r="G22" i="1"/>
  <c r="G35" i="1"/>
  <c r="E38" i="1"/>
  <c r="E28" i="13" s="1"/>
  <c r="C38" i="1"/>
  <c r="C28" i="13" s="1"/>
  <c r="G20" i="1"/>
  <c r="G27" i="1"/>
  <c r="G18" i="16"/>
  <c r="G19" i="16"/>
  <c r="D28" i="1" l="1"/>
  <c r="C36" i="13"/>
  <c r="C31" i="13"/>
  <c r="G38" i="1"/>
  <c r="L16" i="9" l="1"/>
  <c r="L20" i="9"/>
  <c r="L24" i="9"/>
  <c r="L28" i="9"/>
  <c r="L32" i="9"/>
  <c r="L15" i="9"/>
  <c r="L19" i="9"/>
  <c r="L23" i="9"/>
  <c r="L27" i="9"/>
  <c r="L31" i="9"/>
  <c r="L17" i="9"/>
  <c r="L21" i="9"/>
  <c r="L25" i="9"/>
  <c r="L29" i="9"/>
  <c r="L33" i="9"/>
  <c r="L18" i="9"/>
  <c r="L22" i="9"/>
  <c r="L26" i="9"/>
  <c r="L30" i="9"/>
  <c r="C12" i="16"/>
  <c r="C20" i="16" s="1"/>
  <c r="D29" i="13"/>
  <c r="D36" i="13" s="1"/>
  <c r="G25" i="1"/>
  <c r="L39" i="9" l="1"/>
  <c r="L14" i="9"/>
  <c r="D31" i="13"/>
  <c r="C15" i="16"/>
  <c r="G28" i="1"/>
  <c r="L50" i="9" l="1"/>
  <c r="L54" i="9"/>
  <c r="L58" i="9"/>
  <c r="L62" i="9"/>
  <c r="L66" i="9"/>
  <c r="L53" i="9"/>
  <c r="L57" i="9"/>
  <c r="L65" i="9"/>
  <c r="L51" i="9"/>
  <c r="L55" i="9"/>
  <c r="L59" i="9"/>
  <c r="L63" i="9"/>
  <c r="L67" i="9"/>
  <c r="L52" i="9"/>
  <c r="L56" i="9"/>
  <c r="L60" i="9"/>
  <c r="L64" i="9"/>
  <c r="L68" i="9"/>
  <c r="L61" i="9"/>
  <c r="C43" i="9"/>
  <c r="E29" i="13"/>
  <c r="E36" i="13" s="1"/>
  <c r="D12" i="16"/>
  <c r="D20" i="16" s="1"/>
  <c r="L74" i="9" l="1"/>
  <c r="L49" i="9"/>
  <c r="E31" i="13"/>
  <c r="E84" i="9" s="1"/>
  <c r="E109" i="9" s="1"/>
  <c r="D22" i="16"/>
  <c r="D15" i="16"/>
  <c r="L88" i="9" l="1"/>
  <c r="L92" i="9"/>
  <c r="L96" i="9"/>
  <c r="L100" i="9"/>
  <c r="L91" i="9"/>
  <c r="L103" i="9"/>
  <c r="L85" i="9"/>
  <c r="L89" i="9"/>
  <c r="L93" i="9"/>
  <c r="L97" i="9"/>
  <c r="L101" i="9"/>
  <c r="L84" i="9"/>
  <c r="L86" i="9"/>
  <c r="L90" i="9"/>
  <c r="L94" i="9"/>
  <c r="L98" i="9"/>
  <c r="L102" i="9"/>
  <c r="L87" i="9"/>
  <c r="L95" i="9"/>
  <c r="L99" i="9"/>
  <c r="C78" i="9"/>
  <c r="E12" i="16"/>
  <c r="E20" i="16" s="1"/>
  <c r="E22" i="16" s="1"/>
  <c r="L109" i="9" l="1"/>
  <c r="E15" i="16"/>
  <c r="C22" i="16"/>
  <c r="C113" i="9" l="1"/>
  <c r="G12" i="16"/>
  <c r="G20" i="16" s="1"/>
  <c r="G22" i="16" s="1"/>
  <c r="G15" i="16"/>
</calcChain>
</file>

<file path=xl/sharedStrings.xml><?xml version="1.0" encoding="utf-8"?>
<sst xmlns="http://schemas.openxmlformats.org/spreadsheetml/2006/main" count="424" uniqueCount="350">
  <si>
    <t>Disclaimer</t>
  </si>
  <si>
    <t xml:space="preserve">This model seeks to capture key information from an application whilst giving the applicant an estimation only of Lloyd’s costs and typical external parties' costs. This model and the information provided by the model is not Lloyd’s formal communication of costs. The annual Lloyd’s market bulletin entitled “Members’ subscriptions, Central Fund contributions and other Market Charges” is, and will, remain Lloyd’s formal communication of charges, contributions, subscriptions and payment dates. 
External fees that are included in the model (including, but not limited to, PPL, XIS, XCS, LIMOSS and the LMA) have also been estimated and are not those external bodies' formal communication of charges.  Lloyd’s has not verified the accuracy and completeness of the external fees that have been included in the model.
The model and the information provided by the model is not intended for distribution to, or use by, any person or entity in any jurisdiction or country where such distribution or use would be contrary to local law or regulation. It is the responsibility of any person communicating the contents of this document, or any part thereof, to ensure compliance with all applicable legal and regulatory requirements.
Lloyd’s has provided the model and the information contained in this model for general information purposes only.  Lloyd’s does not make any representations or warranties as to its accuracy or completeness and expressly excludes to the maximum extent permitted by law all those that might otherwise be implied.  
Lloyd’s accepts no responsibility or liability for any loss or damage of any nature occasioned to any person as a result of the acting or refraining from acting as a result of, or in reliance on, any statement, fact, figure or expression of opinion or belief contained in the model or any information provided by the model. The model and the information provided by the model does not constitute advice of any kind.
Access to the model and the information provided by the model should not be considered, or deemed, to represent any form of acceptance or approval (or similar) by Lloyd’s of any  application made to Lloyd’s, including an application for membership in Lloyd’s, an application for membership of any syndicate of Lloyd’s or an application for the establishment of a syndicate at Lloyd’s.  
The model and the information provided by the model does not represent an offer or a prospectus or invitation in connection with any solicitation of capital by Lloyd’s.  Nor does it constitute an offer by Lloyd’s to sell securities or insurance or any service or product in the Lloyd’s Market, a solicitation of an offer to buy securities or insurance or any service or product in the Lloyd’s Market, or a distribution of securities in the United States or to a U.S. person, or in any other jurisdiction where it is contrary to local law. Such persons should inform themselves about and observe any applicable legal requirement. </t>
  </si>
  <si>
    <t>Notes on the use of this model</t>
  </si>
  <si>
    <t xml:space="preserve">The purpose of this model is support Lloyd's initial assessment of your proposed syndicate plan at Lloyd's. The model will also provide an initial indication of the high level Syndicate and Member charges for operating at Lloyd's. </t>
  </si>
  <si>
    <t>If you have any questions please contact: NewEntrants@lloyds.com</t>
  </si>
  <si>
    <r>
      <t xml:space="preserve">Please complete all </t>
    </r>
    <r>
      <rPr>
        <b/>
        <sz val="11"/>
        <color theme="5"/>
        <rFont val="Arial"/>
        <family val="2"/>
      </rPr>
      <t>orange cells</t>
    </r>
    <r>
      <rPr>
        <b/>
        <sz val="11"/>
        <color theme="1"/>
        <rFont val="Arial"/>
        <family val="2"/>
      </rPr>
      <t xml:space="preserve"> </t>
    </r>
    <r>
      <rPr>
        <sz val="11"/>
        <color theme="1"/>
        <rFont val="Arial"/>
        <family val="2"/>
      </rPr>
      <t xml:space="preserve">in the Overview tab, tabs 1 to 4 and tab "A. YOA P&amp;L". </t>
    </r>
  </si>
  <si>
    <t xml:space="preserve">Lloyd's syndicate and member charges in this model are not exhaustive and are for indicative and  high level planning purposes only. Lloyd's does not provide information on third party service provider fees. Lloyd's reserves the right to adjust charges at its discretion. </t>
  </si>
  <si>
    <t xml:space="preserve">For detail on Members' subscriptions, Central Fund contributions and other Market Charges click here. </t>
  </si>
  <si>
    <t>Summary of proposal</t>
  </si>
  <si>
    <t>Applicant name</t>
  </si>
  <si>
    <t>Target start date for the proposed syndicate:</t>
  </si>
  <si>
    <t>January</t>
  </si>
  <si>
    <t>Proposed type of syndicate at Lloyd's:</t>
  </si>
  <si>
    <t>Full syndicate</t>
  </si>
  <si>
    <t>Name of proposed Managing Agent, if applicable</t>
  </si>
  <si>
    <t>Are you seeking to launch a new Corporate Member?</t>
  </si>
  <si>
    <t>Yes</t>
  </si>
  <si>
    <r>
      <t>Required Underwriting Room space?</t>
    </r>
    <r>
      <rPr>
        <b/>
        <sz val="11"/>
        <color rgb="FFFF0000"/>
        <rFont val="Arial"/>
        <family val="2"/>
      </rPr>
      <t xml:space="preserve"> </t>
    </r>
    <r>
      <rPr>
        <b/>
        <sz val="11"/>
        <color theme="7"/>
        <rFont val="Arial"/>
        <family val="2"/>
      </rPr>
      <t>(Full syndicates only)</t>
    </r>
  </si>
  <si>
    <t>Ground floor (square footage)</t>
  </si>
  <si>
    <t>Galleries 1 to 3 (square footage)</t>
  </si>
  <si>
    <t>Exposure overview</t>
  </si>
  <si>
    <t>Will your portfolio have exposure to any of the following perils:</t>
  </si>
  <si>
    <t>North American Earthquake</t>
  </si>
  <si>
    <t>US Wind</t>
  </si>
  <si>
    <t>US Wind also includes Caribbean, Canada and Atlantic Mexico</t>
  </si>
  <si>
    <t>European Wind</t>
  </si>
  <si>
    <t>No</t>
  </si>
  <si>
    <t>Japan Earthquake</t>
  </si>
  <si>
    <t>Japan Typhoon</t>
  </si>
  <si>
    <t>Optional Costs</t>
  </si>
  <si>
    <t>Will the following costs apply?:</t>
  </si>
  <si>
    <t>Lloyds FX Service (CCS / FX execution)</t>
  </si>
  <si>
    <t>Central fund uplift</t>
  </si>
  <si>
    <t>A syndicate in a box has the option to defer its central fund uplift contributions for 3 years</t>
  </si>
  <si>
    <t>PPL</t>
  </si>
  <si>
    <t>LEAVE BLANK</t>
  </si>
  <si>
    <r>
      <rPr>
        <b/>
        <sz val="11"/>
        <color theme="1"/>
        <rFont val="Arial"/>
        <family val="2"/>
      </rPr>
      <t>Guidance:</t>
    </r>
    <r>
      <rPr>
        <sz val="11"/>
        <color theme="1"/>
        <rFont val="Arial"/>
        <family val="2"/>
      </rPr>
      <t xml:space="preserve"> 
</t>
    </r>
  </si>
  <si>
    <r>
      <t xml:space="preserve">- Enter forecast </t>
    </r>
    <r>
      <rPr>
        <b/>
        <sz val="11"/>
        <color theme="1"/>
        <rFont val="Arial"/>
        <family val="2"/>
      </rPr>
      <t>Insurance</t>
    </r>
    <r>
      <rPr>
        <sz val="11"/>
        <color theme="1"/>
        <rFont val="Arial"/>
        <family val="2"/>
      </rPr>
      <t xml:space="preserve"> and </t>
    </r>
    <r>
      <rPr>
        <b/>
        <sz val="11"/>
        <color theme="1"/>
        <rFont val="Arial"/>
        <family val="2"/>
      </rPr>
      <t>Reinsurance</t>
    </r>
    <r>
      <rPr>
        <sz val="11"/>
        <color theme="1"/>
        <rFont val="Arial"/>
        <family val="2"/>
      </rPr>
      <t xml:space="preserve"> Gross Written Premium split by risk location</t>
    </r>
  </si>
  <si>
    <t>- For guidance on establishing risk location please visit click here</t>
  </si>
  <si>
    <t>- If a risk is located in a country not listed below, Lloyd's may not have a license to write insurance in that jurisdiction</t>
  </si>
  <si>
    <t>- For full details of Lloyd’s trading rights please visit: Lloyd’s Crystal</t>
  </si>
  <si>
    <t>Year of Account basis</t>
  </si>
  <si>
    <t>Insurance GWP</t>
  </si>
  <si>
    <t>Reinsurance GWP</t>
  </si>
  <si>
    <t>Total GWP</t>
  </si>
  <si>
    <t>All figures GBP '000</t>
  </si>
  <si>
    <t>APAC and MEA</t>
  </si>
  <si>
    <t>Australia </t>
  </si>
  <si>
    <r>
      <t>China</t>
    </r>
    <r>
      <rPr>
        <vertAlign val="superscript"/>
        <sz val="11"/>
        <color rgb="FF000000"/>
        <rFont val="Arial"/>
        <family val="2"/>
      </rPr>
      <t>1</t>
    </r>
  </si>
  <si>
    <t>Hong Kong SAR </t>
  </si>
  <si>
    <r>
      <t>Japan</t>
    </r>
    <r>
      <rPr>
        <vertAlign val="superscript"/>
        <sz val="11"/>
        <color rgb="FF000000"/>
        <rFont val="Arial"/>
        <family val="2"/>
      </rPr>
      <t>1</t>
    </r>
    <r>
      <rPr>
        <sz val="11"/>
        <color rgb="FF000000"/>
        <rFont val="Arial"/>
        <family val="2"/>
      </rPr>
      <t> </t>
    </r>
  </si>
  <si>
    <t>Mauritius </t>
  </si>
  <si>
    <t>Namibia </t>
  </si>
  <si>
    <t>New Zealand </t>
  </si>
  <si>
    <t>Reunion</t>
  </si>
  <si>
    <t>Samoa </t>
  </si>
  <si>
    <r>
      <t>Singapore</t>
    </r>
    <r>
      <rPr>
        <vertAlign val="superscript"/>
        <sz val="11"/>
        <color rgb="FF000000"/>
        <rFont val="Arial"/>
        <family val="2"/>
      </rPr>
      <t>1</t>
    </r>
  </si>
  <si>
    <t>South Africa </t>
  </si>
  <si>
    <t>Vanuatu </t>
  </si>
  <si>
    <t>Zimbabwe </t>
  </si>
  <si>
    <t>Rest of APAC and MEA</t>
  </si>
  <si>
    <t>The Americas</t>
  </si>
  <si>
    <t>Anguilla </t>
  </si>
  <si>
    <t>Antigua </t>
  </si>
  <si>
    <t>Bahamas </t>
  </si>
  <si>
    <t>Barbados </t>
  </si>
  <si>
    <t>Belize  </t>
  </si>
  <si>
    <t>Bermuda </t>
  </si>
  <si>
    <t>British Virgin Islands </t>
  </si>
  <si>
    <t>Canada</t>
  </si>
  <si>
    <t>Cayman Islands </t>
  </si>
  <si>
    <r>
      <t>Colombia</t>
    </r>
    <r>
      <rPr>
        <vertAlign val="superscript"/>
        <sz val="11"/>
        <color rgb="FF000000"/>
        <rFont val="Arial"/>
        <family val="2"/>
      </rPr>
      <t>2</t>
    </r>
  </si>
  <si>
    <t>Dominica </t>
  </si>
  <si>
    <t>Falkland Islands </t>
  </si>
  <si>
    <t>French Guiana</t>
  </si>
  <si>
    <t>Grenada </t>
  </si>
  <si>
    <t>Guadeloupe</t>
  </si>
  <si>
    <t>Jamaica </t>
  </si>
  <si>
    <t>Martinique</t>
  </si>
  <si>
    <t>Mayotte</t>
  </si>
  <si>
    <t>Saint Barthelemy</t>
  </si>
  <si>
    <t>Saint Martin</t>
  </si>
  <si>
    <t>St Kitts &amp; Nevis </t>
  </si>
  <si>
    <t>St Lucia </t>
  </si>
  <si>
    <t>St Vincent </t>
  </si>
  <si>
    <t>Trinidad &amp; Tobago </t>
  </si>
  <si>
    <r>
      <t>US incl. territories</t>
    </r>
    <r>
      <rPr>
        <vertAlign val="superscript"/>
        <sz val="11"/>
        <color rgb="FF000000"/>
        <rFont val="Arial"/>
        <family val="2"/>
      </rPr>
      <t>3</t>
    </r>
  </si>
  <si>
    <t>Rest of the Americas</t>
  </si>
  <si>
    <t>Europe and EEA</t>
  </si>
  <si>
    <r>
      <t>Austria</t>
    </r>
    <r>
      <rPr>
        <vertAlign val="superscript"/>
        <sz val="11"/>
        <color theme="1"/>
        <rFont val="Arial"/>
        <family val="2"/>
      </rPr>
      <t>4</t>
    </r>
  </si>
  <si>
    <r>
      <t>Belgium</t>
    </r>
    <r>
      <rPr>
        <vertAlign val="superscript"/>
        <sz val="11"/>
        <color theme="1"/>
        <rFont val="Arial"/>
        <family val="2"/>
      </rPr>
      <t>4</t>
    </r>
  </si>
  <si>
    <r>
      <t>Bulgaria</t>
    </r>
    <r>
      <rPr>
        <vertAlign val="superscript"/>
        <sz val="11"/>
        <color theme="1"/>
        <rFont val="Arial"/>
        <family val="2"/>
      </rPr>
      <t>4</t>
    </r>
  </si>
  <si>
    <r>
      <t>Croatia</t>
    </r>
    <r>
      <rPr>
        <vertAlign val="superscript"/>
        <sz val="11"/>
        <color theme="1"/>
        <rFont val="Arial"/>
        <family val="2"/>
      </rPr>
      <t>4</t>
    </r>
  </si>
  <si>
    <r>
      <t>Cyprus</t>
    </r>
    <r>
      <rPr>
        <vertAlign val="superscript"/>
        <sz val="11"/>
        <color theme="1"/>
        <rFont val="Arial"/>
        <family val="2"/>
      </rPr>
      <t>4</t>
    </r>
  </si>
  <si>
    <r>
      <t>Czech Republic</t>
    </r>
    <r>
      <rPr>
        <vertAlign val="superscript"/>
        <sz val="11"/>
        <color theme="1"/>
        <rFont val="Arial"/>
        <family val="2"/>
      </rPr>
      <t>4</t>
    </r>
  </si>
  <si>
    <r>
      <t>Denmark</t>
    </r>
    <r>
      <rPr>
        <vertAlign val="superscript"/>
        <sz val="11"/>
        <color theme="1"/>
        <rFont val="Arial"/>
        <family val="2"/>
      </rPr>
      <t>4</t>
    </r>
  </si>
  <si>
    <r>
      <t>Estonia</t>
    </r>
    <r>
      <rPr>
        <vertAlign val="superscript"/>
        <sz val="11"/>
        <color theme="1"/>
        <rFont val="Arial"/>
        <family val="2"/>
      </rPr>
      <t>4</t>
    </r>
  </si>
  <si>
    <r>
      <t>Finland</t>
    </r>
    <r>
      <rPr>
        <vertAlign val="superscript"/>
        <sz val="11"/>
        <color theme="1"/>
        <rFont val="Arial"/>
        <family val="2"/>
      </rPr>
      <t>4</t>
    </r>
  </si>
  <si>
    <r>
      <t>France</t>
    </r>
    <r>
      <rPr>
        <vertAlign val="superscript"/>
        <sz val="11"/>
        <color theme="1"/>
        <rFont val="Arial"/>
        <family val="2"/>
      </rPr>
      <t>4</t>
    </r>
  </si>
  <si>
    <r>
      <t>Germany</t>
    </r>
    <r>
      <rPr>
        <vertAlign val="superscript"/>
        <sz val="11"/>
        <color theme="1"/>
        <rFont val="Arial"/>
        <family val="2"/>
      </rPr>
      <t>4</t>
    </r>
  </si>
  <si>
    <t>Gibraltar </t>
  </si>
  <si>
    <r>
      <t>Greece</t>
    </r>
    <r>
      <rPr>
        <vertAlign val="superscript"/>
        <sz val="11"/>
        <color theme="1"/>
        <rFont val="Arial"/>
        <family val="2"/>
      </rPr>
      <t>4</t>
    </r>
  </si>
  <si>
    <t>Guernsey </t>
  </si>
  <si>
    <r>
      <t>Hungary</t>
    </r>
    <r>
      <rPr>
        <vertAlign val="superscript"/>
        <sz val="11"/>
        <color theme="1"/>
        <rFont val="Arial"/>
        <family val="2"/>
      </rPr>
      <t>4</t>
    </r>
  </si>
  <si>
    <r>
      <t>Iceland</t>
    </r>
    <r>
      <rPr>
        <vertAlign val="superscript"/>
        <sz val="11"/>
        <color theme="1"/>
        <rFont val="Arial"/>
        <family val="2"/>
      </rPr>
      <t>4</t>
    </r>
  </si>
  <si>
    <r>
      <t>Ireland</t>
    </r>
    <r>
      <rPr>
        <vertAlign val="superscript"/>
        <sz val="11"/>
        <color theme="1"/>
        <rFont val="Arial"/>
        <family val="2"/>
      </rPr>
      <t>4</t>
    </r>
  </si>
  <si>
    <t>Isle of Man </t>
  </si>
  <si>
    <r>
      <t>Israel</t>
    </r>
    <r>
      <rPr>
        <sz val="11"/>
        <color rgb="FF000000"/>
        <rFont val="Arial"/>
        <family val="2"/>
      </rPr>
      <t xml:space="preserve"> </t>
    </r>
  </si>
  <si>
    <r>
      <t>Italy</t>
    </r>
    <r>
      <rPr>
        <vertAlign val="superscript"/>
        <sz val="11"/>
        <color theme="1"/>
        <rFont val="Arial"/>
        <family val="2"/>
      </rPr>
      <t>4</t>
    </r>
  </si>
  <si>
    <t>Jersey </t>
  </si>
  <si>
    <r>
      <t>Latvia</t>
    </r>
    <r>
      <rPr>
        <vertAlign val="superscript"/>
        <sz val="11"/>
        <color theme="1"/>
        <rFont val="Arial"/>
        <family val="2"/>
      </rPr>
      <t>4</t>
    </r>
  </si>
  <si>
    <r>
      <t>Liechtenstein</t>
    </r>
    <r>
      <rPr>
        <vertAlign val="superscript"/>
        <sz val="11"/>
        <color theme="1"/>
        <rFont val="Arial"/>
        <family val="2"/>
      </rPr>
      <t>4</t>
    </r>
  </si>
  <si>
    <r>
      <t>Lithuania</t>
    </r>
    <r>
      <rPr>
        <vertAlign val="superscript"/>
        <sz val="11"/>
        <color theme="1"/>
        <rFont val="Arial"/>
        <family val="2"/>
      </rPr>
      <t>4</t>
    </r>
  </si>
  <si>
    <r>
      <t>Luxembourg</t>
    </r>
    <r>
      <rPr>
        <vertAlign val="superscript"/>
        <sz val="11"/>
        <color theme="1"/>
        <rFont val="Arial"/>
        <family val="2"/>
      </rPr>
      <t>4</t>
    </r>
  </si>
  <si>
    <r>
      <t>Malta</t>
    </r>
    <r>
      <rPr>
        <vertAlign val="superscript"/>
        <sz val="11"/>
        <color theme="1"/>
        <rFont val="Arial"/>
        <family val="2"/>
      </rPr>
      <t>4</t>
    </r>
  </si>
  <si>
    <r>
      <t>Monaco</t>
    </r>
    <r>
      <rPr>
        <vertAlign val="superscript"/>
        <sz val="11"/>
        <color theme="1"/>
        <rFont val="Arial"/>
        <family val="2"/>
      </rPr>
      <t>4</t>
    </r>
  </si>
  <si>
    <r>
      <t>Netherlands</t>
    </r>
    <r>
      <rPr>
        <vertAlign val="superscript"/>
        <sz val="11"/>
        <color theme="1"/>
        <rFont val="Arial"/>
        <family val="2"/>
      </rPr>
      <t>4</t>
    </r>
  </si>
  <si>
    <r>
      <t>Norway</t>
    </r>
    <r>
      <rPr>
        <vertAlign val="superscript"/>
        <sz val="11"/>
        <color theme="1"/>
        <rFont val="Arial"/>
        <family val="2"/>
      </rPr>
      <t>4</t>
    </r>
  </si>
  <si>
    <r>
      <t>Poland</t>
    </r>
    <r>
      <rPr>
        <vertAlign val="superscript"/>
        <sz val="11"/>
        <color theme="1"/>
        <rFont val="Arial"/>
        <family val="2"/>
      </rPr>
      <t>4</t>
    </r>
  </si>
  <si>
    <r>
      <t>Portugal</t>
    </r>
    <r>
      <rPr>
        <vertAlign val="superscript"/>
        <sz val="11"/>
        <color theme="1"/>
        <rFont val="Arial"/>
        <family val="2"/>
      </rPr>
      <t>4</t>
    </r>
  </si>
  <si>
    <r>
      <t>Romania</t>
    </r>
    <r>
      <rPr>
        <vertAlign val="superscript"/>
        <sz val="11"/>
        <color theme="1"/>
        <rFont val="Arial"/>
        <family val="2"/>
      </rPr>
      <t>4</t>
    </r>
  </si>
  <si>
    <t>San Marino </t>
  </si>
  <si>
    <r>
      <t>Slovakia</t>
    </r>
    <r>
      <rPr>
        <vertAlign val="superscript"/>
        <sz val="11"/>
        <color theme="1"/>
        <rFont val="Arial"/>
        <family val="2"/>
      </rPr>
      <t>4</t>
    </r>
  </si>
  <si>
    <r>
      <t>Slovenia</t>
    </r>
    <r>
      <rPr>
        <vertAlign val="superscript"/>
        <sz val="11"/>
        <color theme="1"/>
        <rFont val="Arial"/>
        <family val="2"/>
      </rPr>
      <t>4</t>
    </r>
  </si>
  <si>
    <r>
      <t>Spain</t>
    </r>
    <r>
      <rPr>
        <vertAlign val="superscript"/>
        <sz val="11"/>
        <color theme="1"/>
        <rFont val="Arial"/>
        <family val="2"/>
      </rPr>
      <t>4</t>
    </r>
  </si>
  <si>
    <r>
      <t>Sweden</t>
    </r>
    <r>
      <rPr>
        <vertAlign val="superscript"/>
        <sz val="11"/>
        <color theme="1"/>
        <rFont val="Arial"/>
        <family val="2"/>
      </rPr>
      <t>4</t>
    </r>
  </si>
  <si>
    <t>Switzerland </t>
  </si>
  <si>
    <t>UK </t>
  </si>
  <si>
    <t>Rest of Europe and EEA</t>
  </si>
  <si>
    <r>
      <t>1</t>
    </r>
    <r>
      <rPr>
        <sz val="9"/>
        <color rgb="FF000000"/>
        <rFont val="Arial"/>
        <family val="2"/>
      </rPr>
      <t xml:space="preserve"> Via Lloyd’s Insurance companies/platforms </t>
    </r>
  </si>
  <si>
    <r>
      <t>2</t>
    </r>
    <r>
      <rPr>
        <sz val="9"/>
        <color rgb="FF000000"/>
        <rFont val="Arial"/>
        <family val="2"/>
      </rPr>
      <t xml:space="preserve"> International Marine, Aviation &amp; Transport only</t>
    </r>
  </si>
  <si>
    <r>
      <t>3</t>
    </r>
    <r>
      <rPr>
        <sz val="9"/>
        <color rgb="FF000000"/>
        <rFont val="Arial"/>
        <family val="2"/>
      </rPr>
      <t xml:space="preserve"> ‘Surplus lines’</t>
    </r>
  </si>
  <si>
    <r>
      <t>4</t>
    </r>
    <r>
      <rPr>
        <sz val="9"/>
        <color rgb="FF000000"/>
        <rFont val="Arial"/>
        <family val="2"/>
      </rPr>
      <t xml:space="preserve"> LIC charge is applicable</t>
    </r>
  </si>
  <si>
    <r>
      <rPr>
        <b/>
        <sz val="11"/>
        <color theme="1"/>
        <rFont val="Arial"/>
        <family val="2"/>
      </rPr>
      <t>Guidance:</t>
    </r>
    <r>
      <rPr>
        <sz val="11"/>
        <color theme="1"/>
        <rFont val="Arial"/>
        <family val="2"/>
      </rPr>
      <t xml:space="preserve"> 
- Enter breakdown of all business by distribution channel</t>
    </r>
  </si>
  <si>
    <t>As a % of Insurance GWP</t>
  </si>
  <si>
    <t>As a % of Reinsurance GWP</t>
  </si>
  <si>
    <t xml:space="preserve">Broker </t>
  </si>
  <si>
    <t>Coverholder / service company</t>
  </si>
  <si>
    <t>Direct placement</t>
  </si>
  <si>
    <t>Insurance GWP in GBP '000</t>
  </si>
  <si>
    <t>Reinsurance GWP in GBP '000</t>
  </si>
  <si>
    <t>Total GWP in GBP '000</t>
  </si>
  <si>
    <r>
      <rPr>
        <b/>
        <sz val="11"/>
        <color theme="1"/>
        <rFont val="Arial"/>
        <family val="2"/>
      </rPr>
      <t>Guidance:</t>
    </r>
    <r>
      <rPr>
        <sz val="11"/>
        <color theme="1"/>
        <rFont val="Arial"/>
        <family val="2"/>
      </rPr>
      <t xml:space="preserve"> 
- All expenses should be input as negatives
- All figures are on a Year of Account basis
- Please use additonal rows to split out syndicate expenses in more detail if required</t>
    </r>
  </si>
  <si>
    <t>Syndicate YOA Expenses in GBP '000</t>
  </si>
  <si>
    <t>Staff costs</t>
  </si>
  <si>
    <t xml:space="preserve">Other administrative expenses </t>
  </si>
  <si>
    <t>Managing Agent’s fees</t>
  </si>
  <si>
    <t>Lloyd's member charges</t>
  </si>
  <si>
    <t>Lloyd's syndicate charges</t>
  </si>
  <si>
    <t>Total administrative expenses</t>
  </si>
  <si>
    <t>Lloyd's costs as a percentage of GWP</t>
  </si>
  <si>
    <t>Notes</t>
  </si>
  <si>
    <t>Lloyd's market charges (Syndicate &amp; Member)</t>
  </si>
  <si>
    <t>Central fund uplift is only applicable for the first 3 years of operation, minus 1.05% to calculcate an estimate for the ongoing percentage</t>
  </si>
  <si>
    <r>
      <rPr>
        <b/>
        <sz val="11"/>
        <color theme="1"/>
        <rFont val="Arial"/>
        <family val="2"/>
      </rPr>
      <t>Guidance:</t>
    </r>
    <r>
      <rPr>
        <sz val="11"/>
        <color theme="1"/>
        <rFont val="Arial"/>
        <family val="2"/>
      </rPr>
      <t xml:space="preserve"> </t>
    </r>
  </si>
  <si>
    <t>-  Enter forecast Gross Written Premium split by class of business</t>
  </si>
  <si>
    <t>- For detailed information on Lloyd's classes of business click here</t>
  </si>
  <si>
    <t>- All expenses should be input as percentages of GWP</t>
  </si>
  <si>
    <t>- All figures are on a Year of Account basis</t>
  </si>
  <si>
    <t>- Ensure GWP and Admin expenses reconcile with the preceding tabs</t>
  </si>
  <si>
    <t>- Admin expenses have been automatically calculated &amp; equally distributed, please feel free to manually override this field if you have more accurate data</t>
  </si>
  <si>
    <t>Figures for Year of Account:</t>
  </si>
  <si>
    <t>All figures in % of GWP unless stated</t>
  </si>
  <si>
    <t xml:space="preserve">Class of business </t>
  </si>
  <si>
    <t>GWP 
(GBP 000)</t>
  </si>
  <si>
    <t>Acquisition costs (%)</t>
  </si>
  <si>
    <t>Admin expenses</t>
  </si>
  <si>
    <t>Ultimate claims (%)</t>
  </si>
  <si>
    <t>RI spend (%)</t>
  </si>
  <si>
    <t>RI recovery (%)</t>
  </si>
  <si>
    <t>Net combined Ratio %</t>
  </si>
  <si>
    <t>Catastrophe</t>
  </si>
  <si>
    <t>Large</t>
  </si>
  <si>
    <t>Attritional</t>
  </si>
  <si>
    <t xml:space="preserve">GULR % </t>
  </si>
  <si>
    <t>Accident &amp; Health (direct)</t>
  </si>
  <si>
    <t>Cargo</t>
  </si>
  <si>
    <t>Cyber</t>
  </si>
  <si>
    <t>Directors &amp; Officers (US)</t>
  </si>
  <si>
    <t>Financial Institutions (non-US)</t>
  </si>
  <si>
    <t>Financial Institutions (US)</t>
  </si>
  <si>
    <t>Livestock &amp; Bloodstock</t>
  </si>
  <si>
    <t>Marine Hull</t>
  </si>
  <si>
    <t>Marine Liability</t>
  </si>
  <si>
    <t>Marine War</t>
  </si>
  <si>
    <t>Property Cat XL (Non-US)</t>
  </si>
  <si>
    <t>Property Cat XL (US)</t>
  </si>
  <si>
    <t>Property D&amp;F (non-US binder)</t>
  </si>
  <si>
    <t>Property D&amp;F (non-US open market)</t>
  </si>
  <si>
    <t>Property D&amp;F (US binder)</t>
  </si>
  <si>
    <t>Property D&amp;F (US open market)</t>
  </si>
  <si>
    <t>UK Motor</t>
  </si>
  <si>
    <t>Yacht</t>
  </si>
  <si>
    <t>Total</t>
  </si>
  <si>
    <t>GWP reconcile to Risk Location tab?</t>
  </si>
  <si>
    <t>Admin exp reconcile to Admin exp tab?</t>
  </si>
  <si>
    <t>Syndicate P&amp;L YOA (GBP 000)</t>
  </si>
  <si>
    <t>3 year total</t>
  </si>
  <si>
    <t>Gross premiums written</t>
  </si>
  <si>
    <t>Outward reinsurance premiums</t>
  </si>
  <si>
    <t>Net premiums</t>
  </si>
  <si>
    <t xml:space="preserve">Gross claims </t>
  </si>
  <si>
    <t>Reinsurer's share of claims</t>
  </si>
  <si>
    <t>Net claims</t>
  </si>
  <si>
    <t>Acquisition costs</t>
  </si>
  <si>
    <t>Investment income</t>
  </si>
  <si>
    <t>Profit / (Loss)</t>
  </si>
  <si>
    <t>Key underwriting ratios</t>
  </si>
  <si>
    <t>Weighted avg</t>
  </si>
  <si>
    <t>Net loss ratio</t>
  </si>
  <si>
    <t>Net acquisition cost ratio</t>
  </si>
  <si>
    <t>Net admin expense ratio</t>
  </si>
  <si>
    <t>Combined ratio</t>
  </si>
  <si>
    <t>1. Indicative syndicate portfolio</t>
  </si>
  <si>
    <t>All figures in GBP '000</t>
  </si>
  <si>
    <t>3 yr Total</t>
  </si>
  <si>
    <r>
      <rPr>
        <b/>
        <sz val="11"/>
        <color theme="1"/>
        <rFont val="Arial"/>
        <family val="2"/>
      </rPr>
      <t>Notes:</t>
    </r>
    <r>
      <rPr>
        <sz val="11"/>
        <color theme="1"/>
        <rFont val="Arial"/>
        <family val="2"/>
      </rPr>
      <t xml:space="preserve"> 
- This model is based upon a current charging position, no annual increase in changes have been assumed in this model
- For additional questions around external charges to Lloyd's (XIS, XCS, PPL, LIMOSS, LMA), we recommend new applicants speak to their Managing Agent</t>
    </r>
  </si>
  <si>
    <t xml:space="preserve">Gross written premium </t>
  </si>
  <si>
    <t>o/w Insurance</t>
  </si>
  <si>
    <t>o/w Reinsurance</t>
  </si>
  <si>
    <t>2. Syndicate Market Charges detail</t>
  </si>
  <si>
    <t>Lloyd's syndicate (GBP '000)</t>
  </si>
  <si>
    <t>Notes, all figures in GBP '000 unless stated</t>
  </si>
  <si>
    <t>Lloyd's application fee</t>
  </si>
  <si>
    <t>Application fees</t>
  </si>
  <si>
    <t>Lloyd's overseas charges</t>
  </si>
  <si>
    <t>Oversees charges are offset by the reinsurance commission</t>
  </si>
  <si>
    <t>Insurance</t>
  </si>
  <si>
    <t>Reinsurance</t>
  </si>
  <si>
    <t>Coverholder</t>
  </si>
  <si>
    <t>a 10% tax on the Brussels reinsurance commission (LIC) is not offset against the overseas charge</t>
  </si>
  <si>
    <t>Underwriting Room Rent</t>
  </si>
  <si>
    <t>o/w Ground floor</t>
  </si>
  <si>
    <t>o/w Ground floor (GBP per sq ft)</t>
  </si>
  <si>
    <t>o/w Galleries 1 to 3</t>
  </si>
  <si>
    <t>o/w Galleries 1 to 3 (GBP per sq ft)</t>
  </si>
  <si>
    <t>Premium Tax Charge</t>
  </si>
  <si>
    <t>Premium Tax Charges</t>
  </si>
  <si>
    <t>Lloyds FX Service (CCS or FX execution)</t>
  </si>
  <si>
    <t>Xchanging Ins-sure Services Subscription Fee</t>
  </si>
  <si>
    <t>XIS Subscription fee</t>
  </si>
  <si>
    <t>Xchanging Ins-sure Services Transactional Charges</t>
  </si>
  <si>
    <t>XIS Transactional Charges</t>
  </si>
  <si>
    <t>This is an approximation of the costs, converting flat transactional fees into an estimated charge as a % of GWP</t>
  </si>
  <si>
    <t>Xchanging Claims Services Transactional Charges</t>
  </si>
  <si>
    <t>XCS Transactional Charges</t>
  </si>
  <si>
    <t>1) This is an approximation of the costs, converting flat transactional fees into an estimated charge as a % of GWP, this also includes a subscription charge. 2) Other placement platforms are available.</t>
  </si>
  <si>
    <t>LIMOSS</t>
  </si>
  <si>
    <t>Estimated LIMOSS charge applicable to all gross written premium</t>
  </si>
  <si>
    <t>LIMOSS Delegated Authority Services</t>
  </si>
  <si>
    <t>Estimated LIMOSS charge applicable only to binder/coverholder gross written premium</t>
  </si>
  <si>
    <t>LMA Subscription</t>
  </si>
  <si>
    <t>Actual LMA fees will be charged based on capacity, not GWP</t>
  </si>
  <si>
    <t>3. Member Market Charges detail</t>
  </si>
  <si>
    <t>Lloyd's member (GBP '000)</t>
  </si>
  <si>
    <t>All figures in GBP '000 unless stated</t>
  </si>
  <si>
    <t>Lloyd's application charge</t>
  </si>
  <si>
    <t xml:space="preserve">Application fee </t>
  </si>
  <si>
    <t>Central fund contributions</t>
  </si>
  <si>
    <t>Member subscription fees</t>
  </si>
  <si>
    <t>Country by Country Reporting</t>
  </si>
  <si>
    <t>£1k Per country</t>
  </si>
  <si>
    <t>Member tax charges</t>
  </si>
  <si>
    <t>Member Tax Charges</t>
  </si>
  <si>
    <t>3.5 to 10</t>
  </si>
  <si>
    <t>Tax charges for US £10k, Canada £3.5k, Singapore £3.5k, Japan £3.5k</t>
  </si>
  <si>
    <t>Month</t>
  </si>
  <si>
    <t>Year</t>
  </si>
  <si>
    <t>Type of syndicate</t>
  </si>
  <si>
    <t>Application fee</t>
  </si>
  <si>
    <t>Central fund contribution</t>
  </si>
  <si>
    <t>Member application fee</t>
  </si>
  <si>
    <t>Member enhance CF contributions</t>
  </si>
  <si>
    <t>Lloyd's Generic Class of Business</t>
  </si>
  <si>
    <t>LCM exposure</t>
  </si>
  <si>
    <t>-</t>
  </si>
  <si>
    <t>Select Class of Business</t>
  </si>
  <si>
    <t>Captive</t>
  </si>
  <si>
    <t>February</t>
  </si>
  <si>
    <t>Agriculture &amp; Hail</t>
  </si>
  <si>
    <t>March</t>
  </si>
  <si>
    <t>SIAB</t>
  </si>
  <si>
    <t>Airline</t>
  </si>
  <si>
    <t>April</t>
  </si>
  <si>
    <t>SPA</t>
  </si>
  <si>
    <t>Airline/ General Aviation</t>
  </si>
  <si>
    <t>May</t>
  </si>
  <si>
    <t>Aviation Products/ Airport Liabilities</t>
  </si>
  <si>
    <t>June</t>
  </si>
  <si>
    <t>Aviation War</t>
  </si>
  <si>
    <t>July</t>
  </si>
  <si>
    <t>Aviation XL</t>
  </si>
  <si>
    <t>August</t>
  </si>
  <si>
    <t>BBB/ Crime</t>
  </si>
  <si>
    <t>September</t>
  </si>
  <si>
    <t>October</t>
  </si>
  <si>
    <t>Casualty Treaty (non-US)</t>
  </si>
  <si>
    <t>November</t>
  </si>
  <si>
    <t>Casualty Treaty (US)</t>
  </si>
  <si>
    <t>December</t>
  </si>
  <si>
    <t>Contingency</t>
  </si>
  <si>
    <t>Difference in Conditions</t>
  </si>
  <si>
    <t>Directors &amp; Officers (non-US)</t>
  </si>
  <si>
    <t>Employers Liability/ WCA (non-US)</t>
  </si>
  <si>
    <t>Employers Liability/ WCA (US)</t>
  </si>
  <si>
    <t>Energy Construction</t>
  </si>
  <si>
    <t>Energy Offshore Liability</t>
  </si>
  <si>
    <t>Energy Offshore Property</t>
  </si>
  <si>
    <t>Energy Onshore Liability</t>
  </si>
  <si>
    <t>Energy Onshore Property</t>
  </si>
  <si>
    <t>Engineering</t>
  </si>
  <si>
    <t>Extended Warranty</t>
  </si>
  <si>
    <t>Fine Art</t>
  </si>
  <si>
    <t>General Aviation</t>
  </si>
  <si>
    <t>Legal Expenses</t>
  </si>
  <si>
    <t>Lloyd's Japan</t>
  </si>
  <si>
    <t>Marine XL</t>
  </si>
  <si>
    <t>Medical Expenses</t>
  </si>
  <si>
    <t>Medical Malpractice</t>
  </si>
  <si>
    <t>Motor XL</t>
  </si>
  <si>
    <t>NM General Liability (non-US direct)</t>
  </si>
  <si>
    <t>NM General Liability (US direct)</t>
  </si>
  <si>
    <t>Nuclear</t>
  </si>
  <si>
    <t>Overseas Motor</t>
  </si>
  <si>
    <t>Pecuniary</t>
  </si>
  <si>
    <t>Personal Accident XL</t>
  </si>
  <si>
    <t>Political Risks, Credit &amp; Financial Guarantee</t>
  </si>
  <si>
    <t>Power Generation</t>
  </si>
  <si>
    <t>Professional Indemnity (non-US)</t>
  </si>
  <si>
    <t>Professional Indemnity (US)</t>
  </si>
  <si>
    <t>Property pro rata</t>
  </si>
  <si>
    <t>Property Risk XS</t>
  </si>
  <si>
    <t>RITC</t>
  </si>
  <si>
    <t>Space</t>
  </si>
  <si>
    <t>Specie</t>
  </si>
  <si>
    <t>Term Life</t>
  </si>
  <si>
    <t>Terrorism</t>
  </si>
  <si>
    <t>This annual charge that may vary depending upon the number of market participants</t>
  </si>
  <si>
    <t xml:space="preserve">An optional FX service </t>
  </si>
  <si>
    <t>a 11% net tax impact on the China reinsurance commission is not offset against the overseas charge</t>
  </si>
  <si>
    <t>Total APAC and MEA</t>
  </si>
  <si>
    <t>Total Americas</t>
  </si>
  <si>
    <t>Total Europe and EEA</t>
  </si>
  <si>
    <t>Insurance overseas operating charge</t>
  </si>
  <si>
    <t>Reinsurance overseas operating charge</t>
  </si>
  <si>
    <t>Coverholder overseas operating charge</t>
  </si>
  <si>
    <t>Brussels reinsurance commission</t>
  </si>
  <si>
    <t>China reinsurance commission</t>
  </si>
  <si>
    <t>Net Lloyd's overseas charges &amp; reinsurance commission</t>
  </si>
  <si>
    <r>
      <t>Dubai</t>
    </r>
    <r>
      <rPr>
        <vertAlign val="superscript"/>
        <sz val="11"/>
        <color theme="1"/>
        <rFont val="Arial"/>
        <family val="2"/>
      </rPr>
      <t>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</si>
</sst>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0.0%"/>
    <numFmt numFmtId="165" formatCode="#,##0;[Red]\-#,##0;&quot;-&quot;"/>
    <numFmt numFmtId="166" formatCode="#,##0;\-#,##0;&quot;-&quot;"/>
    <numFmt numFmtId="167" formatCode="#,##0;\(#,##0\);&quot;-&quot;"/>
    <numFmt numFmtId="168" formatCode="_-* #,##0_-;\-* #,##0_-;_-* &quot;-&quot;??_-;_-@_-"/>
    <numFmt numFmtId="169" formatCode="0.000%"/>
  </numFmts>
  <fonts count="34"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1"/>
      <color theme="1"/>
      <name val="Arial"/>
      <family val="2"/>
    </font>
    <font>
      <i/>
      <sz val="11"/>
      <color theme="1"/>
      <name val="Arial"/>
      <family val="2"/>
    </font>
    <font>
      <sz val="11"/>
      <name val="Arial"/>
      <family val="2"/>
    </font>
    <font>
      <i/>
      <sz val="11"/>
      <color theme="4"/>
      <name val="Arial"/>
      <family val="2"/>
    </font>
    <font>
      <b/>
      <sz val="11"/>
      <name val="Arial"/>
      <family val="2"/>
    </font>
    <font>
      <b/>
      <sz val="11"/>
      <color theme="1"/>
      <name val="Calibri"/>
      <family val="2"/>
      <scheme val="minor"/>
    </font>
    <font>
      <sz val="9"/>
      <color rgb="FF000000"/>
      <name val="Arial"/>
      <family val="2"/>
    </font>
    <font>
      <vertAlign val="superscript"/>
      <sz val="9"/>
      <color rgb="FF000000"/>
      <name val="Arial"/>
      <family val="2"/>
    </font>
    <font>
      <u/>
      <sz val="11"/>
      <color theme="10"/>
      <name val="Calibri"/>
      <family val="2"/>
      <scheme val="minor"/>
    </font>
    <font>
      <sz val="10"/>
      <name val="Arial"/>
      <family val="2"/>
    </font>
    <font>
      <b/>
      <sz val="10"/>
      <name val="Arial"/>
      <family val="2"/>
    </font>
    <font>
      <b/>
      <sz val="10"/>
      <color indexed="9"/>
      <name val="Arial"/>
      <family val="2"/>
    </font>
    <font>
      <sz val="8"/>
      <name val="Calibri"/>
      <family val="2"/>
      <scheme val="minor"/>
    </font>
    <font>
      <sz val="10"/>
      <name val="Arial"/>
      <family val="2"/>
    </font>
    <font>
      <u/>
      <sz val="11"/>
      <color theme="10"/>
      <name val="Arial"/>
      <family val="2"/>
    </font>
    <font>
      <b/>
      <sz val="22"/>
      <color theme="1"/>
      <name val="Calibri"/>
      <family val="2"/>
      <scheme val="minor"/>
    </font>
    <font>
      <sz val="9"/>
      <color theme="1"/>
      <name val="Arial"/>
      <family val="2"/>
    </font>
    <font>
      <u/>
      <sz val="9"/>
      <color theme="10"/>
      <name val="Arial"/>
      <family val="2"/>
    </font>
    <font>
      <sz val="10"/>
      <color theme="1"/>
      <name val="Arial"/>
      <family val="2"/>
    </font>
    <font>
      <b/>
      <sz val="10"/>
      <color theme="1"/>
      <name val="Arial"/>
      <family val="2"/>
    </font>
    <font>
      <b/>
      <sz val="10"/>
      <color theme="0"/>
      <name val="Arial"/>
      <family val="2"/>
    </font>
    <font>
      <sz val="11"/>
      <color theme="4"/>
      <name val="Arial"/>
      <family val="2"/>
    </font>
    <font>
      <i/>
      <sz val="11"/>
      <name val="Arial"/>
      <family val="2"/>
    </font>
    <font>
      <vertAlign val="superscript"/>
      <sz val="11"/>
      <color rgb="FF000000"/>
      <name val="Arial"/>
      <family val="2"/>
    </font>
    <font>
      <sz val="11"/>
      <color rgb="FF000000"/>
      <name val="Arial"/>
      <family val="2"/>
    </font>
    <font>
      <b/>
      <sz val="11"/>
      <color theme="0"/>
      <name val="Calibri"/>
      <family val="2"/>
      <scheme val="minor"/>
    </font>
    <font>
      <b/>
      <sz val="11"/>
      <color theme="5"/>
      <name val="Arial"/>
      <family val="2"/>
    </font>
    <font>
      <b/>
      <sz val="11"/>
      <color rgb="FFFF0000"/>
      <name val="Arial"/>
      <family val="2"/>
    </font>
    <font>
      <b/>
      <sz val="11"/>
      <color theme="7"/>
      <name val="Arial"/>
      <family val="2"/>
    </font>
    <font>
      <vertAlign val="superscript"/>
      <sz val="11"/>
      <color theme="1"/>
      <name val="Arial"/>
      <family val="2"/>
    </font>
  </fonts>
  <fills count="15">
    <fill>
      <patternFill patternType="none"/>
    </fill>
    <fill>
      <patternFill patternType="gray125"/>
    </fill>
    <fill>
      <patternFill patternType="solid">
        <fgColor theme="3"/>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79998168889431442"/>
        <bgColor indexed="64"/>
      </patternFill>
    </fill>
  </fills>
  <borders count="76">
    <border>
      <left/>
      <right/>
      <top/>
      <bottom/>
      <diagonal/>
    </border>
    <border>
      <left/>
      <right/>
      <top/>
      <bottom style="thin">
        <color indexed="64"/>
      </bottom>
      <diagonal/>
    </border>
    <border>
      <left/>
      <right/>
      <top style="thin">
        <color indexed="64"/>
      </top>
      <bottom style="double">
        <color indexed="64"/>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right/>
      <top/>
      <bottom style="thin">
        <color theme="0" tint="-0.14999847407452621"/>
      </bottom>
      <diagonal/>
    </border>
    <border>
      <left style="thin">
        <color theme="0" tint="-0.14999847407452621"/>
      </left>
      <right/>
      <top style="thin">
        <color indexed="64"/>
      </top>
      <bottom style="double">
        <color indexed="64"/>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0.14999847407452621"/>
      </left>
      <right/>
      <top style="thin">
        <color theme="0" tint="-4.9989318521683403E-2"/>
      </top>
      <bottom style="thin">
        <color theme="0" tint="-4.9989318521683403E-2"/>
      </bottom>
      <diagonal/>
    </border>
    <border>
      <left/>
      <right style="thin">
        <color theme="0" tint="-0.14999847407452621"/>
      </right>
      <top style="thin">
        <color theme="0" tint="-4.9989318521683403E-2"/>
      </top>
      <bottom style="thin">
        <color theme="0" tint="-4.9989318521683403E-2"/>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style="thin">
        <color indexed="64"/>
      </top>
      <bottom style="double">
        <color indexed="64"/>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style="thin">
        <color theme="0" tint="-4.9989318521683403E-2"/>
      </left>
      <right/>
      <top style="thin">
        <color theme="0" tint="-4.9989318521683403E-2"/>
      </top>
      <bottom style="thin">
        <color theme="0" tint="-0.14999847407452621"/>
      </bottom>
      <diagonal/>
    </border>
    <border>
      <left/>
      <right/>
      <top style="thin">
        <color theme="0" tint="-4.9989318521683403E-2"/>
      </top>
      <bottom style="thin">
        <color theme="0" tint="-0.14999847407452621"/>
      </bottom>
      <diagonal/>
    </border>
    <border>
      <left style="thin">
        <color theme="0" tint="-4.9989318521683403E-2"/>
      </left>
      <right/>
      <top style="thin">
        <color theme="0" tint="-0.14999847407452621"/>
      </top>
      <bottom/>
      <diagonal/>
    </border>
    <border>
      <left style="thin">
        <color theme="0" tint="-0.14999847407452621"/>
      </left>
      <right style="thin">
        <color theme="0" tint="-4.9989318521683403E-2"/>
      </right>
      <top style="thin">
        <color theme="0" tint="-4.9989318521683403E-2"/>
      </top>
      <bottom style="thin">
        <color theme="0" tint="-4.9989318521683403E-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indexed="64"/>
      </bottom>
      <diagonal/>
    </border>
    <border>
      <left style="thin">
        <color theme="0" tint="-0.14999847407452621"/>
      </left>
      <right/>
      <top style="thin">
        <color indexed="64"/>
      </top>
      <bottom/>
      <diagonal/>
    </border>
    <border>
      <left/>
      <right/>
      <top style="thin">
        <color indexed="64"/>
      </top>
      <bottom/>
      <diagonal/>
    </border>
    <border>
      <left/>
      <right style="thin">
        <color theme="0" tint="-0.14999847407452621"/>
      </right>
      <top style="thin">
        <color indexed="64"/>
      </top>
      <bottom/>
      <diagonal/>
    </border>
    <border>
      <left style="thin">
        <color theme="0" tint="-0.14999847407452621"/>
      </left>
      <right/>
      <top style="thin">
        <color theme="0" tint="-0.14999847407452621"/>
      </top>
      <bottom style="thin">
        <color indexed="64"/>
      </bottom>
      <diagonal/>
    </border>
    <border>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style="thin">
        <color indexed="64"/>
      </top>
      <bottom/>
      <diagonal/>
    </border>
    <border>
      <left style="thin">
        <color theme="0" tint="-0.14999847407452621"/>
      </left>
      <right style="thin">
        <color theme="0" tint="-0.14999847407452621"/>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14999847407452621"/>
      </left>
      <right style="thin">
        <color theme="0" tint="-0.14999847407452621"/>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theme="0" tint="-0.14999847407452621"/>
      </left>
      <right/>
      <top style="thin">
        <color theme="0" tint="-0.14999847407452621"/>
      </top>
      <bottom style="thin">
        <color theme="0" tint="-0.14996795556505021"/>
      </bottom>
      <diagonal/>
    </border>
    <border>
      <left style="thin">
        <color theme="0" tint="-0.14996795556505021"/>
      </left>
      <right/>
      <top/>
      <bottom/>
      <diagonal/>
    </border>
    <border>
      <left style="thin">
        <color theme="0" tint="-0.14996795556505021"/>
      </left>
      <right/>
      <top style="thin">
        <color theme="0" tint="-4.9989318521683403E-2"/>
      </top>
      <bottom style="thin">
        <color theme="0" tint="-4.9989318521683403E-2"/>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theme="0" tint="-0.14996795556505021"/>
      </bottom>
      <diagonal/>
    </border>
    <border>
      <left/>
      <right style="thin">
        <color theme="0" tint="-0.14999847407452621"/>
      </right>
      <top/>
      <bottom style="thin">
        <color theme="0" tint="-0.14996795556505021"/>
      </bottom>
      <diagonal/>
    </border>
    <border>
      <left/>
      <right/>
      <top style="thin">
        <color theme="0" tint="-0.14996795556505021"/>
      </top>
      <bottom style="thin">
        <color theme="0" tint="-0.14996795556505021"/>
      </bottom>
      <diagonal/>
    </border>
    <border>
      <left/>
      <right style="thin">
        <color theme="0" tint="-0.14999847407452621"/>
      </right>
      <top style="thin">
        <color theme="0" tint="-0.14996795556505021"/>
      </top>
      <bottom style="thin">
        <color theme="0" tint="-0.14996795556505021"/>
      </bottom>
      <diagonal/>
    </border>
    <border>
      <left/>
      <right/>
      <top style="thin">
        <color theme="0" tint="-0.14996795556505021"/>
      </top>
      <bottom/>
      <diagonal/>
    </border>
    <border>
      <left/>
      <right style="thin">
        <color theme="0" tint="-0.14999847407452621"/>
      </right>
      <top style="thin">
        <color theme="0" tint="-0.14996795556505021"/>
      </top>
      <bottom/>
      <diagonal/>
    </border>
    <border>
      <left style="thin">
        <color theme="0" tint="-0.14999847407452621"/>
      </left>
      <right style="thin">
        <color theme="0" tint="-0.14996795556505021"/>
      </right>
      <top/>
      <bottom style="thin">
        <color theme="0" tint="-0.14996795556505021"/>
      </bottom>
      <diagonal/>
    </border>
    <border>
      <left style="thin">
        <color theme="0" tint="-0.149998474074526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9847407452621"/>
      </left>
      <right style="thin">
        <color theme="0" tint="-0.14996795556505021"/>
      </right>
      <top style="thin">
        <color theme="0" tint="-0.14996795556505021"/>
      </top>
      <bottom/>
      <diagonal/>
    </border>
    <border>
      <left style="thin">
        <color theme="0" tint="-0.14999847407452621"/>
      </left>
      <right style="thin">
        <color theme="0" tint="-0.14996795556505021"/>
      </right>
      <top/>
      <bottom style="thin">
        <color theme="0" tint="-0.14999847407452621"/>
      </bottom>
      <diagonal/>
    </border>
    <border>
      <left style="thin">
        <color theme="0" tint="-0.14999847407452621"/>
      </left>
      <right style="thin">
        <color theme="0" tint="-0.14996795556505021"/>
      </right>
      <top style="thin">
        <color indexed="64"/>
      </top>
      <bottom style="double">
        <color indexed="64"/>
      </bottom>
      <diagonal/>
    </border>
    <border>
      <left style="thin">
        <color theme="2"/>
      </left>
      <right style="thin">
        <color theme="2"/>
      </right>
      <top style="thin">
        <color theme="0" tint="-0.14999847407452621"/>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tint="-0.14999847407452621"/>
      </left>
      <right/>
      <top/>
      <bottom style="thin">
        <color theme="0" tint="-0.14996795556505021"/>
      </bottom>
      <diagonal/>
    </border>
    <border>
      <left style="thin">
        <color theme="2"/>
      </left>
      <right style="thin">
        <color theme="2"/>
      </right>
      <top style="thin">
        <color theme="2"/>
      </top>
      <bottom style="thin">
        <color theme="2"/>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xf numFmtId="0" fontId="17" fillId="0" borderId="0"/>
    <xf numFmtId="0" fontId="18" fillId="0" borderId="0" applyNumberFormat="0" applyFill="0" applyBorder="0" applyAlignment="0" applyProtection="0"/>
  </cellStyleXfs>
  <cellXfs count="294">
    <xf numFmtId="0" fontId="0" fillId="0" borderId="0" xfId="0"/>
    <xf numFmtId="0" fontId="3" fillId="0" borderId="0" xfId="0" applyFont="1"/>
    <xf numFmtId="0" fontId="4" fillId="0" borderId="0" xfId="0" applyFont="1"/>
    <xf numFmtId="10" fontId="3" fillId="0" borderId="0" xfId="0" applyNumberFormat="1" applyFont="1"/>
    <xf numFmtId="0" fontId="3" fillId="5" borderId="0" xfId="0" applyFont="1" applyFill="1"/>
    <xf numFmtId="0" fontId="3" fillId="0" borderId="3" xfId="0" applyFont="1" applyBorder="1"/>
    <xf numFmtId="10" fontId="3" fillId="3" borderId="4" xfId="0" applyNumberFormat="1" applyFont="1" applyFill="1" applyBorder="1"/>
    <xf numFmtId="0" fontId="2" fillId="2" borderId="9" xfId="0" applyFont="1" applyFill="1" applyBorder="1"/>
    <xf numFmtId="0" fontId="2" fillId="2" borderId="10" xfId="0" applyFont="1" applyFill="1" applyBorder="1" applyAlignment="1">
      <alignment horizontal="center"/>
    </xf>
    <xf numFmtId="3" fontId="3" fillId="5" borderId="0" xfId="0" applyNumberFormat="1" applyFont="1" applyFill="1" applyAlignment="1">
      <alignment horizontal="center"/>
    </xf>
    <xf numFmtId="0" fontId="4" fillId="5" borderId="0" xfId="0" applyFont="1" applyFill="1"/>
    <xf numFmtId="165" fontId="6" fillId="5" borderId="0" xfId="0" applyNumberFormat="1" applyFont="1" applyFill="1" applyAlignment="1">
      <alignment horizontal="center"/>
    </xf>
    <xf numFmtId="165" fontId="7" fillId="5" borderId="0" xfId="0" applyNumberFormat="1" applyFont="1" applyFill="1" applyAlignment="1">
      <alignment horizontal="center"/>
    </xf>
    <xf numFmtId="0" fontId="3" fillId="0" borderId="0" xfId="0" applyFont="1" applyAlignment="1">
      <alignment vertical="center"/>
    </xf>
    <xf numFmtId="0" fontId="3" fillId="0" borderId="22" xfId="0" applyFont="1" applyBorder="1"/>
    <xf numFmtId="0" fontId="3" fillId="3" borderId="23" xfId="0" applyFont="1" applyFill="1" applyBorder="1"/>
    <xf numFmtId="10" fontId="3" fillId="3" borderId="23" xfId="0" applyNumberFormat="1" applyFont="1" applyFill="1" applyBorder="1"/>
    <xf numFmtId="10" fontId="5" fillId="3" borderId="23" xfId="0" applyNumberFormat="1" applyFont="1" applyFill="1" applyBorder="1"/>
    <xf numFmtId="165" fontId="6" fillId="5" borderId="7" xfId="0" applyNumberFormat="1" applyFont="1" applyFill="1" applyBorder="1" applyAlignment="1">
      <alignment horizontal="center"/>
    </xf>
    <xf numFmtId="165" fontId="6" fillId="5" borderId="6" xfId="0" applyNumberFormat="1" applyFont="1" applyFill="1" applyBorder="1" applyAlignment="1">
      <alignment horizontal="center"/>
    </xf>
    <xf numFmtId="0" fontId="9" fillId="0" borderId="0" xfId="0" applyFont="1"/>
    <xf numFmtId="0" fontId="2" fillId="2" borderId="9" xfId="0" applyFont="1" applyFill="1" applyBorder="1" applyAlignment="1">
      <alignment horizontal="center"/>
    </xf>
    <xf numFmtId="0" fontId="2" fillId="2" borderId="11" xfId="0" applyFont="1" applyFill="1" applyBorder="1" applyAlignment="1">
      <alignment horizontal="center"/>
    </xf>
    <xf numFmtId="1" fontId="3" fillId="0" borderId="0" xfId="0" applyNumberFormat="1" applyFont="1" applyAlignment="1">
      <alignment horizontal="center"/>
    </xf>
    <xf numFmtId="0" fontId="11" fillId="0" borderId="0" xfId="0" applyFont="1" applyAlignment="1">
      <alignment horizontal="left" vertical="center" readingOrder="1"/>
    </xf>
    <xf numFmtId="0" fontId="20" fillId="0" borderId="0" xfId="0" applyFont="1" applyAlignment="1">
      <alignment horizontal="center"/>
    </xf>
    <xf numFmtId="0" fontId="3" fillId="0" borderId="0" xfId="0" applyFont="1" applyAlignment="1">
      <alignment horizontal="center"/>
    </xf>
    <xf numFmtId="0" fontId="20" fillId="0" borderId="0" xfId="0" applyFont="1"/>
    <xf numFmtId="0" fontId="2" fillId="2" borderId="32" xfId="0" applyFont="1" applyFill="1" applyBorder="1" applyAlignment="1">
      <alignment horizontal="center"/>
    </xf>
    <xf numFmtId="0" fontId="4" fillId="8" borderId="30" xfId="0" applyFont="1" applyFill="1" applyBorder="1"/>
    <xf numFmtId="0" fontId="4" fillId="8" borderId="31" xfId="0" applyFont="1" applyFill="1" applyBorder="1"/>
    <xf numFmtId="0" fontId="3" fillId="5" borderId="0" xfId="0" applyFont="1" applyFill="1" applyAlignment="1">
      <alignment horizontal="left"/>
    </xf>
    <xf numFmtId="0" fontId="2" fillId="4" borderId="0" xfId="0" applyFont="1" applyFill="1" applyAlignment="1">
      <alignment vertical="center"/>
    </xf>
    <xf numFmtId="0" fontId="2" fillId="4" borderId="0" xfId="0" applyFont="1" applyFill="1" applyAlignment="1">
      <alignment horizontal="center" vertical="center"/>
    </xf>
    <xf numFmtId="0" fontId="2" fillId="5" borderId="0" xfId="0" applyFont="1" applyFill="1" applyAlignment="1">
      <alignment horizontal="center" vertical="center"/>
    </xf>
    <xf numFmtId="0" fontId="4" fillId="3" borderId="0" xfId="0" applyFont="1" applyFill="1"/>
    <xf numFmtId="0" fontId="3" fillId="3" borderId="0" xfId="0" applyFont="1" applyFill="1"/>
    <xf numFmtId="0" fontId="13" fillId="3" borderId="0" xfId="0" applyFont="1" applyFill="1" applyAlignment="1" applyProtection="1">
      <alignment horizontal="center" vertical="center"/>
      <protection locked="0"/>
    </xf>
    <xf numFmtId="0" fontId="13" fillId="3" borderId="0" xfId="0" applyFont="1" applyFill="1" applyAlignment="1" applyProtection="1">
      <alignment vertical="center"/>
      <protection locked="0"/>
    </xf>
    <xf numFmtId="0" fontId="14" fillId="3" borderId="0" xfId="0" applyFont="1" applyFill="1" applyAlignment="1" applyProtection="1">
      <alignment vertical="center"/>
      <protection locked="0"/>
    </xf>
    <xf numFmtId="0" fontId="8" fillId="3" borderId="0" xfId="0" applyFont="1" applyFill="1" applyAlignment="1" applyProtection="1">
      <alignment horizontal="left" vertical="center"/>
      <protection locked="0"/>
    </xf>
    <xf numFmtId="0" fontId="4" fillId="5" borderId="52" xfId="0" applyFont="1" applyFill="1" applyBorder="1" applyAlignment="1">
      <alignment horizontal="center" vertical="center"/>
    </xf>
    <xf numFmtId="0" fontId="3" fillId="3" borderId="0" xfId="0" applyFont="1" applyFill="1" applyAlignment="1">
      <alignment vertical="center"/>
    </xf>
    <xf numFmtId="0" fontId="3" fillId="3" borderId="7" xfId="0" applyFont="1" applyFill="1" applyBorder="1" applyAlignment="1">
      <alignment vertical="center"/>
    </xf>
    <xf numFmtId="0" fontId="3" fillId="3" borderId="0" xfId="0" quotePrefix="1" applyFont="1" applyFill="1" applyAlignment="1">
      <alignment horizontal="left" vertical="top" wrapText="1"/>
    </xf>
    <xf numFmtId="0" fontId="3" fillId="3" borderId="0" xfId="0" quotePrefix="1" applyFont="1" applyFill="1" applyAlignment="1">
      <alignment vertical="top" wrapText="1"/>
    </xf>
    <xf numFmtId="0" fontId="4" fillId="6" borderId="0" xfId="0" applyFont="1" applyFill="1"/>
    <xf numFmtId="0" fontId="3" fillId="0" borderId="0" xfId="0" quotePrefix="1" applyFont="1"/>
    <xf numFmtId="0" fontId="18" fillId="3" borderId="0" xfId="3" quotePrefix="1" applyFont="1" applyFill="1" applyAlignment="1">
      <alignment horizontal="left" vertical="top"/>
    </xf>
    <xf numFmtId="0" fontId="22" fillId="3" borderId="0" xfId="0" applyFont="1" applyFill="1"/>
    <xf numFmtId="0" fontId="24" fillId="11" borderId="3" xfId="0" applyFont="1" applyFill="1" applyBorder="1" applyAlignment="1">
      <alignment horizontal="center" vertical="center" wrapText="1"/>
    </xf>
    <xf numFmtId="0" fontId="24" fillId="11" borderId="4" xfId="0" applyFont="1" applyFill="1" applyBorder="1" applyAlignment="1">
      <alignment horizontal="center" vertical="center" wrapText="1"/>
    </xf>
    <xf numFmtId="0" fontId="23" fillId="0" borderId="52" xfId="0" applyFont="1" applyBorder="1" applyAlignment="1">
      <alignment vertical="center"/>
    </xf>
    <xf numFmtId="0" fontId="23" fillId="5" borderId="52" xfId="0" applyFont="1" applyFill="1" applyBorder="1" applyAlignment="1">
      <alignment horizontal="center" vertical="center"/>
    </xf>
    <xf numFmtId="43" fontId="3" fillId="5" borderId="0" xfId="1" applyFont="1" applyFill="1"/>
    <xf numFmtId="0" fontId="8" fillId="6" borderId="17" xfId="0" applyFont="1" applyFill="1" applyBorder="1" applyAlignment="1">
      <alignment vertical="center"/>
    </xf>
    <xf numFmtId="0" fontId="6" fillId="6" borderId="20" xfId="0" applyFont="1" applyFill="1" applyBorder="1" applyAlignment="1">
      <alignment vertical="center"/>
    </xf>
    <xf numFmtId="0" fontId="6" fillId="6" borderId="18" xfId="0" applyFont="1" applyFill="1" applyBorder="1" applyAlignment="1">
      <alignment vertical="center"/>
    </xf>
    <xf numFmtId="0" fontId="6" fillId="6" borderId="21" xfId="0" applyFont="1" applyFill="1" applyBorder="1" applyAlignment="1">
      <alignment vertical="center"/>
    </xf>
    <xf numFmtId="0" fontId="6" fillId="6" borderId="19" xfId="0" applyFont="1" applyFill="1" applyBorder="1" applyAlignment="1">
      <alignment vertical="center"/>
    </xf>
    <xf numFmtId="0" fontId="3" fillId="5" borderId="0" xfId="0" applyFont="1" applyFill="1" applyAlignment="1">
      <alignment vertical="center"/>
    </xf>
    <xf numFmtId="0" fontId="8" fillId="6" borderId="0" xfId="0" applyFont="1" applyFill="1" applyAlignment="1">
      <alignment vertical="center"/>
    </xf>
    <xf numFmtId="0" fontId="6" fillId="6" borderId="9" xfId="0" applyFont="1" applyFill="1" applyBorder="1" applyAlignment="1">
      <alignment vertical="center"/>
    </xf>
    <xf numFmtId="0" fontId="6" fillId="6" borderId="10" xfId="0" applyFont="1" applyFill="1" applyBorder="1" applyAlignment="1">
      <alignment vertical="center"/>
    </xf>
    <xf numFmtId="0" fontId="6" fillId="6" borderId="11" xfId="0" applyFont="1" applyFill="1" applyBorder="1" applyAlignment="1">
      <alignment vertical="center"/>
    </xf>
    <xf numFmtId="0" fontId="6" fillId="6" borderId="0" xfId="0" applyFont="1" applyFill="1" applyAlignment="1">
      <alignment vertical="center"/>
    </xf>
    <xf numFmtId="168" fontId="3" fillId="3" borderId="23" xfId="1" applyNumberFormat="1" applyFont="1" applyFill="1" applyBorder="1"/>
    <xf numFmtId="0" fontId="3" fillId="5" borderId="22" xfId="0" applyFont="1" applyFill="1" applyBorder="1"/>
    <xf numFmtId="0" fontId="2" fillId="4" borderId="9" xfId="0" applyFont="1" applyFill="1" applyBorder="1" applyAlignment="1">
      <alignment vertical="center"/>
    </xf>
    <xf numFmtId="0" fontId="2" fillId="4" borderId="10" xfId="0" applyFont="1" applyFill="1" applyBorder="1" applyAlignment="1">
      <alignment vertical="center"/>
    </xf>
    <xf numFmtId="0" fontId="2" fillId="4" borderId="11" xfId="0" applyFont="1" applyFill="1" applyBorder="1" applyAlignment="1">
      <alignment vertical="center"/>
    </xf>
    <xf numFmtId="0" fontId="3" fillId="3" borderId="4" xfId="0" applyFont="1" applyFill="1" applyBorder="1" applyAlignment="1">
      <alignment vertical="center"/>
    </xf>
    <xf numFmtId="0" fontId="3" fillId="3" borderId="3" xfId="0" applyFont="1" applyFill="1" applyBorder="1"/>
    <xf numFmtId="167" fontId="6" fillId="5" borderId="0" xfId="0" applyNumberFormat="1" applyFont="1" applyFill="1" applyAlignment="1">
      <alignment horizontal="center"/>
    </xf>
    <xf numFmtId="167" fontId="6" fillId="5" borderId="7" xfId="0" applyNumberFormat="1" applyFont="1" applyFill="1" applyBorder="1" applyAlignment="1">
      <alignment horizontal="center"/>
    </xf>
    <xf numFmtId="167" fontId="6" fillId="5" borderId="6" xfId="0" applyNumberFormat="1" applyFont="1" applyFill="1" applyBorder="1" applyAlignment="1">
      <alignment horizontal="center"/>
    </xf>
    <xf numFmtId="0" fontId="4" fillId="3" borderId="8" xfId="0" applyFont="1" applyFill="1" applyBorder="1"/>
    <xf numFmtId="167" fontId="8" fillId="5" borderId="2" xfId="0" applyNumberFormat="1" applyFont="1" applyFill="1" applyBorder="1" applyAlignment="1">
      <alignment horizontal="center"/>
    </xf>
    <xf numFmtId="164" fontId="3" fillId="0" borderId="38" xfId="2" applyNumberFormat="1" applyFont="1" applyBorder="1" applyAlignment="1">
      <alignment horizontal="center" vertical="center"/>
    </xf>
    <xf numFmtId="164" fontId="3" fillId="0" borderId="38" xfId="2" applyNumberFormat="1" applyFont="1" applyBorder="1" applyAlignment="1">
      <alignment horizontal="center"/>
    </xf>
    <xf numFmtId="164" fontId="3" fillId="0" borderId="14" xfId="2" applyNumberFormat="1" applyFont="1" applyBorder="1" applyAlignment="1">
      <alignment horizontal="center"/>
    </xf>
    <xf numFmtId="164" fontId="3" fillId="0" borderId="4" xfId="2" applyNumberFormat="1" applyFont="1" applyBorder="1" applyAlignment="1">
      <alignment horizontal="center"/>
    </xf>
    <xf numFmtId="164" fontId="3" fillId="0" borderId="11" xfId="2" applyNumberFormat="1" applyFont="1" applyBorder="1" applyAlignment="1">
      <alignment horizontal="center"/>
    </xf>
    <xf numFmtId="0" fontId="8" fillId="3" borderId="51" xfId="0" applyFont="1" applyFill="1" applyBorder="1" applyAlignment="1" applyProtection="1">
      <alignment horizontal="left" vertical="center" indent="1"/>
      <protection locked="0"/>
    </xf>
    <xf numFmtId="167" fontId="4" fillId="0" borderId="2" xfId="1" applyNumberFormat="1" applyFont="1" applyBorder="1" applyAlignment="1">
      <alignment horizontal="center"/>
    </xf>
    <xf numFmtId="167" fontId="4" fillId="0" borderId="51" xfId="1" applyNumberFormat="1" applyFont="1" applyBorder="1" applyAlignment="1">
      <alignment horizontal="center"/>
    </xf>
    <xf numFmtId="164" fontId="4" fillId="0" borderId="2" xfId="2" applyNumberFormat="1" applyFont="1" applyBorder="1" applyAlignment="1">
      <alignment horizontal="center"/>
    </xf>
    <xf numFmtId="164" fontId="4" fillId="0" borderId="51" xfId="2" applyNumberFormat="1" applyFont="1" applyBorder="1" applyAlignment="1">
      <alignment horizontal="center"/>
    </xf>
    <xf numFmtId="0" fontId="6" fillId="3" borderId="0" xfId="0" applyFont="1" applyFill="1" applyAlignment="1" applyProtection="1">
      <alignment horizontal="center" vertical="center"/>
      <protection locked="0"/>
    </xf>
    <xf numFmtId="0" fontId="6" fillId="3" borderId="0" xfId="0" applyFont="1" applyFill="1" applyAlignment="1" applyProtection="1">
      <alignment vertical="center"/>
      <protection locked="0"/>
    </xf>
    <xf numFmtId="0" fontId="3" fillId="3" borderId="1" xfId="0" applyFont="1" applyFill="1" applyBorder="1"/>
    <xf numFmtId="167" fontId="6" fillId="0" borderId="1" xfId="0" applyNumberFormat="1" applyFont="1" applyBorder="1" applyAlignment="1">
      <alignment horizontal="center"/>
    </xf>
    <xf numFmtId="167" fontId="6" fillId="5" borderId="1" xfId="0" applyNumberFormat="1" applyFont="1" applyFill="1" applyBorder="1" applyAlignment="1">
      <alignment horizontal="center"/>
    </xf>
    <xf numFmtId="0" fontId="5" fillId="3" borderId="0" xfId="0" applyFont="1" applyFill="1" applyAlignment="1">
      <alignment horizontal="left" indent="1"/>
    </xf>
    <xf numFmtId="0" fontId="3" fillId="3" borderId="1" xfId="0" applyFont="1" applyFill="1" applyBorder="1" applyAlignment="1">
      <alignment horizontal="left"/>
    </xf>
    <xf numFmtId="0" fontId="3" fillId="3" borderId="0" xfId="0" applyFont="1" applyFill="1" applyAlignment="1">
      <alignment horizontal="left"/>
    </xf>
    <xf numFmtId="167" fontId="6" fillId="0" borderId="0" xfId="0" applyNumberFormat="1" applyFont="1" applyAlignment="1">
      <alignment horizontal="center"/>
    </xf>
    <xf numFmtId="0" fontId="4" fillId="3" borderId="2" xfId="0" applyFont="1" applyFill="1" applyBorder="1"/>
    <xf numFmtId="167" fontId="8" fillId="0" borderId="2" xfId="0" applyNumberFormat="1" applyFont="1" applyBorder="1" applyAlignment="1">
      <alignment horizontal="center"/>
    </xf>
    <xf numFmtId="167" fontId="8" fillId="5" borderId="0" xfId="0" applyNumberFormat="1" applyFont="1" applyFill="1"/>
    <xf numFmtId="164" fontId="6" fillId="5" borderId="0" xfId="2" applyNumberFormat="1" applyFont="1" applyFill="1" applyBorder="1" applyAlignment="1">
      <alignment horizontal="center"/>
    </xf>
    <xf numFmtId="164" fontId="8" fillId="5" borderId="2" xfId="2" applyNumberFormat="1" applyFont="1" applyFill="1" applyBorder="1" applyAlignment="1">
      <alignment horizontal="center"/>
    </xf>
    <xf numFmtId="0" fontId="4" fillId="3" borderId="28" xfId="0" applyFont="1" applyFill="1" applyBorder="1"/>
    <xf numFmtId="166" fontId="6" fillId="5" borderId="29" xfId="0" applyNumberFormat="1" applyFont="1" applyFill="1" applyBorder="1" applyAlignment="1">
      <alignment horizontal="center"/>
    </xf>
    <xf numFmtId="166" fontId="6" fillId="5" borderId="0" xfId="0" applyNumberFormat="1" applyFont="1" applyFill="1" applyAlignment="1">
      <alignment horizontal="center"/>
    </xf>
    <xf numFmtId="166" fontId="6" fillId="5" borderId="23" xfId="0" applyNumberFormat="1" applyFont="1" applyFill="1" applyBorder="1" applyAlignment="1">
      <alignment horizontal="center"/>
    </xf>
    <xf numFmtId="0" fontId="5" fillId="3" borderId="22" xfId="0" applyFont="1" applyFill="1" applyBorder="1" applyAlignment="1">
      <alignment horizontal="left" indent="1"/>
    </xf>
    <xf numFmtId="166" fontId="25" fillId="5" borderId="0" xfId="0" applyNumberFormat="1" applyFont="1" applyFill="1" applyAlignment="1">
      <alignment horizontal="center"/>
    </xf>
    <xf numFmtId="0" fontId="5" fillId="3" borderId="25" xfId="0" applyFont="1" applyFill="1" applyBorder="1" applyAlignment="1">
      <alignment horizontal="left" indent="1"/>
    </xf>
    <xf numFmtId="166" fontId="25" fillId="5" borderId="26" xfId="0" applyNumberFormat="1" applyFont="1" applyFill="1" applyBorder="1" applyAlignment="1">
      <alignment horizontal="center"/>
    </xf>
    <xf numFmtId="0" fontId="3" fillId="3" borderId="22" xfId="0" applyFont="1" applyFill="1" applyBorder="1"/>
    <xf numFmtId="167" fontId="6" fillId="3" borderId="0" xfId="0" applyNumberFormat="1" applyFont="1" applyFill="1" applyAlignment="1">
      <alignment horizontal="center"/>
    </xf>
    <xf numFmtId="167" fontId="6" fillId="5" borderId="23" xfId="0" applyNumberFormat="1" applyFont="1" applyFill="1" applyBorder="1" applyAlignment="1">
      <alignment horizontal="center"/>
    </xf>
    <xf numFmtId="167" fontId="26" fillId="5" borderId="23" xfId="0" applyNumberFormat="1" applyFont="1" applyFill="1" applyBorder="1" applyAlignment="1">
      <alignment horizontal="center"/>
    </xf>
    <xf numFmtId="0" fontId="4" fillId="3" borderId="24" xfId="0" applyFont="1" applyFill="1" applyBorder="1"/>
    <xf numFmtId="0" fontId="4" fillId="7" borderId="0" xfId="0" applyFont="1" applyFill="1"/>
    <xf numFmtId="166" fontId="3" fillId="7" borderId="0" xfId="0" applyNumberFormat="1" applyFont="1" applyFill="1" applyAlignment="1">
      <alignment horizontal="center"/>
    </xf>
    <xf numFmtId="166" fontId="3" fillId="5" borderId="0" xfId="0" applyNumberFormat="1" applyFont="1" applyFill="1"/>
    <xf numFmtId="0" fontId="3" fillId="0" borderId="17" xfId="0" applyFont="1" applyBorder="1"/>
    <xf numFmtId="0" fontId="3" fillId="0" borderId="55" xfId="0" applyFont="1" applyBorder="1"/>
    <xf numFmtId="0" fontId="3" fillId="0" borderId="54" xfId="0" applyFont="1" applyBorder="1"/>
    <xf numFmtId="166" fontId="3" fillId="0" borderId="0" xfId="0" applyNumberFormat="1" applyFont="1" applyAlignment="1">
      <alignment horizontal="center"/>
    </xf>
    <xf numFmtId="0" fontId="4" fillId="3" borderId="17" xfId="0" applyFont="1" applyFill="1" applyBorder="1"/>
    <xf numFmtId="166" fontId="3" fillId="3" borderId="20" xfId="0" applyNumberFormat="1" applyFont="1" applyFill="1" applyBorder="1" applyAlignment="1">
      <alignment horizontal="center"/>
    </xf>
    <xf numFmtId="166" fontId="3" fillId="3" borderId="18" xfId="0" applyNumberFormat="1" applyFont="1" applyFill="1" applyBorder="1" applyAlignment="1">
      <alignment horizontal="center"/>
    </xf>
    <xf numFmtId="0" fontId="3" fillId="3" borderId="56" xfId="0" applyFont="1" applyFill="1" applyBorder="1" applyAlignment="1">
      <alignment horizontal="left"/>
    </xf>
    <xf numFmtId="167" fontId="6" fillId="5" borderId="56" xfId="0" applyNumberFormat="1" applyFont="1" applyFill="1" applyBorder="1" applyAlignment="1">
      <alignment horizontal="center"/>
    </xf>
    <xf numFmtId="0" fontId="3" fillId="0" borderId="5" xfId="0" applyFont="1" applyBorder="1" applyAlignment="1">
      <alignment vertical="top" wrapText="1"/>
    </xf>
    <xf numFmtId="0" fontId="3" fillId="0" borderId="7" xfId="0" applyFont="1" applyBorder="1" applyAlignment="1">
      <alignment vertical="top" wrapText="1"/>
    </xf>
    <xf numFmtId="0" fontId="3" fillId="0" borderId="6" xfId="0" applyFont="1" applyBorder="1" applyAlignment="1">
      <alignment vertical="top" wrapText="1"/>
    </xf>
    <xf numFmtId="0" fontId="2" fillId="0" borderId="0" xfId="0" applyFont="1" applyAlignment="1">
      <alignment horizontal="center"/>
    </xf>
    <xf numFmtId="0" fontId="2" fillId="4" borderId="22" xfId="0" applyFont="1" applyFill="1" applyBorder="1"/>
    <xf numFmtId="0" fontId="2" fillId="4" borderId="0" xfId="0" applyFont="1" applyFill="1" applyAlignment="1">
      <alignment horizontal="center"/>
    </xf>
    <xf numFmtId="0" fontId="2" fillId="4" borderId="33" xfId="0" applyFont="1" applyFill="1" applyBorder="1" applyAlignment="1">
      <alignment horizontal="center"/>
    </xf>
    <xf numFmtId="0" fontId="3" fillId="5" borderId="25" xfId="0" applyFont="1" applyFill="1" applyBorder="1"/>
    <xf numFmtId="10" fontId="3" fillId="3" borderId="27" xfId="0" applyNumberFormat="1" applyFont="1" applyFill="1" applyBorder="1"/>
    <xf numFmtId="0" fontId="2" fillId="4" borderId="19" xfId="0" applyFont="1" applyFill="1" applyBorder="1"/>
    <xf numFmtId="167" fontId="26" fillId="5" borderId="0" xfId="0" applyNumberFormat="1" applyFont="1" applyFill="1" applyAlignment="1">
      <alignment horizontal="center"/>
    </xf>
    <xf numFmtId="0" fontId="2" fillId="4" borderId="53" xfId="0" applyFont="1" applyFill="1" applyBorder="1"/>
    <xf numFmtId="0" fontId="29" fillId="2" borderId="57" xfId="0" applyFont="1" applyFill="1" applyBorder="1"/>
    <xf numFmtId="0" fontId="0" fillId="0" borderId="58" xfId="0" applyBorder="1"/>
    <xf numFmtId="0" fontId="29" fillId="0" borderId="0" xfId="0" applyFont="1"/>
    <xf numFmtId="10" fontId="0" fillId="0" borderId="58" xfId="0" applyNumberFormat="1" applyBorder="1"/>
    <xf numFmtId="0" fontId="5" fillId="5" borderId="22" xfId="0" applyFont="1" applyFill="1" applyBorder="1" applyAlignment="1">
      <alignment horizontal="left" indent="1"/>
    </xf>
    <xf numFmtId="0" fontId="2" fillId="5" borderId="0" xfId="0" applyFont="1" applyFill="1" applyAlignment="1">
      <alignment horizontal="center"/>
    </xf>
    <xf numFmtId="0" fontId="4" fillId="7" borderId="54" xfId="0" applyFont="1" applyFill="1" applyBorder="1"/>
    <xf numFmtId="0" fontId="24" fillId="4" borderId="0" xfId="0" applyFont="1" applyFill="1" applyAlignment="1">
      <alignment horizontal="center" vertical="center"/>
    </xf>
    <xf numFmtId="166" fontId="26" fillId="5" borderId="0" xfId="0" applyNumberFormat="1" applyFont="1" applyFill="1" applyAlignment="1">
      <alignment horizontal="center"/>
    </xf>
    <xf numFmtId="166" fontId="26" fillId="5" borderId="26" xfId="0" applyNumberFormat="1" applyFont="1" applyFill="1" applyBorder="1" applyAlignment="1">
      <alignment horizontal="center"/>
    </xf>
    <xf numFmtId="166" fontId="26" fillId="5" borderId="23" xfId="0" applyNumberFormat="1" applyFont="1" applyFill="1" applyBorder="1" applyAlignment="1">
      <alignment horizontal="center"/>
    </xf>
    <xf numFmtId="166" fontId="26" fillId="5" borderId="27" xfId="0" applyNumberFormat="1" applyFont="1" applyFill="1" applyBorder="1" applyAlignment="1">
      <alignment horizontal="center"/>
    </xf>
    <xf numFmtId="164" fontId="3" fillId="0" borderId="0" xfId="2" applyNumberFormat="1" applyFont="1" applyBorder="1"/>
    <xf numFmtId="168" fontId="3" fillId="3" borderId="4" xfId="1" applyNumberFormat="1" applyFont="1" applyFill="1" applyBorder="1"/>
    <xf numFmtId="0" fontId="3" fillId="3" borderId="0" xfId="0" applyFont="1" applyFill="1" applyAlignment="1">
      <alignment horizontal="left" vertical="center"/>
    </xf>
    <xf numFmtId="0" fontId="3" fillId="3" borderId="3" xfId="0" applyFont="1" applyFill="1" applyBorder="1" applyAlignment="1">
      <alignment horizontal="left" vertical="center"/>
    </xf>
    <xf numFmtId="0" fontId="3" fillId="3" borderId="5" xfId="0" applyFont="1" applyFill="1" applyBorder="1" applyAlignment="1">
      <alignment horizontal="left" vertical="center"/>
    </xf>
    <xf numFmtId="0" fontId="2" fillId="4" borderId="37" xfId="0" applyFont="1" applyFill="1" applyBorder="1" applyAlignment="1">
      <alignment vertical="center"/>
    </xf>
    <xf numFmtId="0" fontId="2" fillId="4" borderId="36" xfId="0" applyFont="1" applyFill="1" applyBorder="1" applyAlignment="1">
      <alignment horizontal="center" vertical="center"/>
    </xf>
    <xf numFmtId="0" fontId="2" fillId="4" borderId="37" xfId="0" applyFont="1" applyFill="1" applyBorder="1" applyAlignment="1">
      <alignment horizontal="center" vertical="center"/>
    </xf>
    <xf numFmtId="0" fontId="3" fillId="3" borderId="0" xfId="0" applyFont="1" applyFill="1" applyAlignment="1">
      <alignment horizontal="right" vertical="center"/>
    </xf>
    <xf numFmtId="164" fontId="8" fillId="5" borderId="0" xfId="2" applyNumberFormat="1" applyFont="1" applyFill="1" applyBorder="1" applyAlignment="1">
      <alignment horizontal="center"/>
    </xf>
    <xf numFmtId="0" fontId="3" fillId="3" borderId="0" xfId="0" applyFont="1" applyFill="1" applyAlignment="1">
      <alignment vertical="top"/>
    </xf>
    <xf numFmtId="164" fontId="3" fillId="0" borderId="0" xfId="0" applyNumberFormat="1" applyFont="1"/>
    <xf numFmtId="43" fontId="3" fillId="0" borderId="0" xfId="1" applyFont="1"/>
    <xf numFmtId="167" fontId="3" fillId="0" borderId="0" xfId="0" applyNumberFormat="1" applyFont="1"/>
    <xf numFmtId="0" fontId="3" fillId="0" borderId="16" xfId="0" applyFont="1" applyBorder="1"/>
    <xf numFmtId="0" fontId="5" fillId="0" borderId="16" xfId="0" applyFont="1" applyBorder="1" applyAlignment="1">
      <alignment horizontal="left" indent="1"/>
    </xf>
    <xf numFmtId="0" fontId="2" fillId="4" borderId="34" xfId="0" applyFont="1" applyFill="1" applyBorder="1"/>
    <xf numFmtId="0" fontId="2" fillId="4" borderId="12" xfId="0" applyFont="1" applyFill="1" applyBorder="1"/>
    <xf numFmtId="0" fontId="2" fillId="4" borderId="14" xfId="0" applyFont="1" applyFill="1" applyBorder="1"/>
    <xf numFmtId="167" fontId="3" fillId="5" borderId="0" xfId="0" applyNumberFormat="1" applyFont="1" applyFill="1"/>
    <xf numFmtId="0" fontId="3" fillId="0" borderId="15" xfId="0" applyFont="1" applyBorder="1"/>
    <xf numFmtId="0" fontId="3" fillId="3" borderId="0" xfId="0" applyFont="1" applyFill="1" applyAlignment="1">
      <alignment horizontal="left" vertical="top"/>
    </xf>
    <xf numFmtId="0" fontId="3" fillId="3" borderId="0" xfId="0" quotePrefix="1" applyFont="1" applyFill="1" applyAlignment="1">
      <alignment horizontal="left" vertical="top"/>
    </xf>
    <xf numFmtId="0" fontId="5" fillId="5" borderId="22" xfId="0" applyFont="1" applyFill="1" applyBorder="1" applyAlignment="1">
      <alignment horizontal="left"/>
    </xf>
    <xf numFmtId="0" fontId="3" fillId="3" borderId="22" xfId="0" applyFont="1" applyFill="1" applyBorder="1" applyAlignment="1">
      <alignment horizontal="left"/>
    </xf>
    <xf numFmtId="9" fontId="3" fillId="0" borderId="0" xfId="2" applyFont="1"/>
    <xf numFmtId="0" fontId="3" fillId="3" borderId="23" xfId="0" applyFont="1" applyFill="1" applyBorder="1" applyAlignment="1">
      <alignment horizontal="right"/>
    </xf>
    <xf numFmtId="168" fontId="3" fillId="3" borderId="0" xfId="1" applyNumberFormat="1" applyFont="1" applyFill="1" applyBorder="1"/>
    <xf numFmtId="0" fontId="2" fillId="2" borderId="0" xfId="0" applyFont="1" applyFill="1" applyAlignment="1">
      <alignment horizontal="center"/>
    </xf>
    <xf numFmtId="166" fontId="3" fillId="14" borderId="18" xfId="0" applyNumberFormat="1" applyFont="1" applyFill="1" applyBorder="1" applyAlignment="1">
      <alignment horizontal="center"/>
    </xf>
    <xf numFmtId="0" fontId="2" fillId="2" borderId="0" xfId="0" applyFont="1" applyFill="1"/>
    <xf numFmtId="10" fontId="3" fillId="3" borderId="23" xfId="2" applyNumberFormat="1" applyFont="1" applyFill="1" applyBorder="1"/>
    <xf numFmtId="167" fontId="6" fillId="5" borderId="63" xfId="0" applyNumberFormat="1" applyFont="1" applyFill="1" applyBorder="1" applyAlignment="1">
      <alignment horizontal="center"/>
    </xf>
    <xf numFmtId="167" fontId="6" fillId="5" borderId="64" xfId="0" applyNumberFormat="1" applyFont="1" applyFill="1" applyBorder="1" applyAlignment="1">
      <alignment horizontal="center"/>
    </xf>
    <xf numFmtId="0" fontId="3" fillId="3" borderId="65" xfId="0" applyFont="1" applyFill="1" applyBorder="1"/>
    <xf numFmtId="0" fontId="3" fillId="3" borderId="66" xfId="0" applyFont="1" applyFill="1" applyBorder="1"/>
    <xf numFmtId="0" fontId="3" fillId="3" borderId="68" xfId="0" applyFont="1" applyFill="1" applyBorder="1"/>
    <xf numFmtId="0" fontId="3" fillId="3" borderId="69" xfId="0" applyFont="1" applyFill="1" applyBorder="1"/>
    <xf numFmtId="0" fontId="4" fillId="3" borderId="70" xfId="0" applyFont="1" applyFill="1" applyBorder="1"/>
    <xf numFmtId="0" fontId="3" fillId="0" borderId="71" xfId="0" applyFont="1" applyBorder="1"/>
    <xf numFmtId="0" fontId="3" fillId="0" borderId="72" xfId="0" applyFont="1" applyBorder="1"/>
    <xf numFmtId="0" fontId="3" fillId="0" borderId="73" xfId="0" applyFont="1" applyBorder="1"/>
    <xf numFmtId="0" fontId="3" fillId="0" borderId="0" xfId="0" applyFont="1" applyAlignment="1">
      <alignment vertical="top" wrapText="1"/>
    </xf>
    <xf numFmtId="0" fontId="1" fillId="0" borderId="0" xfId="0" applyFont="1"/>
    <xf numFmtId="164" fontId="3" fillId="5" borderId="0" xfId="2" applyNumberFormat="1" applyFont="1" applyFill="1" applyAlignment="1">
      <alignment horizontal="center"/>
    </xf>
    <xf numFmtId="0" fontId="24" fillId="11" borderId="0" xfId="0" applyFont="1" applyFill="1" applyAlignment="1">
      <alignment horizontal="center" vertical="center" wrapText="1"/>
    </xf>
    <xf numFmtId="164" fontId="3" fillId="5" borderId="0" xfId="2" applyNumberFormat="1" applyFont="1" applyFill="1"/>
    <xf numFmtId="0" fontId="3" fillId="3" borderId="74" xfId="0" applyFont="1" applyFill="1" applyBorder="1"/>
    <xf numFmtId="164" fontId="6" fillId="5" borderId="75" xfId="2" applyNumberFormat="1" applyFont="1" applyFill="1" applyBorder="1" applyAlignment="1">
      <alignment horizontal="center"/>
    </xf>
    <xf numFmtId="0" fontId="2" fillId="2" borderId="32" xfId="0" applyFont="1" applyFill="1" applyBorder="1" applyAlignment="1">
      <alignment horizontal="left"/>
    </xf>
    <xf numFmtId="164" fontId="6" fillId="5" borderId="75" xfId="2" applyNumberFormat="1" applyFont="1" applyFill="1" applyBorder="1" applyAlignment="1">
      <alignment horizontal="left"/>
    </xf>
    <xf numFmtId="169" fontId="26" fillId="5" borderId="0" xfId="2" applyNumberFormat="1" applyFont="1" applyFill="1" applyAlignment="1">
      <alignment horizontal="center"/>
    </xf>
    <xf numFmtId="169" fontId="6" fillId="5" borderId="0" xfId="2" applyNumberFormat="1" applyFont="1" applyFill="1" applyAlignment="1">
      <alignment horizontal="center"/>
    </xf>
    <xf numFmtId="169" fontId="4" fillId="5" borderId="0" xfId="0" applyNumberFormat="1" applyFont="1" applyFill="1" applyAlignment="1">
      <alignment horizontal="center"/>
    </xf>
    <xf numFmtId="166" fontId="3" fillId="12" borderId="18" xfId="0" applyNumberFormat="1" applyFont="1" applyFill="1" applyBorder="1" applyAlignment="1" applyProtection="1">
      <alignment horizontal="center"/>
      <protection locked="0"/>
    </xf>
    <xf numFmtId="166" fontId="3" fillId="5" borderId="18" xfId="0" applyNumberFormat="1" applyFont="1" applyFill="1" applyBorder="1" applyProtection="1">
      <protection locked="0"/>
    </xf>
    <xf numFmtId="166" fontId="3" fillId="12" borderId="20" xfId="0" applyNumberFormat="1" applyFont="1" applyFill="1" applyBorder="1" applyAlignment="1" applyProtection="1">
      <alignment horizontal="center"/>
      <protection locked="0"/>
    </xf>
    <xf numFmtId="166" fontId="3" fillId="5" borderId="0" xfId="0" applyNumberFormat="1" applyFont="1" applyFill="1" applyProtection="1">
      <protection locked="0"/>
    </xf>
    <xf numFmtId="164" fontId="3" fillId="12" borderId="0" xfId="2" applyNumberFormat="1" applyFont="1" applyFill="1" applyBorder="1" applyAlignment="1" applyProtection="1">
      <alignment horizontal="center"/>
      <protection locked="0"/>
    </xf>
    <xf numFmtId="167" fontId="6" fillId="12" borderId="59" xfId="0" applyNumberFormat="1" applyFont="1" applyFill="1" applyBorder="1" applyAlignment="1" applyProtection="1">
      <alignment horizontal="center"/>
      <protection locked="0"/>
    </xf>
    <xf numFmtId="167" fontId="6" fillId="12" borderId="60" xfId="0" applyNumberFormat="1" applyFont="1" applyFill="1" applyBorder="1" applyAlignment="1" applyProtection="1">
      <alignment horizontal="center"/>
      <protection locked="0"/>
    </xf>
    <xf numFmtId="167" fontId="6" fillId="12" borderId="61" xfId="0" applyNumberFormat="1" applyFont="1" applyFill="1" applyBorder="1" applyAlignment="1" applyProtection="1">
      <alignment horizontal="center"/>
      <protection locked="0"/>
    </xf>
    <xf numFmtId="167" fontId="6" fillId="12" borderId="62" xfId="0" applyNumberFormat="1" applyFont="1" applyFill="1" applyBorder="1" applyAlignment="1" applyProtection="1">
      <alignment horizontal="center"/>
      <protection locked="0"/>
    </xf>
    <xf numFmtId="167" fontId="6" fillId="12" borderId="67" xfId="0" applyNumberFormat="1" applyFont="1" applyFill="1" applyBorder="1" applyAlignment="1" applyProtection="1">
      <alignment horizontal="center"/>
      <protection locked="0"/>
    </xf>
    <xf numFmtId="164" fontId="3" fillId="12" borderId="34" xfId="2" applyNumberFormat="1" applyFont="1" applyFill="1" applyBorder="1" applyAlignment="1" applyProtection="1">
      <alignment horizontal="left"/>
      <protection locked="0"/>
    </xf>
    <xf numFmtId="167" fontId="3" fillId="12" borderId="37" xfId="1" applyNumberFormat="1" applyFont="1" applyFill="1" applyBorder="1" applyAlignment="1" applyProtection="1">
      <alignment horizontal="center"/>
      <protection locked="0"/>
    </xf>
    <xf numFmtId="164" fontId="3" fillId="12" borderId="41" xfId="2" applyNumberFormat="1" applyFont="1" applyFill="1" applyBorder="1" applyAlignment="1" applyProtection="1">
      <alignment horizontal="center"/>
      <protection locked="0"/>
    </xf>
    <xf numFmtId="164" fontId="3" fillId="13" borderId="12" xfId="2" applyNumberFormat="1" applyFont="1" applyFill="1" applyBorder="1" applyAlignment="1" applyProtection="1">
      <alignment horizontal="center"/>
      <protection locked="0"/>
    </xf>
    <xf numFmtId="164" fontId="3" fillId="12" borderId="36" xfId="2" applyNumberFormat="1" applyFont="1" applyFill="1" applyBorder="1" applyAlignment="1" applyProtection="1">
      <alignment horizontal="center"/>
      <protection locked="0"/>
    </xf>
    <xf numFmtId="164" fontId="3" fillId="12" borderId="37" xfId="2" applyNumberFormat="1" applyFont="1" applyFill="1" applyBorder="1" applyAlignment="1" applyProtection="1">
      <alignment horizontal="center"/>
      <protection locked="0"/>
    </xf>
    <xf numFmtId="167" fontId="3" fillId="12" borderId="13" xfId="1" applyNumberFormat="1" applyFont="1" applyFill="1" applyBorder="1" applyAlignment="1" applyProtection="1">
      <alignment horizontal="center"/>
      <protection locked="0"/>
    </xf>
    <xf numFmtId="164" fontId="3" fillId="12" borderId="34" xfId="2" applyNumberFormat="1" applyFont="1" applyFill="1" applyBorder="1" applyAlignment="1" applyProtection="1">
      <alignment horizontal="center"/>
      <protection locked="0"/>
    </xf>
    <xf numFmtId="164" fontId="3" fillId="12" borderId="12" xfId="2" applyNumberFormat="1" applyFont="1" applyFill="1" applyBorder="1" applyAlignment="1" applyProtection="1">
      <alignment horizontal="center"/>
      <protection locked="0"/>
    </xf>
    <xf numFmtId="164" fontId="3" fillId="12" borderId="13" xfId="2" applyNumberFormat="1" applyFont="1" applyFill="1" applyBorder="1" applyAlignment="1" applyProtection="1">
      <alignment horizontal="center"/>
      <protection locked="0"/>
    </xf>
    <xf numFmtId="167" fontId="3" fillId="12" borderId="0" xfId="1" applyNumberFormat="1" applyFont="1" applyFill="1" applyBorder="1" applyAlignment="1" applyProtection="1">
      <alignment horizontal="center"/>
      <protection locked="0"/>
    </xf>
    <xf numFmtId="164" fontId="3" fillId="12" borderId="16" xfId="2" applyNumberFormat="1" applyFont="1" applyFill="1" applyBorder="1" applyAlignment="1" applyProtection="1">
      <alignment horizontal="center"/>
      <protection locked="0"/>
    </xf>
    <xf numFmtId="164" fontId="3" fillId="12" borderId="3" xfId="2" applyNumberFormat="1" applyFont="1" applyFill="1" applyBorder="1" applyAlignment="1" applyProtection="1">
      <alignment horizontal="center"/>
      <protection locked="0"/>
    </xf>
    <xf numFmtId="167" fontId="3" fillId="12" borderId="10" xfId="1" applyNumberFormat="1" applyFont="1" applyFill="1" applyBorder="1" applyAlignment="1" applyProtection="1">
      <alignment horizontal="center"/>
      <protection locked="0"/>
    </xf>
    <xf numFmtId="164" fontId="3" fillId="12" borderId="15" xfId="2" applyNumberFormat="1" applyFont="1" applyFill="1" applyBorder="1" applyAlignment="1" applyProtection="1">
      <alignment horizontal="center"/>
      <protection locked="0"/>
    </xf>
    <xf numFmtId="164" fontId="3" fillId="12" borderId="9" xfId="2" applyNumberFormat="1" applyFont="1" applyFill="1" applyBorder="1" applyAlignment="1" applyProtection="1">
      <alignment horizontal="center"/>
      <protection locked="0"/>
    </xf>
    <xf numFmtId="164" fontId="3" fillId="12" borderId="10" xfId="2" applyNumberFormat="1" applyFont="1" applyFill="1" applyBorder="1" applyAlignment="1" applyProtection="1">
      <alignment horizontal="center"/>
      <protection locked="0"/>
    </xf>
    <xf numFmtId="164" fontId="3" fillId="13" borderId="13" xfId="2" applyNumberFormat="1" applyFont="1" applyFill="1" applyBorder="1" applyAlignment="1" applyProtection="1">
      <alignment horizontal="center"/>
      <protection locked="0"/>
    </xf>
    <xf numFmtId="167" fontId="6" fillId="12" borderId="0" xfId="0" applyNumberFormat="1" applyFont="1" applyFill="1" applyAlignment="1" applyProtection="1">
      <alignment horizontal="center"/>
      <protection locked="0"/>
    </xf>
    <xf numFmtId="0" fontId="3" fillId="12" borderId="0" xfId="0" applyFont="1" applyFill="1" applyAlignment="1" applyProtection="1">
      <alignment horizontal="left" vertical="center"/>
      <protection locked="0"/>
    </xf>
    <xf numFmtId="0" fontId="3" fillId="12" borderId="0" xfId="0" applyFont="1" applyFill="1" applyAlignment="1" applyProtection="1">
      <alignment vertical="center"/>
      <protection locked="0"/>
    </xf>
    <xf numFmtId="0" fontId="3" fillId="12" borderId="0" xfId="0" applyFont="1" applyFill="1" applyAlignment="1" applyProtection="1">
      <alignment horizontal="center" vertical="center"/>
      <protection locked="0"/>
    </xf>
    <xf numFmtId="166" fontId="3" fillId="7" borderId="3" xfId="0" applyNumberFormat="1" applyFont="1" applyFill="1" applyBorder="1" applyAlignment="1" applyProtection="1">
      <alignment horizontal="center"/>
      <protection locked="0"/>
    </xf>
    <xf numFmtId="166" fontId="3" fillId="7" borderId="0" xfId="0" applyNumberFormat="1" applyFont="1" applyFill="1" applyAlignment="1" applyProtection="1">
      <alignment horizontal="center"/>
      <protection locked="0"/>
    </xf>
    <xf numFmtId="166" fontId="3" fillId="0" borderId="3" xfId="0" applyNumberFormat="1" applyFont="1" applyBorder="1" applyAlignment="1" applyProtection="1">
      <alignment horizontal="center"/>
      <protection locked="0"/>
    </xf>
    <xf numFmtId="166" fontId="3" fillId="0" borderId="0" xfId="0" applyNumberFormat="1" applyFont="1" applyAlignment="1" applyProtection="1">
      <alignment horizontal="center"/>
      <protection locked="0"/>
    </xf>
    <xf numFmtId="166" fontId="3" fillId="9" borderId="20" xfId="0" applyNumberFormat="1" applyFont="1" applyFill="1" applyBorder="1" applyAlignment="1" applyProtection="1"/>
    <xf numFmtId="166" fontId="3" fillId="9" borderId="18" xfId="0" applyNumberFormat="1" applyFont="1" applyFill="1" applyBorder="1" applyAlignment="1" applyProtection="1"/>
    <xf numFmtId="0" fontId="2" fillId="4" borderId="3" xfId="0" applyFont="1" applyFill="1" applyBorder="1" applyAlignment="1">
      <alignment horizontal="center" vertical="center"/>
    </xf>
    <xf numFmtId="0" fontId="2" fillId="4" borderId="0" xfId="0" applyFont="1" applyFill="1" applyAlignment="1">
      <alignment horizontal="center" vertical="center"/>
    </xf>
    <xf numFmtId="0" fontId="3" fillId="0" borderId="0" xfId="0" applyFont="1" applyAlignment="1">
      <alignment horizontal="left" vertical="top" wrapText="1"/>
    </xf>
    <xf numFmtId="0" fontId="3" fillId="12" borderId="0" xfId="0" applyFont="1" applyFill="1" applyAlignment="1" applyProtection="1">
      <alignment horizontal="center" vertical="center"/>
      <protection locked="0"/>
    </xf>
    <xf numFmtId="0" fontId="3" fillId="12" borderId="4" xfId="0" applyFont="1" applyFill="1" applyBorder="1" applyAlignment="1" applyProtection="1">
      <alignment horizontal="center" vertical="center"/>
      <protection locked="0"/>
    </xf>
    <xf numFmtId="0" fontId="3" fillId="12" borderId="7" xfId="0" applyFont="1" applyFill="1" applyBorder="1" applyAlignment="1" applyProtection="1">
      <alignment horizontal="center" vertical="center"/>
      <protection locked="0"/>
    </xf>
    <xf numFmtId="0" fontId="3" fillId="12" borderId="6" xfId="0" applyFont="1" applyFill="1" applyBorder="1" applyAlignment="1" applyProtection="1">
      <alignment horizontal="center" vertical="center"/>
      <protection locked="0"/>
    </xf>
    <xf numFmtId="0" fontId="3" fillId="12" borderId="0" xfId="0" applyFont="1" applyFill="1" applyAlignment="1" applyProtection="1">
      <alignment horizontal="left" vertical="center"/>
      <protection locked="0"/>
    </xf>
    <xf numFmtId="0" fontId="4" fillId="3" borderId="3" xfId="0" applyFont="1" applyFill="1" applyBorder="1" applyAlignment="1">
      <alignment horizontal="left" vertical="top" wrapText="1"/>
    </xf>
    <xf numFmtId="0" fontId="4" fillId="3" borderId="0" xfId="0" applyFont="1" applyFill="1" applyAlignment="1">
      <alignment horizontal="left" vertical="top" wrapText="1"/>
    </xf>
    <xf numFmtId="0" fontId="2" fillId="4" borderId="12" xfId="0" applyFont="1" applyFill="1" applyBorder="1" applyAlignment="1">
      <alignment horizontal="left" vertical="center"/>
    </xf>
    <xf numFmtId="0" fontId="2" fillId="4" borderId="13" xfId="0" applyFont="1" applyFill="1" applyBorder="1" applyAlignment="1">
      <alignment horizontal="left" vertical="center"/>
    </xf>
    <xf numFmtId="0" fontId="2" fillId="4" borderId="14" xfId="0" applyFont="1" applyFill="1" applyBorder="1" applyAlignment="1">
      <alignment horizontal="left"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18" fillId="0" borderId="3" xfId="3" applyFont="1" applyBorder="1" applyAlignment="1">
      <alignment horizontal="left" vertical="top" wrapText="1"/>
    </xf>
    <xf numFmtId="0" fontId="18" fillId="0" borderId="0" xfId="3" applyFont="1" applyBorder="1" applyAlignment="1">
      <alignment horizontal="left" vertical="top" wrapText="1"/>
    </xf>
    <xf numFmtId="0" fontId="18" fillId="0" borderId="4" xfId="3" applyFont="1" applyBorder="1" applyAlignment="1">
      <alignment horizontal="left" vertical="top" wrapText="1"/>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19" fillId="0" borderId="0" xfId="0" applyFont="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19" fillId="0" borderId="43" xfId="0" applyFont="1" applyBorder="1" applyAlignment="1">
      <alignment horizontal="center" vertical="center"/>
    </xf>
    <xf numFmtId="0" fontId="19" fillId="0" borderId="50" xfId="0" applyFont="1" applyBorder="1" applyAlignment="1">
      <alignment horizontal="center" vertical="center"/>
    </xf>
    <xf numFmtId="0" fontId="4" fillId="8" borderId="0" xfId="0" applyFont="1" applyFill="1" applyAlignment="1">
      <alignment horizontal="center"/>
    </xf>
    <xf numFmtId="0" fontId="18" fillId="3" borderId="0" xfId="3" quotePrefix="1" applyFont="1" applyFill="1" applyAlignment="1">
      <alignment horizontal="left" vertical="top" wrapText="1"/>
    </xf>
    <xf numFmtId="0" fontId="3" fillId="3" borderId="0" xfId="0" quotePrefix="1" applyFont="1" applyFill="1" applyAlignment="1">
      <alignment horizontal="left" vertical="top" wrapText="1"/>
    </xf>
    <xf numFmtId="0" fontId="21" fillId="0" borderId="0" xfId="3" applyFont="1" applyBorder="1" applyAlignment="1">
      <alignment horizontal="left" vertical="center" readingOrder="1"/>
    </xf>
    <xf numFmtId="0" fontId="4" fillId="8" borderId="12" xfId="0" applyFont="1" applyFill="1" applyBorder="1" applyAlignment="1">
      <alignment horizontal="center"/>
    </xf>
    <xf numFmtId="0" fontId="4" fillId="8" borderId="13" xfId="0" applyFont="1" applyFill="1" applyBorder="1" applyAlignment="1">
      <alignment horizontal="center"/>
    </xf>
    <xf numFmtId="0" fontId="3" fillId="3" borderId="0" xfId="0" applyFont="1" applyFill="1" applyAlignment="1">
      <alignment horizontal="left" vertical="top"/>
    </xf>
    <xf numFmtId="0" fontId="3" fillId="3" borderId="0" xfId="0" quotePrefix="1" applyFont="1" applyFill="1" applyAlignment="1">
      <alignment horizontal="left" vertical="top"/>
    </xf>
    <xf numFmtId="0" fontId="18" fillId="3" borderId="0" xfId="3" quotePrefix="1" applyFont="1" applyFill="1" applyAlignment="1">
      <alignment horizontal="left" vertical="top"/>
    </xf>
    <xf numFmtId="0" fontId="18" fillId="3" borderId="0" xfId="3" applyFont="1" applyFill="1" applyAlignment="1">
      <alignment horizontal="left" vertical="top"/>
    </xf>
    <xf numFmtId="0" fontId="24" fillId="11" borderId="15" xfId="0" applyFont="1" applyFill="1" applyBorder="1" applyAlignment="1">
      <alignment horizontal="center" vertical="center" wrapText="1"/>
    </xf>
    <xf numFmtId="0" fontId="24" fillId="11" borderId="42" xfId="0" applyFont="1" applyFill="1" applyBorder="1" applyAlignment="1">
      <alignment horizontal="center" vertical="center" wrapText="1"/>
    </xf>
    <xf numFmtId="0" fontId="15" fillId="11" borderId="15" xfId="0" applyFont="1" applyFill="1" applyBorder="1" applyAlignment="1" applyProtection="1">
      <alignment horizontal="left" vertical="center" wrapText="1" indent="1"/>
      <protection locked="0"/>
    </xf>
    <xf numFmtId="0" fontId="15" fillId="11" borderId="42" xfId="0" applyFont="1" applyFill="1" applyBorder="1" applyAlignment="1" applyProtection="1">
      <alignment horizontal="left" vertical="center" wrapText="1" indent="1"/>
      <protection locked="0"/>
    </xf>
    <xf numFmtId="0" fontId="24" fillId="11" borderId="10" xfId="0" applyFont="1" applyFill="1" applyBorder="1" applyAlignment="1">
      <alignment horizontal="center" vertical="center" wrapText="1"/>
    </xf>
    <xf numFmtId="0" fontId="24" fillId="11" borderId="0" xfId="0" applyFont="1" applyFill="1" applyAlignment="1">
      <alignment horizontal="center" vertical="center" wrapText="1"/>
    </xf>
    <xf numFmtId="0" fontId="24" fillId="11" borderId="16" xfId="0" applyFont="1" applyFill="1" applyBorder="1" applyAlignment="1">
      <alignment horizontal="center" vertical="center" wrapText="1"/>
    </xf>
    <xf numFmtId="0" fontId="14" fillId="10" borderId="39" xfId="0" applyFont="1" applyFill="1" applyBorder="1" applyAlignment="1" applyProtection="1">
      <alignment horizontal="center" vertical="center"/>
      <protection locked="0"/>
    </xf>
    <xf numFmtId="0" fontId="14" fillId="10" borderId="35" xfId="0" applyFont="1" applyFill="1" applyBorder="1" applyAlignment="1" applyProtection="1">
      <alignment horizontal="center" vertical="center"/>
      <protection locked="0"/>
    </xf>
    <xf numFmtId="0" fontId="14" fillId="10" borderId="40" xfId="0" applyFont="1" applyFill="1" applyBorder="1" applyAlignment="1" applyProtection="1">
      <alignment horizontal="center" vertical="center"/>
      <protection locked="0"/>
    </xf>
    <xf numFmtId="0" fontId="3" fillId="3" borderId="29" xfId="0" quotePrefix="1" applyFont="1" applyFill="1" applyBorder="1" applyAlignment="1">
      <alignment horizontal="left" vertical="top" wrapText="1"/>
    </xf>
  </cellXfs>
  <cellStyles count="6">
    <cellStyle name="Comma" xfId="1" builtinId="3"/>
    <cellStyle name="Hyperlink" xfId="3" builtinId="8"/>
    <cellStyle name="Hyperlink 3" xfId="5" xr:uid="{B841D8C4-1E29-4BAE-98B9-CBAD57F91E40}"/>
    <cellStyle name="Normal" xfId="0" builtinId="0"/>
    <cellStyle name="Normal 2" xfId="4" xr:uid="{805ABFE5-536A-426E-95D4-646BE7BA9C50}"/>
    <cellStyle name="Percent" xfId="2" builtinId="5"/>
  </cellStyles>
  <dxfs count="18">
    <dxf>
      <font>
        <b/>
        <i val="0"/>
        <color theme="0"/>
      </font>
      <fill>
        <patternFill>
          <bgColor rgb="FFFF0000"/>
        </patternFill>
      </fill>
    </dxf>
    <dxf>
      <font>
        <b/>
        <i val="0"/>
        <color theme="0"/>
      </font>
      <fill>
        <patternFill>
          <bgColor rgb="FFFF0000"/>
        </patternFill>
      </fill>
    </dxf>
    <dxf>
      <font>
        <color theme="0"/>
      </font>
      <fill>
        <patternFill>
          <bgColor rgb="FFFF3300"/>
        </patternFill>
      </fill>
    </dxf>
    <dxf>
      <font>
        <color theme="0"/>
      </font>
      <fill>
        <patternFill>
          <bgColor rgb="FF00B050"/>
        </patternFill>
      </fill>
    </dxf>
    <dxf>
      <font>
        <color theme="0"/>
      </font>
      <fill>
        <patternFill>
          <bgColor rgb="FFFF3300"/>
        </patternFill>
      </fill>
    </dxf>
    <dxf>
      <font>
        <color theme="0"/>
      </font>
      <fill>
        <patternFill>
          <bgColor rgb="FF00B050"/>
        </patternFill>
      </fill>
    </dxf>
    <dxf>
      <font>
        <color theme="0"/>
      </font>
      <fill>
        <patternFill>
          <bgColor rgb="FFFF3300"/>
        </patternFill>
      </fill>
    </dxf>
    <dxf>
      <font>
        <color theme="0"/>
      </font>
      <fill>
        <patternFill>
          <bgColor rgb="FF00B050"/>
        </patternFill>
      </fill>
    </dxf>
    <dxf>
      <font>
        <color theme="0"/>
      </font>
      <fill>
        <patternFill>
          <bgColor rgb="FFFF3300"/>
        </patternFill>
      </fill>
    </dxf>
    <dxf>
      <font>
        <color theme="0"/>
      </font>
      <fill>
        <patternFill>
          <bgColor rgb="FF00B050"/>
        </patternFill>
      </fill>
    </dxf>
    <dxf>
      <font>
        <color theme="0"/>
      </font>
      <fill>
        <patternFill>
          <bgColor rgb="FFFF3300"/>
        </patternFill>
      </fill>
    </dxf>
    <dxf>
      <font>
        <color theme="0"/>
      </font>
      <fill>
        <patternFill>
          <bgColor rgb="FF00B050"/>
        </patternFill>
      </fill>
    </dxf>
    <dxf>
      <font>
        <color theme="0"/>
      </font>
      <fill>
        <patternFill>
          <bgColor rgb="FFFF3300"/>
        </patternFill>
      </fill>
    </dxf>
    <dxf>
      <font>
        <color theme="0"/>
      </font>
      <fill>
        <patternFill>
          <bgColor rgb="FF00B050"/>
        </patternFill>
      </fill>
    </dxf>
    <dxf>
      <font>
        <color theme="0"/>
      </font>
      <fill>
        <patternFill>
          <bgColor rgb="FFFF3300"/>
        </patternFill>
      </fill>
    </dxf>
    <dxf>
      <font>
        <color theme="0"/>
      </font>
      <fill>
        <patternFill>
          <bgColor rgb="FF00B050"/>
        </patternFill>
      </fill>
    </dxf>
    <dxf>
      <font>
        <color theme="0"/>
      </font>
      <fill>
        <patternFill>
          <bgColor rgb="FFFF3300"/>
        </patternFill>
      </fill>
    </dxf>
    <dxf>
      <font>
        <color theme="0"/>
      </font>
      <fill>
        <patternFill>
          <bgColor rgb="FF00B050"/>
        </patternFill>
      </fill>
    </dxf>
  </dxfs>
  <tableStyles count="1" defaultTableStyle="TableStyleMedium2" defaultPivotStyle="PivotStyleLight16">
    <tableStyle name="Invisible" pivot="0" table="0" count="0" xr9:uid="{D4DA6E0C-0A25-4FDA-B7D3-21C4770A96FB}"/>
  </tableStyles>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pital%20Modelling/CCK+/2020/Benchmark/New%20Syndicates/Template/file:/Lnecntsql27/SSIS/Capital%20Modelling/Production/Recalibration%20-%20New%20Parameters/2004%20YOA/5_RC%20Parameters/2004RBC%20List%20of%20Risk%20Co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seIndex"/>
      <sheetName val="Main"/>
      <sheetName val="RiskGroups"/>
      <sheetName val="RiskCode XCS List"/>
      <sheetName val="dbo_RiskCodeParams 2003RBC"/>
      <sheetName val="Existing Risk Codes"/>
      <sheetName val="New Risk Codes"/>
      <sheetName val="Tillinghast RGs"/>
      <sheetName val="Final List of Risk Codes"/>
      <sheetName val="RG and Risk Code"/>
      <sheetName val="sseNames"/>
      <sheetName val="sseLinks"/>
    </sheetNames>
    <sheetDataSet>
      <sheetData sheetId="0"/>
      <sheetData sheetId="1"/>
      <sheetData sheetId="2"/>
      <sheetData sheetId="3"/>
      <sheetData sheetId="4"/>
      <sheetData sheetId="5">
        <row r="14">
          <cell r="A14" t="str">
            <v>AG_CAD</v>
          </cell>
          <cell r="B14" t="str">
            <v>AG</v>
          </cell>
          <cell r="C14" t="str">
            <v>CAD</v>
          </cell>
          <cell r="D14">
            <v>28</v>
          </cell>
          <cell r="E14">
            <v>39</v>
          </cell>
          <cell r="F14" t="str">
            <v>NMST</v>
          </cell>
          <cell r="G14" t="str">
            <v>NMST</v>
          </cell>
          <cell r="H14" t="str">
            <v>U</v>
          </cell>
        </row>
        <row r="15">
          <cell r="A15" t="str">
            <v>AG_GBP</v>
          </cell>
          <cell r="B15" t="str">
            <v>AG</v>
          </cell>
          <cell r="C15" t="str">
            <v>GBP</v>
          </cell>
          <cell r="D15">
            <v>29</v>
          </cell>
          <cell r="E15">
            <v>39</v>
          </cell>
          <cell r="F15" t="str">
            <v>NMST</v>
          </cell>
          <cell r="G15" t="str">
            <v>NMST</v>
          </cell>
          <cell r="H15" t="str">
            <v>U</v>
          </cell>
        </row>
        <row r="16">
          <cell r="A16" t="str">
            <v>AG_USD</v>
          </cell>
          <cell r="B16" t="str">
            <v>AG</v>
          </cell>
          <cell r="C16" t="str">
            <v>USD</v>
          </cell>
          <cell r="D16">
            <v>30</v>
          </cell>
          <cell r="E16">
            <v>39</v>
          </cell>
          <cell r="F16" t="str">
            <v>NMST</v>
          </cell>
          <cell r="G16" t="str">
            <v>NMST</v>
          </cell>
          <cell r="H16" t="str">
            <v>U</v>
          </cell>
        </row>
        <row r="17">
          <cell r="A17" t="str">
            <v>AO_CAD</v>
          </cell>
          <cell r="B17" t="str">
            <v>AO</v>
          </cell>
          <cell r="C17" t="str">
            <v>CAD</v>
          </cell>
          <cell r="D17">
            <v>31</v>
          </cell>
          <cell r="E17">
            <v>17</v>
          </cell>
          <cell r="F17" t="str">
            <v>AL</v>
          </cell>
          <cell r="G17" t="str">
            <v>Aviation Liability</v>
          </cell>
          <cell r="H17" t="str">
            <v>U</v>
          </cell>
        </row>
        <row r="18">
          <cell r="A18" t="str">
            <v>AO_GBP</v>
          </cell>
          <cell r="B18" t="str">
            <v>AO</v>
          </cell>
          <cell r="C18" t="str">
            <v>GBP</v>
          </cell>
          <cell r="D18">
            <v>32</v>
          </cell>
          <cell r="E18">
            <v>17</v>
          </cell>
          <cell r="F18" t="str">
            <v>AL</v>
          </cell>
          <cell r="G18" t="str">
            <v>Aviation Liability</v>
          </cell>
          <cell r="H18" t="str">
            <v>U</v>
          </cell>
        </row>
        <row r="19">
          <cell r="A19" t="str">
            <v>AO_USD</v>
          </cell>
          <cell r="B19" t="str">
            <v>AO</v>
          </cell>
          <cell r="C19" t="str">
            <v>USD</v>
          </cell>
          <cell r="D19">
            <v>33</v>
          </cell>
          <cell r="E19">
            <v>17</v>
          </cell>
          <cell r="F19" t="str">
            <v>AL</v>
          </cell>
          <cell r="G19" t="str">
            <v>Aviation Liability</v>
          </cell>
          <cell r="H19" t="str">
            <v>U</v>
          </cell>
        </row>
        <row r="20">
          <cell r="A20" t="str">
            <v>AP_CAD</v>
          </cell>
          <cell r="B20" t="str">
            <v>AP</v>
          </cell>
          <cell r="C20" t="str">
            <v>CAD</v>
          </cell>
          <cell r="D20">
            <v>34</v>
          </cell>
          <cell r="E20">
            <v>19</v>
          </cell>
          <cell r="F20" t="str">
            <v>AP</v>
          </cell>
          <cell r="G20" t="str">
            <v>Aviation Product</v>
          </cell>
          <cell r="H20" t="str">
            <v>U</v>
          </cell>
        </row>
        <row r="21">
          <cell r="A21" t="str">
            <v>AP_GBP</v>
          </cell>
          <cell r="B21" t="str">
            <v>AP</v>
          </cell>
          <cell r="C21" t="str">
            <v>GBP</v>
          </cell>
          <cell r="D21">
            <v>35</v>
          </cell>
          <cell r="E21">
            <v>19</v>
          </cell>
          <cell r="F21" t="str">
            <v>AP</v>
          </cell>
          <cell r="G21" t="str">
            <v>Aviation Product</v>
          </cell>
          <cell r="H21" t="str">
            <v>U</v>
          </cell>
        </row>
        <row r="22">
          <cell r="A22" t="str">
            <v>AP_USD</v>
          </cell>
          <cell r="B22" t="str">
            <v>AP</v>
          </cell>
          <cell r="C22" t="str">
            <v>USD</v>
          </cell>
          <cell r="D22">
            <v>36</v>
          </cell>
          <cell r="E22">
            <v>19</v>
          </cell>
          <cell r="F22" t="str">
            <v>AP</v>
          </cell>
          <cell r="G22" t="str">
            <v>Aviation Product</v>
          </cell>
          <cell r="H22" t="str">
            <v>U</v>
          </cell>
        </row>
        <row r="23">
          <cell r="A23" t="str">
            <v>AR_CAD</v>
          </cell>
          <cell r="B23" t="str">
            <v>AR</v>
          </cell>
          <cell r="C23" t="str">
            <v>CAD</v>
          </cell>
          <cell r="D23">
            <v>37</v>
          </cell>
          <cell r="E23">
            <v>3</v>
          </cell>
          <cell r="F23" t="str">
            <v>AL_ASS</v>
          </cell>
          <cell r="G23" t="str">
            <v>Assumed Aviation Liability</v>
          </cell>
          <cell r="H23" t="str">
            <v>U</v>
          </cell>
        </row>
        <row r="24">
          <cell r="A24" t="str">
            <v>AR_GBP</v>
          </cell>
          <cell r="B24" t="str">
            <v>AR</v>
          </cell>
          <cell r="C24" t="str">
            <v>GBP</v>
          </cell>
          <cell r="D24">
            <v>38</v>
          </cell>
          <cell r="E24">
            <v>3</v>
          </cell>
          <cell r="F24" t="str">
            <v>AL_ASS</v>
          </cell>
          <cell r="G24" t="str">
            <v>Assumed Aviation Liability</v>
          </cell>
          <cell r="H24" t="str">
            <v>U</v>
          </cell>
        </row>
        <row r="25">
          <cell r="A25" t="str">
            <v>AR_USD</v>
          </cell>
          <cell r="B25" t="str">
            <v>AR</v>
          </cell>
          <cell r="C25" t="str">
            <v>USD</v>
          </cell>
          <cell r="D25">
            <v>39</v>
          </cell>
          <cell r="E25">
            <v>3</v>
          </cell>
          <cell r="F25" t="str">
            <v>AL_ASS</v>
          </cell>
          <cell r="G25" t="str">
            <v>Assumed Aviation Liability</v>
          </cell>
          <cell r="H25" t="str">
            <v>U</v>
          </cell>
        </row>
        <row r="26">
          <cell r="A26" t="str">
            <v>AW_CAD</v>
          </cell>
          <cell r="B26" t="str">
            <v>AW</v>
          </cell>
          <cell r="C26" t="str">
            <v>CAD</v>
          </cell>
          <cell r="D26">
            <v>40</v>
          </cell>
          <cell r="E26">
            <v>15</v>
          </cell>
          <cell r="F26" t="str">
            <v>AH</v>
          </cell>
          <cell r="G26" t="str">
            <v>Aviation Hull</v>
          </cell>
          <cell r="H26" t="str">
            <v>U</v>
          </cell>
        </row>
        <row r="27">
          <cell r="A27" t="str">
            <v>AW_GBP</v>
          </cell>
          <cell r="B27" t="str">
            <v>AW</v>
          </cell>
          <cell r="C27" t="str">
            <v>GBP</v>
          </cell>
          <cell r="D27">
            <v>41</v>
          </cell>
          <cell r="E27">
            <v>15</v>
          </cell>
          <cell r="F27" t="str">
            <v>AH</v>
          </cell>
          <cell r="G27" t="str">
            <v>Aviation Hull</v>
          </cell>
          <cell r="H27" t="str">
            <v>U</v>
          </cell>
        </row>
        <row r="28">
          <cell r="A28" t="str">
            <v>AW_USD</v>
          </cell>
          <cell r="B28" t="str">
            <v>AW</v>
          </cell>
          <cell r="C28" t="str">
            <v>USD</v>
          </cell>
          <cell r="D28">
            <v>42</v>
          </cell>
          <cell r="E28">
            <v>15</v>
          </cell>
          <cell r="F28" t="str">
            <v>AH</v>
          </cell>
          <cell r="G28" t="str">
            <v>Aviation Hull</v>
          </cell>
          <cell r="H28" t="str">
            <v>U</v>
          </cell>
        </row>
        <row r="29">
          <cell r="A29" t="str">
            <v>AX_CAD</v>
          </cell>
          <cell r="B29" t="str">
            <v>AX</v>
          </cell>
          <cell r="C29" t="str">
            <v>CAD</v>
          </cell>
          <cell r="D29">
            <v>43</v>
          </cell>
          <cell r="E29">
            <v>3</v>
          </cell>
          <cell r="F29" t="str">
            <v>AL_ASS</v>
          </cell>
          <cell r="G29" t="str">
            <v>Assumed Aviation Liability</v>
          </cell>
          <cell r="H29" t="str">
            <v>U</v>
          </cell>
        </row>
        <row r="30">
          <cell r="A30" t="str">
            <v>AX_GBP</v>
          </cell>
          <cell r="B30" t="str">
            <v>AX</v>
          </cell>
          <cell r="C30" t="str">
            <v>GBP</v>
          </cell>
          <cell r="D30">
            <v>44</v>
          </cell>
          <cell r="E30">
            <v>3</v>
          </cell>
          <cell r="F30" t="str">
            <v>AL_ASS</v>
          </cell>
          <cell r="G30" t="str">
            <v>Assumed Aviation Liability</v>
          </cell>
          <cell r="H30" t="str">
            <v>U</v>
          </cell>
        </row>
        <row r="31">
          <cell r="A31" t="str">
            <v>AX_USD</v>
          </cell>
          <cell r="B31" t="str">
            <v>AX</v>
          </cell>
          <cell r="C31" t="str">
            <v>USD</v>
          </cell>
          <cell r="D31">
            <v>45</v>
          </cell>
          <cell r="E31">
            <v>3</v>
          </cell>
          <cell r="F31" t="str">
            <v>AL_ASS</v>
          </cell>
          <cell r="G31" t="str">
            <v>Assumed Aviation Liability</v>
          </cell>
          <cell r="H31" t="str">
            <v>U</v>
          </cell>
        </row>
        <row r="32">
          <cell r="A32" t="str">
            <v>B _CAD</v>
          </cell>
          <cell r="B32" t="str">
            <v xml:space="preserve">B </v>
          </cell>
          <cell r="C32" t="str">
            <v>CAD</v>
          </cell>
          <cell r="D32">
            <v>46</v>
          </cell>
          <cell r="E32">
            <v>34</v>
          </cell>
          <cell r="F32" t="str">
            <v>MA_H</v>
          </cell>
          <cell r="G32" t="str">
            <v>Marine Hull</v>
          </cell>
          <cell r="H32" t="str">
            <v>U</v>
          </cell>
        </row>
        <row r="33">
          <cell r="A33" t="str">
            <v>B _GBP</v>
          </cell>
          <cell r="B33" t="str">
            <v xml:space="preserve">B </v>
          </cell>
          <cell r="C33" t="str">
            <v>GBP</v>
          </cell>
          <cell r="D33">
            <v>47</v>
          </cell>
          <cell r="E33">
            <v>34</v>
          </cell>
          <cell r="F33" t="str">
            <v>MA_H</v>
          </cell>
          <cell r="G33" t="str">
            <v>Marine Hull</v>
          </cell>
          <cell r="H33" t="str">
            <v>U</v>
          </cell>
        </row>
        <row r="34">
          <cell r="A34" t="str">
            <v>B _USD</v>
          </cell>
          <cell r="B34" t="str">
            <v xml:space="preserve">B </v>
          </cell>
          <cell r="C34" t="str">
            <v>USD</v>
          </cell>
          <cell r="D34">
            <v>48</v>
          </cell>
          <cell r="E34">
            <v>34</v>
          </cell>
          <cell r="F34" t="str">
            <v>MA_H</v>
          </cell>
          <cell r="G34" t="str">
            <v>Marine Hull</v>
          </cell>
          <cell r="H34" t="str">
            <v>U</v>
          </cell>
        </row>
        <row r="35">
          <cell r="A35" t="str">
            <v>BB_CAD</v>
          </cell>
          <cell r="B35" t="str">
            <v>BB</v>
          </cell>
          <cell r="C35" t="str">
            <v>CAD</v>
          </cell>
          <cell r="D35">
            <v>49</v>
          </cell>
          <cell r="E35">
            <v>20</v>
          </cell>
          <cell r="F35" t="str">
            <v>BB</v>
          </cell>
          <cell r="G35" t="str">
            <v>Bankers Bond</v>
          </cell>
          <cell r="H35" t="str">
            <v>U</v>
          </cell>
        </row>
        <row r="36">
          <cell r="A36" t="str">
            <v>BB_GBP</v>
          </cell>
          <cell r="B36" t="str">
            <v>BB</v>
          </cell>
          <cell r="C36" t="str">
            <v>GBP</v>
          </cell>
          <cell r="D36">
            <v>50</v>
          </cell>
          <cell r="E36">
            <v>20</v>
          </cell>
          <cell r="F36" t="str">
            <v>BB</v>
          </cell>
          <cell r="G36" t="str">
            <v>Bankers Bond</v>
          </cell>
          <cell r="H36" t="str">
            <v>U</v>
          </cell>
        </row>
        <row r="37">
          <cell r="A37" t="str">
            <v>BB_USD</v>
          </cell>
          <cell r="B37" t="str">
            <v>BB</v>
          </cell>
          <cell r="C37" t="str">
            <v>USD</v>
          </cell>
          <cell r="D37">
            <v>51</v>
          </cell>
          <cell r="E37">
            <v>20</v>
          </cell>
          <cell r="F37" t="str">
            <v>BB</v>
          </cell>
          <cell r="G37" t="str">
            <v>Bankers Bond</v>
          </cell>
          <cell r="H37" t="str">
            <v>U</v>
          </cell>
        </row>
        <row r="38">
          <cell r="A38" t="str">
            <v>BD_CAD</v>
          </cell>
          <cell r="B38" t="str">
            <v>BD</v>
          </cell>
          <cell r="C38" t="str">
            <v>CAD</v>
          </cell>
          <cell r="D38">
            <v>52</v>
          </cell>
          <cell r="E38">
            <v>39</v>
          </cell>
          <cell r="F38" t="str">
            <v>NMST</v>
          </cell>
          <cell r="G38" t="str">
            <v>NMST</v>
          </cell>
          <cell r="H38" t="str">
            <v>U</v>
          </cell>
        </row>
        <row r="39">
          <cell r="A39" t="str">
            <v>BD_GBP</v>
          </cell>
          <cell r="B39" t="str">
            <v>BD</v>
          </cell>
          <cell r="C39" t="str">
            <v>GBP</v>
          </cell>
          <cell r="D39">
            <v>53</v>
          </cell>
          <cell r="E39">
            <v>39</v>
          </cell>
          <cell r="F39" t="str">
            <v>NMST</v>
          </cell>
          <cell r="G39" t="str">
            <v>NMST</v>
          </cell>
          <cell r="H39" t="str">
            <v>U</v>
          </cell>
        </row>
        <row r="40">
          <cell r="A40" t="str">
            <v>BD_USD</v>
          </cell>
          <cell r="B40" t="str">
            <v>BD</v>
          </cell>
          <cell r="C40" t="str">
            <v>USD</v>
          </cell>
          <cell r="D40">
            <v>54</v>
          </cell>
          <cell r="E40">
            <v>39</v>
          </cell>
          <cell r="F40" t="str">
            <v>NMST</v>
          </cell>
          <cell r="G40" t="str">
            <v>NMST</v>
          </cell>
          <cell r="H40" t="str">
            <v>U</v>
          </cell>
        </row>
        <row r="41">
          <cell r="A41" t="str">
            <v>BS_CAD</v>
          </cell>
          <cell r="B41" t="str">
            <v>BS</v>
          </cell>
          <cell r="C41" t="str">
            <v>CAD</v>
          </cell>
          <cell r="D41">
            <v>55</v>
          </cell>
          <cell r="E41">
            <v>42</v>
          </cell>
          <cell r="F41" t="str">
            <v>PL</v>
          </cell>
          <cell r="G41" t="str">
            <v>Pecuniary Loss</v>
          </cell>
          <cell r="H41" t="str">
            <v>U</v>
          </cell>
        </row>
        <row r="42">
          <cell r="A42" t="str">
            <v>BS_GBP</v>
          </cell>
          <cell r="B42" t="str">
            <v>BS</v>
          </cell>
          <cell r="C42" t="str">
            <v>GBP</v>
          </cell>
          <cell r="D42">
            <v>56</v>
          </cell>
          <cell r="E42">
            <v>42</v>
          </cell>
          <cell r="F42" t="str">
            <v>PL</v>
          </cell>
          <cell r="G42" t="str">
            <v>Pecuniary Loss</v>
          </cell>
          <cell r="H42" t="str">
            <v>U</v>
          </cell>
        </row>
        <row r="43">
          <cell r="A43" t="str">
            <v>BS_USD</v>
          </cell>
          <cell r="B43" t="str">
            <v>BS</v>
          </cell>
          <cell r="C43" t="str">
            <v>USD</v>
          </cell>
          <cell r="D43">
            <v>57</v>
          </cell>
          <cell r="E43">
            <v>42</v>
          </cell>
          <cell r="F43" t="str">
            <v>PL</v>
          </cell>
          <cell r="G43" t="str">
            <v>Pecuniary Loss</v>
          </cell>
          <cell r="H43" t="str">
            <v>U</v>
          </cell>
        </row>
        <row r="44">
          <cell r="A44" t="str">
            <v>CA_CAD</v>
          </cell>
          <cell r="B44" t="str">
            <v>CA</v>
          </cell>
          <cell r="C44" t="str">
            <v>CAD</v>
          </cell>
          <cell r="D44">
            <v>58</v>
          </cell>
          <cell r="E44">
            <v>28</v>
          </cell>
          <cell r="F44" t="str">
            <v>ENGI</v>
          </cell>
          <cell r="G44" t="str">
            <v>Engineering</v>
          </cell>
          <cell r="H44" t="str">
            <v>U</v>
          </cell>
        </row>
        <row r="45">
          <cell r="A45" t="str">
            <v>CA_GBP</v>
          </cell>
          <cell r="B45" t="str">
            <v>CA</v>
          </cell>
          <cell r="C45" t="str">
            <v>GBP</v>
          </cell>
          <cell r="D45">
            <v>59</v>
          </cell>
          <cell r="E45">
            <v>28</v>
          </cell>
          <cell r="F45" t="str">
            <v>ENGI</v>
          </cell>
          <cell r="G45" t="str">
            <v>Engineering</v>
          </cell>
          <cell r="H45" t="str">
            <v>U</v>
          </cell>
        </row>
        <row r="46">
          <cell r="A46" t="str">
            <v>CA_USD</v>
          </cell>
          <cell r="B46" t="str">
            <v>CA</v>
          </cell>
          <cell r="C46" t="str">
            <v>USD</v>
          </cell>
          <cell r="D46">
            <v>60</v>
          </cell>
          <cell r="E46">
            <v>28</v>
          </cell>
          <cell r="F46" t="str">
            <v>ENGI</v>
          </cell>
          <cell r="G46" t="str">
            <v>Engineering</v>
          </cell>
          <cell r="H46" t="str">
            <v>U</v>
          </cell>
        </row>
        <row r="47">
          <cell r="A47" t="str">
            <v>CF_CAD</v>
          </cell>
          <cell r="B47" t="str">
            <v>CF</v>
          </cell>
          <cell r="C47" t="str">
            <v>CAD</v>
          </cell>
          <cell r="D47">
            <v>61</v>
          </cell>
          <cell r="E47">
            <v>44</v>
          </cell>
          <cell r="F47" t="str">
            <v>PR</v>
          </cell>
          <cell r="G47" t="str">
            <v>Political Risk</v>
          </cell>
          <cell r="H47" t="str">
            <v>U</v>
          </cell>
        </row>
        <row r="48">
          <cell r="A48" t="str">
            <v>CF_GBP</v>
          </cell>
          <cell r="B48" t="str">
            <v>CF</v>
          </cell>
          <cell r="C48" t="str">
            <v>GBP</v>
          </cell>
          <cell r="D48">
            <v>62</v>
          </cell>
          <cell r="E48">
            <v>44</v>
          </cell>
          <cell r="F48" t="str">
            <v>PR</v>
          </cell>
          <cell r="G48" t="str">
            <v>Political Risk</v>
          </cell>
          <cell r="H48" t="str">
            <v>U</v>
          </cell>
        </row>
        <row r="49">
          <cell r="A49" t="str">
            <v>CF_USD</v>
          </cell>
          <cell r="B49" t="str">
            <v>CF</v>
          </cell>
          <cell r="C49" t="str">
            <v>USD</v>
          </cell>
          <cell r="D49">
            <v>63</v>
          </cell>
          <cell r="E49">
            <v>44</v>
          </cell>
          <cell r="F49" t="str">
            <v>PR</v>
          </cell>
          <cell r="G49" t="str">
            <v>Political Risk</v>
          </cell>
          <cell r="H49" t="str">
            <v>U</v>
          </cell>
        </row>
        <row r="50">
          <cell r="A50" t="str">
            <v>CI_CAD</v>
          </cell>
          <cell r="B50" t="str">
            <v>CI</v>
          </cell>
          <cell r="C50" t="str">
            <v>CAD</v>
          </cell>
          <cell r="D50">
            <v>64</v>
          </cell>
          <cell r="E50">
            <v>42</v>
          </cell>
          <cell r="F50" t="str">
            <v>PL</v>
          </cell>
          <cell r="G50" t="str">
            <v>Pecuniary Loss</v>
          </cell>
          <cell r="H50" t="str">
            <v>U</v>
          </cell>
        </row>
        <row r="51">
          <cell r="A51" t="str">
            <v>CI_GBP</v>
          </cell>
          <cell r="B51" t="str">
            <v>CI</v>
          </cell>
          <cell r="C51" t="str">
            <v>GBP</v>
          </cell>
          <cell r="D51">
            <v>65</v>
          </cell>
          <cell r="E51">
            <v>42</v>
          </cell>
          <cell r="F51" t="str">
            <v>PL</v>
          </cell>
          <cell r="G51" t="str">
            <v>Pecuniary Loss</v>
          </cell>
          <cell r="H51" t="str">
            <v>U</v>
          </cell>
        </row>
        <row r="52">
          <cell r="A52" t="str">
            <v>CI_USD</v>
          </cell>
          <cell r="B52" t="str">
            <v>CI</v>
          </cell>
          <cell r="C52" t="str">
            <v>USD</v>
          </cell>
          <cell r="D52">
            <v>66</v>
          </cell>
          <cell r="E52">
            <v>42</v>
          </cell>
          <cell r="F52" t="str">
            <v>PL</v>
          </cell>
          <cell r="G52" t="str">
            <v>Pecuniary Loss</v>
          </cell>
          <cell r="H52" t="str">
            <v>U</v>
          </cell>
        </row>
        <row r="53">
          <cell r="A53" t="str">
            <v>CN_CAD</v>
          </cell>
          <cell r="B53" t="str">
            <v>CN</v>
          </cell>
          <cell r="C53" t="str">
            <v>CAD</v>
          </cell>
          <cell r="D53">
            <v>67</v>
          </cell>
          <cell r="E53">
            <v>7</v>
          </cell>
          <cell r="F53" t="str">
            <v>PL_ASS</v>
          </cell>
          <cell r="G53" t="str">
            <v>Assumed Pecuniary Loss</v>
          </cell>
          <cell r="H53" t="str">
            <v>U</v>
          </cell>
        </row>
        <row r="54">
          <cell r="A54" t="str">
            <v>CN_GBP</v>
          </cell>
          <cell r="B54" t="str">
            <v>CN</v>
          </cell>
          <cell r="C54" t="str">
            <v>GBP</v>
          </cell>
          <cell r="D54">
            <v>68</v>
          </cell>
          <cell r="E54">
            <v>7</v>
          </cell>
          <cell r="F54" t="str">
            <v>PL_ASS</v>
          </cell>
          <cell r="G54" t="str">
            <v>Assumed Pecuniary Loss</v>
          </cell>
          <cell r="H54" t="str">
            <v>U</v>
          </cell>
        </row>
        <row r="55">
          <cell r="A55" t="str">
            <v>CN_USD</v>
          </cell>
          <cell r="B55" t="str">
            <v>CN</v>
          </cell>
          <cell r="C55" t="str">
            <v>USD</v>
          </cell>
          <cell r="D55">
            <v>69</v>
          </cell>
          <cell r="E55">
            <v>7</v>
          </cell>
          <cell r="F55" t="str">
            <v>PL_ASS</v>
          </cell>
          <cell r="G55" t="str">
            <v>Assumed Pecuniary Loss</v>
          </cell>
          <cell r="H55" t="str">
            <v>U</v>
          </cell>
        </row>
        <row r="56">
          <cell r="A56" t="str">
            <v>CP_CAD</v>
          </cell>
          <cell r="B56" t="str">
            <v>CP</v>
          </cell>
          <cell r="C56" t="str">
            <v>CAD</v>
          </cell>
          <cell r="D56">
            <v>70</v>
          </cell>
          <cell r="E56">
            <v>44</v>
          </cell>
          <cell r="F56" t="str">
            <v>PR</v>
          </cell>
          <cell r="G56" t="str">
            <v>Political Risk</v>
          </cell>
          <cell r="H56" t="str">
            <v>U</v>
          </cell>
        </row>
        <row r="57">
          <cell r="A57" t="str">
            <v>CP_GBP</v>
          </cell>
          <cell r="B57" t="str">
            <v>CP</v>
          </cell>
          <cell r="C57" t="str">
            <v>GBP</v>
          </cell>
          <cell r="D57">
            <v>71</v>
          </cell>
          <cell r="E57">
            <v>44</v>
          </cell>
          <cell r="F57" t="str">
            <v>PR</v>
          </cell>
          <cell r="G57" t="str">
            <v>Political Risk</v>
          </cell>
          <cell r="H57" t="str">
            <v>U</v>
          </cell>
        </row>
        <row r="58">
          <cell r="A58" t="str">
            <v>CP_USD</v>
          </cell>
          <cell r="B58" t="str">
            <v>CP</v>
          </cell>
          <cell r="C58" t="str">
            <v>USD</v>
          </cell>
          <cell r="D58">
            <v>72</v>
          </cell>
          <cell r="E58">
            <v>44</v>
          </cell>
          <cell r="F58" t="str">
            <v>PR</v>
          </cell>
          <cell r="G58" t="str">
            <v>Political Risk</v>
          </cell>
          <cell r="H58" t="str">
            <v>U</v>
          </cell>
        </row>
        <row r="59">
          <cell r="A59" t="str">
            <v>CR_CAD</v>
          </cell>
          <cell r="B59" t="str">
            <v>CR</v>
          </cell>
          <cell r="C59" t="str">
            <v>CAD</v>
          </cell>
          <cell r="D59">
            <v>73</v>
          </cell>
          <cell r="E59">
            <v>42</v>
          </cell>
          <cell r="F59" t="str">
            <v>PL</v>
          </cell>
          <cell r="G59" t="str">
            <v>Pecuniary Loss</v>
          </cell>
          <cell r="H59" t="str">
            <v>U</v>
          </cell>
        </row>
        <row r="60">
          <cell r="A60" t="str">
            <v>CR_GBP</v>
          </cell>
          <cell r="B60" t="str">
            <v>CR</v>
          </cell>
          <cell r="C60" t="str">
            <v>GBP</v>
          </cell>
          <cell r="D60">
            <v>74</v>
          </cell>
          <cell r="E60">
            <v>42</v>
          </cell>
          <cell r="F60" t="str">
            <v>PL</v>
          </cell>
          <cell r="G60" t="str">
            <v>Pecuniary Loss</v>
          </cell>
          <cell r="H60" t="str">
            <v>U</v>
          </cell>
        </row>
        <row r="61">
          <cell r="A61" t="str">
            <v>CR_USD</v>
          </cell>
          <cell r="B61" t="str">
            <v>CR</v>
          </cell>
          <cell r="C61" t="str">
            <v>USD</v>
          </cell>
          <cell r="D61">
            <v>75</v>
          </cell>
          <cell r="E61">
            <v>42</v>
          </cell>
          <cell r="F61" t="str">
            <v>PL</v>
          </cell>
          <cell r="G61" t="str">
            <v>Pecuniary Loss</v>
          </cell>
          <cell r="H61" t="str">
            <v>U</v>
          </cell>
        </row>
        <row r="62">
          <cell r="A62" t="str">
            <v>CT_CAD</v>
          </cell>
          <cell r="B62" t="str">
            <v>CT</v>
          </cell>
          <cell r="C62" t="str">
            <v>CAD</v>
          </cell>
          <cell r="D62">
            <v>76</v>
          </cell>
          <cell r="E62">
            <v>41</v>
          </cell>
          <cell r="F62" t="str">
            <v>NM_CARGO</v>
          </cell>
          <cell r="G62" t="str">
            <v>Non-Marine Cargo</v>
          </cell>
          <cell r="H62" t="str">
            <v>U</v>
          </cell>
        </row>
        <row r="63">
          <cell r="A63" t="str">
            <v>CT_GBP</v>
          </cell>
          <cell r="B63" t="str">
            <v>CT</v>
          </cell>
          <cell r="C63" t="str">
            <v>GBP</v>
          </cell>
          <cell r="D63">
            <v>77</v>
          </cell>
          <cell r="E63">
            <v>41</v>
          </cell>
          <cell r="F63" t="str">
            <v>NM_CARGO</v>
          </cell>
          <cell r="G63" t="str">
            <v>Non-Marine Cargo</v>
          </cell>
          <cell r="H63" t="str">
            <v>U</v>
          </cell>
        </row>
        <row r="64">
          <cell r="A64" t="str">
            <v>CT_USD</v>
          </cell>
          <cell r="B64" t="str">
            <v>CT</v>
          </cell>
          <cell r="C64" t="str">
            <v>USD</v>
          </cell>
          <cell r="D64">
            <v>78</v>
          </cell>
          <cell r="E64">
            <v>41</v>
          </cell>
          <cell r="F64" t="str">
            <v>NM_CARGO</v>
          </cell>
          <cell r="G64" t="str">
            <v>Non-Marine Cargo</v>
          </cell>
          <cell r="H64" t="str">
            <v>U</v>
          </cell>
        </row>
        <row r="65">
          <cell r="A65" t="str">
            <v>CX_CAD</v>
          </cell>
          <cell r="B65" t="str">
            <v>CX</v>
          </cell>
          <cell r="C65" t="str">
            <v>CAD</v>
          </cell>
          <cell r="D65">
            <v>79</v>
          </cell>
          <cell r="E65">
            <v>48</v>
          </cell>
          <cell r="F65" t="str">
            <v>SPACE</v>
          </cell>
          <cell r="G65" t="str">
            <v>Space</v>
          </cell>
          <cell r="H65" t="str">
            <v>U</v>
          </cell>
        </row>
        <row r="66">
          <cell r="A66" t="str">
            <v>CX_GBP</v>
          </cell>
          <cell r="B66" t="str">
            <v>CX</v>
          </cell>
          <cell r="C66" t="str">
            <v>GBP</v>
          </cell>
          <cell r="D66">
            <v>80</v>
          </cell>
          <cell r="E66">
            <v>48</v>
          </cell>
          <cell r="F66" t="str">
            <v>SPACE</v>
          </cell>
          <cell r="G66" t="str">
            <v>Space</v>
          </cell>
          <cell r="H66" t="str">
            <v>U</v>
          </cell>
        </row>
        <row r="67">
          <cell r="A67" t="str">
            <v>CX_USD</v>
          </cell>
          <cell r="B67" t="str">
            <v>CX</v>
          </cell>
          <cell r="C67" t="str">
            <v>USD</v>
          </cell>
          <cell r="D67">
            <v>81</v>
          </cell>
          <cell r="E67">
            <v>48</v>
          </cell>
          <cell r="F67" t="str">
            <v>SPACE</v>
          </cell>
          <cell r="G67" t="str">
            <v>Space</v>
          </cell>
          <cell r="H67" t="str">
            <v>U</v>
          </cell>
        </row>
        <row r="68">
          <cell r="A68" t="str">
            <v>DC_CAD</v>
          </cell>
          <cell r="B68" t="str">
            <v>DC</v>
          </cell>
          <cell r="C68" t="str">
            <v>CAD</v>
          </cell>
          <cell r="D68">
            <v>82</v>
          </cell>
          <cell r="E68">
            <v>39</v>
          </cell>
          <cell r="F68" t="str">
            <v>NMST</v>
          </cell>
          <cell r="G68" t="str">
            <v>NMST</v>
          </cell>
          <cell r="H68" t="str">
            <v>U</v>
          </cell>
        </row>
        <row r="69">
          <cell r="A69" t="str">
            <v>DC_GBP</v>
          </cell>
          <cell r="B69" t="str">
            <v>DC</v>
          </cell>
          <cell r="C69" t="str">
            <v>GBP</v>
          </cell>
          <cell r="D69">
            <v>83</v>
          </cell>
          <cell r="E69">
            <v>39</v>
          </cell>
          <cell r="F69" t="str">
            <v>NMST</v>
          </cell>
          <cell r="G69" t="str">
            <v>NMST</v>
          </cell>
          <cell r="H69" t="str">
            <v>U</v>
          </cell>
        </row>
        <row r="70">
          <cell r="A70" t="str">
            <v>DC_USD</v>
          </cell>
          <cell r="B70" t="str">
            <v>DC</v>
          </cell>
          <cell r="C70" t="str">
            <v>USD</v>
          </cell>
          <cell r="D70">
            <v>84</v>
          </cell>
          <cell r="E70">
            <v>39</v>
          </cell>
          <cell r="F70" t="str">
            <v>NMST</v>
          </cell>
          <cell r="G70" t="str">
            <v>NMST</v>
          </cell>
          <cell r="H70" t="str">
            <v>U</v>
          </cell>
        </row>
        <row r="71">
          <cell r="A71" t="str">
            <v>DM_CAD</v>
          </cell>
          <cell r="B71" t="str">
            <v>DM</v>
          </cell>
          <cell r="C71" t="str">
            <v>CAD</v>
          </cell>
          <cell r="D71">
            <v>493</v>
          </cell>
          <cell r="E71">
            <v>22</v>
          </cell>
          <cell r="F71" t="str">
            <v>DO</v>
          </cell>
          <cell r="G71" t="str">
            <v>DO</v>
          </cell>
          <cell r="H71" t="str">
            <v>U</v>
          </cell>
        </row>
        <row r="72">
          <cell r="A72" t="str">
            <v>DM_GBP</v>
          </cell>
          <cell r="B72" t="str">
            <v>DM</v>
          </cell>
          <cell r="C72" t="str">
            <v>GBP</v>
          </cell>
          <cell r="D72">
            <v>494</v>
          </cell>
          <cell r="E72">
            <v>22</v>
          </cell>
          <cell r="F72" t="str">
            <v>DO</v>
          </cell>
          <cell r="G72" t="str">
            <v>DO</v>
          </cell>
          <cell r="H72" t="str">
            <v>U</v>
          </cell>
        </row>
        <row r="73">
          <cell r="A73" t="str">
            <v>DM_USD</v>
          </cell>
          <cell r="B73" t="str">
            <v>DM</v>
          </cell>
          <cell r="C73" t="str">
            <v>USD</v>
          </cell>
          <cell r="D73">
            <v>495</v>
          </cell>
          <cell r="E73">
            <v>22</v>
          </cell>
          <cell r="F73" t="str">
            <v>DO</v>
          </cell>
          <cell r="G73" t="str">
            <v>DO</v>
          </cell>
          <cell r="H73" t="str">
            <v>U</v>
          </cell>
        </row>
        <row r="74">
          <cell r="A74" t="str">
            <v>DO_CAD</v>
          </cell>
          <cell r="B74" t="str">
            <v>DO</v>
          </cell>
          <cell r="C74" t="str">
            <v>CAD</v>
          </cell>
          <cell r="D74">
            <v>85</v>
          </cell>
          <cell r="E74">
            <v>22</v>
          </cell>
          <cell r="F74" t="str">
            <v>DO</v>
          </cell>
          <cell r="G74" t="str">
            <v>DO</v>
          </cell>
          <cell r="H74" t="str">
            <v>U</v>
          </cell>
        </row>
        <row r="75">
          <cell r="A75" t="str">
            <v>DO_GBP</v>
          </cell>
          <cell r="B75" t="str">
            <v>DO</v>
          </cell>
          <cell r="C75" t="str">
            <v>GBP</v>
          </cell>
          <cell r="D75">
            <v>86</v>
          </cell>
          <cell r="E75">
            <v>22</v>
          </cell>
          <cell r="F75" t="str">
            <v>DO</v>
          </cell>
          <cell r="G75" t="str">
            <v>DO</v>
          </cell>
          <cell r="H75" t="str">
            <v>U</v>
          </cell>
        </row>
        <row r="76">
          <cell r="A76" t="str">
            <v>DO_USD</v>
          </cell>
          <cell r="B76" t="str">
            <v>DO</v>
          </cell>
          <cell r="C76" t="str">
            <v>USD</v>
          </cell>
          <cell r="D76">
            <v>87</v>
          </cell>
          <cell r="E76">
            <v>22</v>
          </cell>
          <cell r="F76" t="str">
            <v>DO</v>
          </cell>
          <cell r="G76" t="str">
            <v>DO</v>
          </cell>
          <cell r="H76" t="str">
            <v>U</v>
          </cell>
        </row>
        <row r="77">
          <cell r="A77" t="str">
            <v>DX_CAD</v>
          </cell>
          <cell r="B77" t="str">
            <v>DX</v>
          </cell>
          <cell r="C77" t="str">
            <v>CAD</v>
          </cell>
          <cell r="D77">
            <v>88</v>
          </cell>
          <cell r="E77">
            <v>8</v>
          </cell>
          <cell r="F77" t="str">
            <v>PA_ASS</v>
          </cell>
          <cell r="G77" t="str">
            <v>Assumed Personal Accident</v>
          </cell>
          <cell r="H77" t="str">
            <v>U</v>
          </cell>
        </row>
        <row r="78">
          <cell r="A78" t="str">
            <v>DX_GBP</v>
          </cell>
          <cell r="B78" t="str">
            <v>DX</v>
          </cell>
          <cell r="C78" t="str">
            <v>GBP</v>
          </cell>
          <cell r="D78">
            <v>89</v>
          </cell>
          <cell r="E78">
            <v>8</v>
          </cell>
          <cell r="F78" t="str">
            <v>PA_ASS</v>
          </cell>
          <cell r="G78" t="str">
            <v>Assumed Personal Accident</v>
          </cell>
          <cell r="H78" t="str">
            <v>U</v>
          </cell>
        </row>
        <row r="79">
          <cell r="A79" t="str">
            <v>DX_USD</v>
          </cell>
          <cell r="B79" t="str">
            <v>DX</v>
          </cell>
          <cell r="C79" t="str">
            <v>USD</v>
          </cell>
          <cell r="D79">
            <v>90</v>
          </cell>
          <cell r="E79">
            <v>8</v>
          </cell>
          <cell r="F79" t="str">
            <v>PA_ASS</v>
          </cell>
          <cell r="G79" t="str">
            <v>Assumed Personal Accident</v>
          </cell>
          <cell r="H79" t="str">
            <v>U</v>
          </cell>
        </row>
        <row r="80">
          <cell r="A80" t="str">
            <v>EA_CAD</v>
          </cell>
          <cell r="B80" t="str">
            <v>EA</v>
          </cell>
          <cell r="C80" t="str">
            <v>CAD</v>
          </cell>
          <cell r="D80">
            <v>91</v>
          </cell>
          <cell r="E80">
            <v>26</v>
          </cell>
          <cell r="F80" t="str">
            <v>EN_ON_L</v>
          </cell>
          <cell r="G80" t="str">
            <v>Energy Onshore Liability</v>
          </cell>
          <cell r="H80" t="str">
            <v>U</v>
          </cell>
        </row>
        <row r="81">
          <cell r="A81" t="str">
            <v>EA_GBP</v>
          </cell>
          <cell r="B81" t="str">
            <v>EA</v>
          </cell>
          <cell r="C81" t="str">
            <v>GBP</v>
          </cell>
          <cell r="D81">
            <v>92</v>
          </cell>
          <cell r="E81">
            <v>26</v>
          </cell>
          <cell r="F81" t="str">
            <v>EN_ON_L</v>
          </cell>
          <cell r="G81" t="str">
            <v>Energy Onshore Liability</v>
          </cell>
          <cell r="H81" t="str">
            <v>U</v>
          </cell>
        </row>
        <row r="82">
          <cell r="A82" t="str">
            <v>EA_USD</v>
          </cell>
          <cell r="B82" t="str">
            <v>EA</v>
          </cell>
          <cell r="C82" t="str">
            <v>USD</v>
          </cell>
          <cell r="D82">
            <v>93</v>
          </cell>
          <cell r="E82">
            <v>26</v>
          </cell>
          <cell r="F82" t="str">
            <v>EN_ON_L</v>
          </cell>
          <cell r="G82" t="str">
            <v>Energy Onshore Liability</v>
          </cell>
          <cell r="H82" t="str">
            <v>U</v>
          </cell>
        </row>
        <row r="83">
          <cell r="A83" t="str">
            <v>EB_CAD</v>
          </cell>
          <cell r="B83" t="str">
            <v>EB</v>
          </cell>
          <cell r="C83" t="str">
            <v>CAD</v>
          </cell>
          <cell r="D83">
            <v>94</v>
          </cell>
          <cell r="E83">
            <v>26</v>
          </cell>
          <cell r="F83" t="str">
            <v>EN_ON_L</v>
          </cell>
          <cell r="G83" t="str">
            <v>Energy Onshore Liability</v>
          </cell>
          <cell r="H83" t="str">
            <v>U</v>
          </cell>
        </row>
        <row r="84">
          <cell r="A84" t="str">
            <v>EB_GBP</v>
          </cell>
          <cell r="B84" t="str">
            <v>EB</v>
          </cell>
          <cell r="C84" t="str">
            <v>GBP</v>
          </cell>
          <cell r="D84">
            <v>95</v>
          </cell>
          <cell r="E84">
            <v>26</v>
          </cell>
          <cell r="F84" t="str">
            <v>EN_ON_L</v>
          </cell>
          <cell r="G84" t="str">
            <v>Energy Onshore Liability</v>
          </cell>
          <cell r="H84" t="str">
            <v>U</v>
          </cell>
        </row>
        <row r="85">
          <cell r="A85" t="str">
            <v>EB_USD</v>
          </cell>
          <cell r="B85" t="str">
            <v>EB</v>
          </cell>
          <cell r="C85" t="str">
            <v>USD</v>
          </cell>
          <cell r="D85">
            <v>96</v>
          </cell>
          <cell r="E85">
            <v>26</v>
          </cell>
          <cell r="F85" t="str">
            <v>EN_ON_L</v>
          </cell>
          <cell r="G85" t="str">
            <v>Energy Onshore Liability</v>
          </cell>
          <cell r="H85" t="str">
            <v>U</v>
          </cell>
        </row>
        <row r="86">
          <cell r="A86" t="str">
            <v>EF_CAD</v>
          </cell>
          <cell r="B86" t="str">
            <v>EF</v>
          </cell>
          <cell r="C86" t="str">
            <v>CAD</v>
          </cell>
          <cell r="D86">
            <v>97</v>
          </cell>
          <cell r="E86">
            <v>27</v>
          </cell>
          <cell r="F86" t="str">
            <v>EN_ON_PD</v>
          </cell>
          <cell r="G86" t="str">
            <v>Energy Onshore PD</v>
          </cell>
          <cell r="H86" t="str">
            <v>U</v>
          </cell>
        </row>
        <row r="87">
          <cell r="A87" t="str">
            <v>EF_GBP</v>
          </cell>
          <cell r="B87" t="str">
            <v>EF</v>
          </cell>
          <cell r="C87" t="str">
            <v>GBP</v>
          </cell>
          <cell r="D87">
            <v>98</v>
          </cell>
          <cell r="E87">
            <v>27</v>
          </cell>
          <cell r="F87" t="str">
            <v>EN_ON_PD</v>
          </cell>
          <cell r="G87" t="str">
            <v>Energy Onshore PD</v>
          </cell>
          <cell r="H87" t="str">
            <v>U</v>
          </cell>
        </row>
        <row r="88">
          <cell r="A88" t="str">
            <v>EF_USD</v>
          </cell>
          <cell r="B88" t="str">
            <v>EF</v>
          </cell>
          <cell r="C88" t="str">
            <v>USD</v>
          </cell>
          <cell r="D88">
            <v>99</v>
          </cell>
          <cell r="E88">
            <v>27</v>
          </cell>
          <cell r="F88" t="str">
            <v>EN_ON_PD</v>
          </cell>
          <cell r="G88" t="str">
            <v>Energy Onshore PD</v>
          </cell>
          <cell r="H88" t="str">
            <v>U</v>
          </cell>
        </row>
        <row r="89">
          <cell r="A89" t="str">
            <v>EG_CAD</v>
          </cell>
          <cell r="B89" t="str">
            <v>EG</v>
          </cell>
          <cell r="C89" t="str">
            <v>CAD</v>
          </cell>
          <cell r="D89">
            <v>100</v>
          </cell>
          <cell r="E89">
            <v>24</v>
          </cell>
          <cell r="F89" t="str">
            <v>EN_OFF_L</v>
          </cell>
          <cell r="G89" t="str">
            <v>Energy Offshore Liability</v>
          </cell>
          <cell r="H89" t="str">
            <v>U</v>
          </cell>
        </row>
        <row r="90">
          <cell r="A90" t="str">
            <v>EG_GBP</v>
          </cell>
          <cell r="B90" t="str">
            <v>EG</v>
          </cell>
          <cell r="C90" t="str">
            <v>GBP</v>
          </cell>
          <cell r="D90">
            <v>101</v>
          </cell>
          <cell r="E90">
            <v>24</v>
          </cell>
          <cell r="F90" t="str">
            <v>EN_OFF_L</v>
          </cell>
          <cell r="G90" t="str">
            <v>Energy Offshore Liability</v>
          </cell>
          <cell r="H90" t="str">
            <v>U</v>
          </cell>
        </row>
        <row r="91">
          <cell r="A91" t="str">
            <v>EG_USD</v>
          </cell>
          <cell r="B91" t="str">
            <v>EG</v>
          </cell>
          <cell r="C91" t="str">
            <v>USD</v>
          </cell>
          <cell r="D91">
            <v>102</v>
          </cell>
          <cell r="E91">
            <v>24</v>
          </cell>
          <cell r="F91" t="str">
            <v>EN_OFF_L</v>
          </cell>
          <cell r="G91" t="str">
            <v>Energy Offshore Liability</v>
          </cell>
          <cell r="H91" t="str">
            <v>U</v>
          </cell>
        </row>
        <row r="92">
          <cell r="A92" t="str">
            <v>EH_CAD</v>
          </cell>
          <cell r="B92" t="str">
            <v>EH</v>
          </cell>
          <cell r="C92" t="str">
            <v>CAD</v>
          </cell>
          <cell r="D92">
            <v>103</v>
          </cell>
          <cell r="E92">
            <v>24</v>
          </cell>
          <cell r="F92" t="str">
            <v>EN_OFF_L</v>
          </cell>
          <cell r="G92" t="str">
            <v>Energy Offshore Liability</v>
          </cell>
          <cell r="H92" t="str">
            <v>U</v>
          </cell>
        </row>
        <row r="93">
          <cell r="A93" t="str">
            <v>EH_GBP</v>
          </cell>
          <cell r="B93" t="str">
            <v>EH</v>
          </cell>
          <cell r="C93" t="str">
            <v>GBP</v>
          </cell>
          <cell r="D93">
            <v>104</v>
          </cell>
          <cell r="E93">
            <v>24</v>
          </cell>
          <cell r="F93" t="str">
            <v>EN_OFF_L</v>
          </cell>
          <cell r="G93" t="str">
            <v>Energy Offshore Liability</v>
          </cell>
          <cell r="H93" t="str">
            <v>U</v>
          </cell>
        </row>
        <row r="94">
          <cell r="A94" t="str">
            <v>EH_USD</v>
          </cell>
          <cell r="B94" t="str">
            <v>EH</v>
          </cell>
          <cell r="C94" t="str">
            <v>USD</v>
          </cell>
          <cell r="D94">
            <v>105</v>
          </cell>
          <cell r="E94">
            <v>24</v>
          </cell>
          <cell r="F94" t="str">
            <v>EN_OFF_L</v>
          </cell>
          <cell r="G94" t="str">
            <v>Energy Offshore Liability</v>
          </cell>
          <cell r="H94" t="str">
            <v>U</v>
          </cell>
        </row>
        <row r="95">
          <cell r="A95" t="str">
            <v>ET_CAD</v>
          </cell>
          <cell r="B95" t="str">
            <v>ET</v>
          </cell>
          <cell r="C95" t="str">
            <v>CAD</v>
          </cell>
          <cell r="D95">
            <v>106</v>
          </cell>
          <cell r="E95">
            <v>25</v>
          </cell>
          <cell r="F95" t="str">
            <v>EN_OFF_PD</v>
          </cell>
          <cell r="G95" t="str">
            <v>Energy Offshore PD</v>
          </cell>
          <cell r="H95" t="str">
            <v>U</v>
          </cell>
        </row>
        <row r="96">
          <cell r="A96" t="str">
            <v>ET_GBP</v>
          </cell>
          <cell r="B96" t="str">
            <v>ET</v>
          </cell>
          <cell r="C96" t="str">
            <v>GBP</v>
          </cell>
          <cell r="D96">
            <v>107</v>
          </cell>
          <cell r="E96">
            <v>25</v>
          </cell>
          <cell r="F96" t="str">
            <v>EN_OFF_PD</v>
          </cell>
          <cell r="G96" t="str">
            <v>Energy Offshore PD</v>
          </cell>
          <cell r="H96" t="str">
            <v>U</v>
          </cell>
        </row>
        <row r="97">
          <cell r="A97" t="str">
            <v>ET_USD</v>
          </cell>
          <cell r="B97" t="str">
            <v>ET</v>
          </cell>
          <cell r="C97" t="str">
            <v>USD</v>
          </cell>
          <cell r="D97">
            <v>108</v>
          </cell>
          <cell r="E97">
            <v>25</v>
          </cell>
          <cell r="F97" t="str">
            <v>EN_OFF_PD</v>
          </cell>
          <cell r="G97" t="str">
            <v>Energy Offshore PD</v>
          </cell>
          <cell r="H97" t="str">
            <v>U</v>
          </cell>
        </row>
        <row r="98">
          <cell r="A98" t="str">
            <v>EW_CAD</v>
          </cell>
          <cell r="B98" t="str">
            <v>EW</v>
          </cell>
          <cell r="C98" t="str">
            <v>CAD</v>
          </cell>
          <cell r="D98">
            <v>109</v>
          </cell>
          <cell r="E98">
            <v>25</v>
          </cell>
          <cell r="F98" t="str">
            <v>EN_OFF_PD</v>
          </cell>
          <cell r="G98" t="str">
            <v>Energy Offshore PD</v>
          </cell>
          <cell r="H98" t="str">
            <v>U</v>
          </cell>
        </row>
        <row r="99">
          <cell r="A99" t="str">
            <v>EW_GBP</v>
          </cell>
          <cell r="B99" t="str">
            <v>EW</v>
          </cell>
          <cell r="C99" t="str">
            <v>GBP</v>
          </cell>
          <cell r="D99">
            <v>110</v>
          </cell>
          <cell r="E99">
            <v>25</v>
          </cell>
          <cell r="F99" t="str">
            <v>EN_OFF_PD</v>
          </cell>
          <cell r="G99" t="str">
            <v>Energy Offshore PD</v>
          </cell>
          <cell r="H99" t="str">
            <v>U</v>
          </cell>
        </row>
        <row r="100">
          <cell r="A100" t="str">
            <v>EW_USD</v>
          </cell>
          <cell r="B100" t="str">
            <v>EW</v>
          </cell>
          <cell r="C100" t="str">
            <v>USD</v>
          </cell>
          <cell r="D100">
            <v>111</v>
          </cell>
          <cell r="E100">
            <v>25</v>
          </cell>
          <cell r="F100" t="str">
            <v>EN_OFF_PD</v>
          </cell>
          <cell r="G100" t="str">
            <v>Energy Offshore PD</v>
          </cell>
          <cell r="H100" t="str">
            <v>U</v>
          </cell>
        </row>
        <row r="101">
          <cell r="A101" t="str">
            <v>F _CAD</v>
          </cell>
          <cell r="B101" t="str">
            <v xml:space="preserve">F </v>
          </cell>
          <cell r="C101" t="str">
            <v>CAD</v>
          </cell>
          <cell r="D101">
            <v>112</v>
          </cell>
          <cell r="E101">
            <v>46</v>
          </cell>
          <cell r="F101" t="str">
            <v>PROP</v>
          </cell>
          <cell r="G101" t="str">
            <v>Property Non US</v>
          </cell>
          <cell r="H101" t="str">
            <v>U</v>
          </cell>
        </row>
        <row r="102">
          <cell r="A102" t="str">
            <v>F _GBP</v>
          </cell>
          <cell r="B102" t="str">
            <v xml:space="preserve">F </v>
          </cell>
          <cell r="C102" t="str">
            <v>GBP</v>
          </cell>
          <cell r="D102">
            <v>113</v>
          </cell>
          <cell r="E102">
            <v>46</v>
          </cell>
          <cell r="F102" t="str">
            <v>PROP</v>
          </cell>
          <cell r="G102" t="str">
            <v>Property Non US</v>
          </cell>
          <cell r="H102" t="str">
            <v>U</v>
          </cell>
        </row>
        <row r="103">
          <cell r="A103" t="str">
            <v>F _USD</v>
          </cell>
          <cell r="B103" t="str">
            <v xml:space="preserve">F </v>
          </cell>
          <cell r="C103" t="str">
            <v>USD</v>
          </cell>
          <cell r="D103">
            <v>114</v>
          </cell>
          <cell r="E103">
            <v>47</v>
          </cell>
          <cell r="F103" t="str">
            <v>PROPUS</v>
          </cell>
          <cell r="G103" t="str">
            <v>Property US</v>
          </cell>
          <cell r="H103" t="str">
            <v>U</v>
          </cell>
        </row>
        <row r="104">
          <cell r="A104" t="str">
            <v>FA_CAD</v>
          </cell>
          <cell r="B104" t="str">
            <v>FA</v>
          </cell>
          <cell r="C104" t="str">
            <v>CAD</v>
          </cell>
          <cell r="D104">
            <v>115</v>
          </cell>
          <cell r="E104">
            <v>49</v>
          </cell>
          <cell r="F104" t="str">
            <v>SPECIE</v>
          </cell>
          <cell r="G104" t="str">
            <v>Specie</v>
          </cell>
          <cell r="H104" t="str">
            <v>U</v>
          </cell>
        </row>
        <row r="105">
          <cell r="A105" t="str">
            <v>FA_GBP</v>
          </cell>
          <cell r="B105" t="str">
            <v>FA</v>
          </cell>
          <cell r="C105" t="str">
            <v>GBP</v>
          </cell>
          <cell r="D105">
            <v>116</v>
          </cell>
          <cell r="E105">
            <v>49</v>
          </cell>
          <cell r="F105" t="str">
            <v>SPECIE</v>
          </cell>
          <cell r="G105" t="str">
            <v>Specie</v>
          </cell>
          <cell r="H105" t="str">
            <v>U</v>
          </cell>
        </row>
        <row r="106">
          <cell r="A106" t="str">
            <v>FA_USD</v>
          </cell>
          <cell r="B106" t="str">
            <v>FA</v>
          </cell>
          <cell r="C106" t="str">
            <v>USD</v>
          </cell>
          <cell r="D106">
            <v>117</v>
          </cell>
          <cell r="E106">
            <v>49</v>
          </cell>
          <cell r="F106" t="str">
            <v>SPECIE</v>
          </cell>
          <cell r="G106" t="str">
            <v>Specie</v>
          </cell>
          <cell r="H106" t="str">
            <v>U</v>
          </cell>
        </row>
        <row r="107">
          <cell r="A107" t="str">
            <v>FC_CAD</v>
          </cell>
          <cell r="B107" t="str">
            <v>FC</v>
          </cell>
          <cell r="C107" t="str">
            <v>CAD</v>
          </cell>
          <cell r="D107">
            <v>118</v>
          </cell>
          <cell r="E107">
            <v>42</v>
          </cell>
          <cell r="F107" t="str">
            <v>PL</v>
          </cell>
          <cell r="G107" t="str">
            <v>Pecuniary Loss</v>
          </cell>
          <cell r="H107" t="str">
            <v>U</v>
          </cell>
        </row>
        <row r="108">
          <cell r="A108" t="str">
            <v>FC_GBP</v>
          </cell>
          <cell r="B108" t="str">
            <v>FC</v>
          </cell>
          <cell r="C108" t="str">
            <v>GBP</v>
          </cell>
          <cell r="D108">
            <v>119</v>
          </cell>
          <cell r="E108">
            <v>42</v>
          </cell>
          <cell r="F108" t="str">
            <v>PL</v>
          </cell>
          <cell r="G108" t="str">
            <v>Pecuniary Loss</v>
          </cell>
          <cell r="H108" t="str">
            <v>U</v>
          </cell>
        </row>
        <row r="109">
          <cell r="A109" t="str">
            <v>FC_USD</v>
          </cell>
          <cell r="B109" t="str">
            <v>FC</v>
          </cell>
          <cell r="C109" t="str">
            <v>USD</v>
          </cell>
          <cell r="D109">
            <v>120</v>
          </cell>
          <cell r="E109">
            <v>42</v>
          </cell>
          <cell r="F109" t="str">
            <v>PL</v>
          </cell>
          <cell r="G109" t="str">
            <v>Pecuniary Loss</v>
          </cell>
          <cell r="H109" t="str">
            <v>U</v>
          </cell>
        </row>
        <row r="110">
          <cell r="A110" t="str">
            <v>FG_CAD</v>
          </cell>
          <cell r="B110" t="str">
            <v>FG</v>
          </cell>
          <cell r="C110" t="str">
            <v>CAD</v>
          </cell>
          <cell r="D110">
            <v>490</v>
          </cell>
          <cell r="E110">
            <v>42</v>
          </cell>
          <cell r="F110" t="str">
            <v>PL</v>
          </cell>
          <cell r="G110" t="str">
            <v>Pecuniary Loss</v>
          </cell>
          <cell r="H110" t="str">
            <v>F</v>
          </cell>
        </row>
        <row r="111">
          <cell r="A111" t="str">
            <v>FG_GBP</v>
          </cell>
          <cell r="B111" t="str">
            <v>FG</v>
          </cell>
          <cell r="C111" t="str">
            <v>GBP</v>
          </cell>
          <cell r="D111">
            <v>491</v>
          </cell>
          <cell r="E111">
            <v>42</v>
          </cell>
          <cell r="F111" t="str">
            <v>PL</v>
          </cell>
          <cell r="G111" t="str">
            <v>Pecuniary Loss</v>
          </cell>
          <cell r="H111" t="str">
            <v>F</v>
          </cell>
        </row>
        <row r="112">
          <cell r="A112" t="str">
            <v>FG_USD</v>
          </cell>
          <cell r="B112" t="str">
            <v>FG</v>
          </cell>
          <cell r="C112" t="str">
            <v>USD</v>
          </cell>
          <cell r="D112">
            <v>492</v>
          </cell>
          <cell r="E112">
            <v>42</v>
          </cell>
          <cell r="F112" t="str">
            <v>PL</v>
          </cell>
          <cell r="G112" t="str">
            <v>Pecuniary Loss</v>
          </cell>
          <cell r="H112" t="str">
            <v>F</v>
          </cell>
        </row>
        <row r="113">
          <cell r="A113" t="str">
            <v>FM_CAD</v>
          </cell>
          <cell r="B113" t="str">
            <v>FM</v>
          </cell>
          <cell r="C113" t="str">
            <v>CAD</v>
          </cell>
          <cell r="D113">
            <v>121</v>
          </cell>
          <cell r="E113">
            <v>42</v>
          </cell>
          <cell r="F113" t="str">
            <v>PL</v>
          </cell>
          <cell r="G113" t="str">
            <v>Pecuniary Loss</v>
          </cell>
          <cell r="H113" t="str">
            <v>U</v>
          </cell>
        </row>
        <row r="114">
          <cell r="A114" t="str">
            <v>FM_GBP</v>
          </cell>
          <cell r="B114" t="str">
            <v>FM</v>
          </cell>
          <cell r="C114" t="str">
            <v>GBP</v>
          </cell>
          <cell r="D114">
            <v>122</v>
          </cell>
          <cell r="E114">
            <v>42</v>
          </cell>
          <cell r="F114" t="str">
            <v>PL</v>
          </cell>
          <cell r="G114" t="str">
            <v>Pecuniary Loss</v>
          </cell>
          <cell r="H114" t="str">
            <v>U</v>
          </cell>
        </row>
        <row r="115">
          <cell r="A115" t="str">
            <v>FM_USD</v>
          </cell>
          <cell r="B115" t="str">
            <v>FM</v>
          </cell>
          <cell r="C115" t="str">
            <v>USD</v>
          </cell>
          <cell r="D115">
            <v>123</v>
          </cell>
          <cell r="E115">
            <v>42</v>
          </cell>
          <cell r="F115" t="str">
            <v>PL</v>
          </cell>
          <cell r="G115" t="str">
            <v>Pecuniary Loss</v>
          </cell>
          <cell r="H115" t="str">
            <v>U</v>
          </cell>
        </row>
        <row r="116">
          <cell r="A116" t="str">
            <v>FR_CAD</v>
          </cell>
          <cell r="B116" t="str">
            <v>FR</v>
          </cell>
          <cell r="C116" t="str">
            <v>CAD</v>
          </cell>
          <cell r="D116">
            <v>124</v>
          </cell>
          <cell r="E116">
            <v>39</v>
          </cell>
          <cell r="F116" t="str">
            <v>NMST</v>
          </cell>
          <cell r="G116" t="str">
            <v>NMST</v>
          </cell>
          <cell r="H116" t="str">
            <v>U</v>
          </cell>
        </row>
        <row r="117">
          <cell r="A117" t="str">
            <v>FR_GBP</v>
          </cell>
          <cell r="B117" t="str">
            <v>FR</v>
          </cell>
          <cell r="C117" t="str">
            <v>GBP</v>
          </cell>
          <cell r="D117">
            <v>125</v>
          </cell>
          <cell r="E117">
            <v>39</v>
          </cell>
          <cell r="F117" t="str">
            <v>NMST</v>
          </cell>
          <cell r="G117" t="str">
            <v>NMST</v>
          </cell>
          <cell r="H117" t="str">
            <v>U</v>
          </cell>
        </row>
        <row r="118">
          <cell r="A118" t="str">
            <v>FR_USD</v>
          </cell>
          <cell r="B118" t="str">
            <v>FR</v>
          </cell>
          <cell r="C118" t="str">
            <v>USD</v>
          </cell>
          <cell r="D118">
            <v>126</v>
          </cell>
          <cell r="E118">
            <v>39</v>
          </cell>
          <cell r="F118" t="str">
            <v>NMST</v>
          </cell>
          <cell r="G118" t="str">
            <v>NMST</v>
          </cell>
          <cell r="H118" t="str">
            <v>U</v>
          </cell>
        </row>
        <row r="119">
          <cell r="A119" t="str">
            <v>FS_CAD</v>
          </cell>
          <cell r="B119" t="str">
            <v>FS</v>
          </cell>
          <cell r="C119" t="str">
            <v>CAD</v>
          </cell>
          <cell r="D119">
            <v>127</v>
          </cell>
          <cell r="E119">
            <v>42</v>
          </cell>
          <cell r="F119" t="str">
            <v>PL</v>
          </cell>
          <cell r="G119" t="str">
            <v>Pecuniary Loss</v>
          </cell>
          <cell r="H119" t="str">
            <v>U</v>
          </cell>
        </row>
        <row r="120">
          <cell r="A120" t="str">
            <v>FS_GBP</v>
          </cell>
          <cell r="B120" t="str">
            <v>FS</v>
          </cell>
          <cell r="C120" t="str">
            <v>GBP</v>
          </cell>
          <cell r="D120">
            <v>128</v>
          </cell>
          <cell r="E120">
            <v>42</v>
          </cell>
          <cell r="F120" t="str">
            <v>PL</v>
          </cell>
          <cell r="G120" t="str">
            <v>Pecuniary Loss</v>
          </cell>
          <cell r="H120" t="str">
            <v>U</v>
          </cell>
        </row>
        <row r="121">
          <cell r="A121" t="str">
            <v>FS_USD</v>
          </cell>
          <cell r="B121" t="str">
            <v>FS</v>
          </cell>
          <cell r="C121" t="str">
            <v>USD</v>
          </cell>
          <cell r="D121">
            <v>129</v>
          </cell>
          <cell r="E121">
            <v>42</v>
          </cell>
          <cell r="F121" t="str">
            <v>PL</v>
          </cell>
          <cell r="G121" t="str">
            <v>Pecuniary Loss</v>
          </cell>
          <cell r="H121" t="str">
            <v>U</v>
          </cell>
        </row>
        <row r="122">
          <cell r="A122" t="str">
            <v>G _CAD</v>
          </cell>
          <cell r="B122" t="str">
            <v xml:space="preserve">G </v>
          </cell>
          <cell r="C122" t="str">
            <v>CAD</v>
          </cell>
          <cell r="D122">
            <v>130</v>
          </cell>
          <cell r="E122">
            <v>35</v>
          </cell>
          <cell r="F122" t="str">
            <v>MA_L</v>
          </cell>
          <cell r="G122" t="str">
            <v>Marine Liability</v>
          </cell>
          <cell r="H122" t="str">
            <v>U</v>
          </cell>
        </row>
        <row r="123">
          <cell r="A123" t="str">
            <v>G _GBP</v>
          </cell>
          <cell r="B123" t="str">
            <v xml:space="preserve">G </v>
          </cell>
          <cell r="C123" t="str">
            <v>GBP</v>
          </cell>
          <cell r="D123">
            <v>131</v>
          </cell>
          <cell r="E123">
            <v>35</v>
          </cell>
          <cell r="F123" t="str">
            <v>MA_L</v>
          </cell>
          <cell r="G123" t="str">
            <v>Marine Liability</v>
          </cell>
          <cell r="H123" t="str">
            <v>U</v>
          </cell>
        </row>
        <row r="124">
          <cell r="A124" t="str">
            <v>G _USD</v>
          </cell>
          <cell r="B124" t="str">
            <v xml:space="preserve">G </v>
          </cell>
          <cell r="C124" t="str">
            <v>USD</v>
          </cell>
          <cell r="D124">
            <v>132</v>
          </cell>
          <cell r="E124">
            <v>35</v>
          </cell>
          <cell r="F124" t="str">
            <v>MA_L</v>
          </cell>
          <cell r="G124" t="str">
            <v>Marine Liability</v>
          </cell>
          <cell r="H124" t="str">
            <v>U</v>
          </cell>
        </row>
        <row r="125">
          <cell r="A125" t="str">
            <v>GC_CAD</v>
          </cell>
          <cell r="B125" t="str">
            <v>GC</v>
          </cell>
          <cell r="C125" t="str">
            <v>CAD</v>
          </cell>
          <cell r="D125">
            <v>133</v>
          </cell>
          <cell r="E125">
            <v>35</v>
          </cell>
          <cell r="F125" t="str">
            <v>MA_L</v>
          </cell>
          <cell r="G125" t="str">
            <v>Marine Liability</v>
          </cell>
          <cell r="H125" t="str">
            <v>U</v>
          </cell>
        </row>
        <row r="126">
          <cell r="A126" t="str">
            <v>GC_GBP</v>
          </cell>
          <cell r="B126" t="str">
            <v>GC</v>
          </cell>
          <cell r="C126" t="str">
            <v>GBP</v>
          </cell>
          <cell r="D126">
            <v>134</v>
          </cell>
          <cell r="E126">
            <v>35</v>
          </cell>
          <cell r="F126" t="str">
            <v>MA_L</v>
          </cell>
          <cell r="G126" t="str">
            <v>Marine Liability</v>
          </cell>
          <cell r="H126" t="str">
            <v>U</v>
          </cell>
        </row>
        <row r="127">
          <cell r="A127" t="str">
            <v>GC_USD</v>
          </cell>
          <cell r="B127" t="str">
            <v>GC</v>
          </cell>
          <cell r="C127" t="str">
            <v>USD</v>
          </cell>
          <cell r="D127">
            <v>135</v>
          </cell>
          <cell r="E127">
            <v>35</v>
          </cell>
          <cell r="F127" t="str">
            <v>MA_L</v>
          </cell>
          <cell r="G127" t="str">
            <v>Marine Liability</v>
          </cell>
          <cell r="H127" t="str">
            <v>U</v>
          </cell>
        </row>
        <row r="128">
          <cell r="A128" t="str">
            <v>GP_CAD</v>
          </cell>
          <cell r="B128" t="str">
            <v>GP</v>
          </cell>
          <cell r="C128" t="str">
            <v>CAD</v>
          </cell>
          <cell r="D128">
            <v>136</v>
          </cell>
          <cell r="E128">
            <v>45</v>
          </cell>
          <cell r="F128" t="str">
            <v>PI</v>
          </cell>
          <cell r="G128" t="str">
            <v>Professional Indemnity</v>
          </cell>
          <cell r="H128" t="str">
            <v>U</v>
          </cell>
        </row>
        <row r="129">
          <cell r="A129" t="str">
            <v>GP_GBP</v>
          </cell>
          <cell r="B129" t="str">
            <v>GP</v>
          </cell>
          <cell r="C129" t="str">
            <v>GBP</v>
          </cell>
          <cell r="D129">
            <v>137</v>
          </cell>
          <cell r="E129">
            <v>45</v>
          </cell>
          <cell r="F129" t="str">
            <v>PI</v>
          </cell>
          <cell r="G129" t="str">
            <v>Professional Indemnity</v>
          </cell>
          <cell r="H129" t="str">
            <v>U</v>
          </cell>
        </row>
        <row r="130">
          <cell r="A130" t="str">
            <v>GP_USD</v>
          </cell>
          <cell r="B130" t="str">
            <v>GP</v>
          </cell>
          <cell r="C130" t="str">
            <v>USD</v>
          </cell>
          <cell r="D130">
            <v>138</v>
          </cell>
          <cell r="E130">
            <v>45</v>
          </cell>
          <cell r="F130" t="str">
            <v>PI</v>
          </cell>
          <cell r="G130" t="str">
            <v>Professional Indemnity</v>
          </cell>
          <cell r="H130" t="str">
            <v>U</v>
          </cell>
        </row>
        <row r="131">
          <cell r="A131" t="str">
            <v>GS_CAD</v>
          </cell>
          <cell r="B131" t="str">
            <v>GS</v>
          </cell>
          <cell r="C131" t="str">
            <v>CAD</v>
          </cell>
          <cell r="D131">
            <v>139</v>
          </cell>
          <cell r="E131">
            <v>49</v>
          </cell>
          <cell r="F131" t="str">
            <v>SPECIE</v>
          </cell>
          <cell r="G131" t="str">
            <v>Specie</v>
          </cell>
          <cell r="H131" t="str">
            <v>U</v>
          </cell>
        </row>
        <row r="132">
          <cell r="A132" t="str">
            <v>GS_GBP</v>
          </cell>
          <cell r="B132" t="str">
            <v>GS</v>
          </cell>
          <cell r="C132" t="str">
            <v>GBP</v>
          </cell>
          <cell r="D132">
            <v>140</v>
          </cell>
          <cell r="E132">
            <v>49</v>
          </cell>
          <cell r="F132" t="str">
            <v>SPECIE</v>
          </cell>
          <cell r="G132" t="str">
            <v>Specie</v>
          </cell>
          <cell r="H132" t="str">
            <v>U</v>
          </cell>
        </row>
        <row r="133">
          <cell r="A133" t="str">
            <v>GS_USD</v>
          </cell>
          <cell r="B133" t="str">
            <v>GS</v>
          </cell>
          <cell r="C133" t="str">
            <v>USD</v>
          </cell>
          <cell r="D133">
            <v>141</v>
          </cell>
          <cell r="E133">
            <v>49</v>
          </cell>
          <cell r="F133" t="str">
            <v>SPECIE</v>
          </cell>
          <cell r="G133" t="str">
            <v>Specie</v>
          </cell>
          <cell r="H133" t="str">
            <v>U</v>
          </cell>
        </row>
        <row r="134">
          <cell r="A134" t="str">
            <v>GX_CAD</v>
          </cell>
          <cell r="B134" t="str">
            <v>GX</v>
          </cell>
          <cell r="C134" t="str">
            <v>CAD</v>
          </cell>
          <cell r="D134">
            <v>142</v>
          </cell>
          <cell r="E134">
            <v>37</v>
          </cell>
          <cell r="F134" t="str">
            <v>MA_WHOLE</v>
          </cell>
          <cell r="G134" t="str">
            <v>Marine whole account XOL</v>
          </cell>
          <cell r="H134" t="str">
            <v>U</v>
          </cell>
        </row>
        <row r="135">
          <cell r="A135" t="str">
            <v>GX_GBP</v>
          </cell>
          <cell r="B135" t="str">
            <v>GX</v>
          </cell>
          <cell r="C135" t="str">
            <v>GBP</v>
          </cell>
          <cell r="D135">
            <v>143</v>
          </cell>
          <cell r="E135">
            <v>37</v>
          </cell>
          <cell r="F135" t="str">
            <v>MA_WHOLE</v>
          </cell>
          <cell r="G135" t="str">
            <v>Marine whole account XOL</v>
          </cell>
          <cell r="H135" t="str">
            <v>U</v>
          </cell>
        </row>
        <row r="136">
          <cell r="A136" t="str">
            <v>GX_USD</v>
          </cell>
          <cell r="B136" t="str">
            <v>GX</v>
          </cell>
          <cell r="C136" t="str">
            <v>USD</v>
          </cell>
          <cell r="D136">
            <v>144</v>
          </cell>
          <cell r="E136">
            <v>37</v>
          </cell>
          <cell r="F136" t="str">
            <v>MA_WHOLE</v>
          </cell>
          <cell r="G136" t="str">
            <v>Marine whole account XOL</v>
          </cell>
          <cell r="H136" t="str">
            <v>U</v>
          </cell>
        </row>
        <row r="137">
          <cell r="A137" t="str">
            <v>H _CAD</v>
          </cell>
          <cell r="B137" t="str">
            <v xml:space="preserve">H </v>
          </cell>
          <cell r="C137" t="str">
            <v>CAD</v>
          </cell>
          <cell r="D137">
            <v>145</v>
          </cell>
          <cell r="E137">
            <v>15</v>
          </cell>
          <cell r="F137" t="str">
            <v>AH</v>
          </cell>
          <cell r="G137" t="str">
            <v>Aviation Hull</v>
          </cell>
          <cell r="H137" t="str">
            <v>U</v>
          </cell>
        </row>
        <row r="138">
          <cell r="A138" t="str">
            <v>H _GBP</v>
          </cell>
          <cell r="B138" t="str">
            <v xml:space="preserve">H </v>
          </cell>
          <cell r="C138" t="str">
            <v>GBP</v>
          </cell>
          <cell r="D138">
            <v>146</v>
          </cell>
          <cell r="E138">
            <v>15</v>
          </cell>
          <cell r="F138" t="str">
            <v>AH</v>
          </cell>
          <cell r="G138" t="str">
            <v>Aviation Hull</v>
          </cell>
          <cell r="H138" t="str">
            <v>U</v>
          </cell>
        </row>
        <row r="139">
          <cell r="A139" t="str">
            <v>H _USD</v>
          </cell>
          <cell r="B139" t="str">
            <v xml:space="preserve">H </v>
          </cell>
          <cell r="C139" t="str">
            <v>USD</v>
          </cell>
          <cell r="D139">
            <v>147</v>
          </cell>
          <cell r="E139">
            <v>15</v>
          </cell>
          <cell r="F139" t="str">
            <v>AH</v>
          </cell>
          <cell r="G139" t="str">
            <v>Aviation Hull</v>
          </cell>
          <cell r="H139" t="str">
            <v>U</v>
          </cell>
        </row>
        <row r="140">
          <cell r="A140" t="str">
            <v>HA_CAD</v>
          </cell>
          <cell r="B140" t="str">
            <v>HA</v>
          </cell>
          <cell r="C140" t="str">
            <v>CAD</v>
          </cell>
          <cell r="D140">
            <v>148</v>
          </cell>
          <cell r="E140">
            <v>39</v>
          </cell>
          <cell r="F140" t="str">
            <v>NMST</v>
          </cell>
          <cell r="G140" t="str">
            <v>NMST</v>
          </cell>
          <cell r="H140" t="str">
            <v>U</v>
          </cell>
        </row>
        <row r="141">
          <cell r="A141" t="str">
            <v>HA_GBP</v>
          </cell>
          <cell r="B141" t="str">
            <v>HA</v>
          </cell>
          <cell r="C141" t="str">
            <v>GBP</v>
          </cell>
          <cell r="D141">
            <v>149</v>
          </cell>
          <cell r="E141">
            <v>39</v>
          </cell>
          <cell r="F141" t="str">
            <v>NMST</v>
          </cell>
          <cell r="G141" t="str">
            <v>NMST</v>
          </cell>
          <cell r="H141" t="str">
            <v>U</v>
          </cell>
        </row>
        <row r="142">
          <cell r="A142" t="str">
            <v>HA_USD</v>
          </cell>
          <cell r="B142" t="str">
            <v>HA</v>
          </cell>
          <cell r="C142" t="str">
            <v>USD</v>
          </cell>
          <cell r="D142">
            <v>150</v>
          </cell>
          <cell r="E142">
            <v>39</v>
          </cell>
          <cell r="F142" t="str">
            <v>NMST</v>
          </cell>
          <cell r="G142" t="str">
            <v>NMST</v>
          </cell>
          <cell r="H142" t="str">
            <v>U</v>
          </cell>
        </row>
        <row r="143">
          <cell r="A143" t="str">
            <v>HP_CAD</v>
          </cell>
          <cell r="B143" t="str">
            <v>HP</v>
          </cell>
          <cell r="C143" t="str">
            <v>CAD</v>
          </cell>
          <cell r="D143">
            <v>151</v>
          </cell>
          <cell r="E143">
            <v>31</v>
          </cell>
          <cell r="F143" t="str">
            <v>HOUSE</v>
          </cell>
          <cell r="G143" t="str">
            <v>Household</v>
          </cell>
          <cell r="H143" t="str">
            <v>U</v>
          </cell>
        </row>
        <row r="144">
          <cell r="A144" t="str">
            <v>HP_GBP</v>
          </cell>
          <cell r="B144" t="str">
            <v>HP</v>
          </cell>
          <cell r="C144" t="str">
            <v>GBP</v>
          </cell>
          <cell r="D144">
            <v>152</v>
          </cell>
          <cell r="E144">
            <v>31</v>
          </cell>
          <cell r="F144" t="str">
            <v>HOUSE</v>
          </cell>
          <cell r="G144" t="str">
            <v>Household</v>
          </cell>
          <cell r="H144" t="str">
            <v>U</v>
          </cell>
        </row>
        <row r="145">
          <cell r="A145" t="str">
            <v>HP_USD</v>
          </cell>
          <cell r="B145" t="str">
            <v>HP</v>
          </cell>
          <cell r="C145" t="str">
            <v>USD</v>
          </cell>
          <cell r="D145">
            <v>153</v>
          </cell>
          <cell r="E145">
            <v>31</v>
          </cell>
          <cell r="F145" t="str">
            <v>HOUSE</v>
          </cell>
          <cell r="G145" t="str">
            <v>Household</v>
          </cell>
          <cell r="H145" t="str">
            <v>U</v>
          </cell>
        </row>
        <row r="146">
          <cell r="A146" t="str">
            <v>HX_CAD</v>
          </cell>
          <cell r="B146" t="str">
            <v>HX</v>
          </cell>
          <cell r="C146" t="str">
            <v>CAD</v>
          </cell>
          <cell r="D146">
            <v>154</v>
          </cell>
          <cell r="E146">
            <v>2</v>
          </cell>
          <cell r="F146" t="str">
            <v>AH_ASS</v>
          </cell>
          <cell r="G146" t="str">
            <v>Assumed Aviation Hull</v>
          </cell>
          <cell r="H146" t="str">
            <v>U</v>
          </cell>
        </row>
        <row r="147">
          <cell r="A147" t="str">
            <v>HX_GBP</v>
          </cell>
          <cell r="B147" t="str">
            <v>HX</v>
          </cell>
          <cell r="C147" t="str">
            <v>GBP</v>
          </cell>
          <cell r="D147">
            <v>155</v>
          </cell>
          <cell r="E147">
            <v>2</v>
          </cell>
          <cell r="F147" t="str">
            <v>AH_ASS</v>
          </cell>
          <cell r="G147" t="str">
            <v>Assumed Aviation Hull</v>
          </cell>
          <cell r="H147" t="str">
            <v>U</v>
          </cell>
        </row>
        <row r="148">
          <cell r="A148" t="str">
            <v>HX_USD</v>
          </cell>
          <cell r="B148" t="str">
            <v>HX</v>
          </cell>
          <cell r="C148" t="str">
            <v>USD</v>
          </cell>
          <cell r="D148">
            <v>156</v>
          </cell>
          <cell r="E148">
            <v>2</v>
          </cell>
          <cell r="F148" t="str">
            <v>AH_ASS</v>
          </cell>
          <cell r="G148" t="str">
            <v>Assumed Aviation Hull</v>
          </cell>
          <cell r="H148" t="str">
            <v>U</v>
          </cell>
        </row>
        <row r="149">
          <cell r="A149" t="str">
            <v>JB_CAD</v>
          </cell>
          <cell r="B149" t="str">
            <v>JB</v>
          </cell>
          <cell r="C149" t="str">
            <v>CAD</v>
          </cell>
          <cell r="D149">
            <v>157</v>
          </cell>
          <cell r="E149">
            <v>49</v>
          </cell>
          <cell r="F149" t="str">
            <v>SPECIE</v>
          </cell>
          <cell r="G149" t="str">
            <v>Specie</v>
          </cell>
          <cell r="H149" t="str">
            <v>U</v>
          </cell>
        </row>
        <row r="150">
          <cell r="A150" t="str">
            <v>JB_GBP</v>
          </cell>
          <cell r="B150" t="str">
            <v>JB</v>
          </cell>
          <cell r="C150" t="str">
            <v>GBP</v>
          </cell>
          <cell r="D150">
            <v>158</v>
          </cell>
          <cell r="E150">
            <v>49</v>
          </cell>
          <cell r="F150" t="str">
            <v>SPECIE</v>
          </cell>
          <cell r="G150" t="str">
            <v>Specie</v>
          </cell>
          <cell r="H150" t="str">
            <v>U</v>
          </cell>
        </row>
        <row r="151">
          <cell r="A151" t="str">
            <v>JB_USD</v>
          </cell>
          <cell r="B151" t="str">
            <v>JB</v>
          </cell>
          <cell r="C151" t="str">
            <v>USD</v>
          </cell>
          <cell r="D151">
            <v>159</v>
          </cell>
          <cell r="E151">
            <v>49</v>
          </cell>
          <cell r="F151" t="str">
            <v>SPECIE</v>
          </cell>
          <cell r="G151" t="str">
            <v>Specie</v>
          </cell>
          <cell r="H151" t="str">
            <v>U</v>
          </cell>
        </row>
        <row r="152">
          <cell r="A152" t="str">
            <v>K _CAD</v>
          </cell>
          <cell r="B152" t="str">
            <v xml:space="preserve">K </v>
          </cell>
          <cell r="C152" t="str">
            <v>CAD</v>
          </cell>
          <cell r="D152">
            <v>160</v>
          </cell>
          <cell r="E152">
            <v>43</v>
          </cell>
          <cell r="F152" t="str">
            <v>PA</v>
          </cell>
          <cell r="G152" t="str">
            <v>Personal Accident</v>
          </cell>
          <cell r="H152" t="str">
            <v>U</v>
          </cell>
        </row>
        <row r="153">
          <cell r="A153" t="str">
            <v>K _GBP</v>
          </cell>
          <cell r="B153" t="str">
            <v xml:space="preserve">K </v>
          </cell>
          <cell r="C153" t="str">
            <v>GBP</v>
          </cell>
          <cell r="D153">
            <v>161</v>
          </cell>
          <cell r="E153">
            <v>43</v>
          </cell>
          <cell r="F153" t="str">
            <v>PA</v>
          </cell>
          <cell r="G153" t="str">
            <v>Personal Accident</v>
          </cell>
          <cell r="H153" t="str">
            <v>U</v>
          </cell>
        </row>
        <row r="154">
          <cell r="A154" t="str">
            <v>K _USD</v>
          </cell>
          <cell r="B154" t="str">
            <v xml:space="preserve">K </v>
          </cell>
          <cell r="C154" t="str">
            <v>USD</v>
          </cell>
          <cell r="D154">
            <v>162</v>
          </cell>
          <cell r="E154">
            <v>43</v>
          </cell>
          <cell r="F154" t="str">
            <v>PA</v>
          </cell>
          <cell r="G154" t="str">
            <v>Personal Accident</v>
          </cell>
          <cell r="H154" t="str">
            <v>U</v>
          </cell>
        </row>
        <row r="155">
          <cell r="A155" t="str">
            <v>KA_CAD</v>
          </cell>
          <cell r="B155" t="str">
            <v>KA</v>
          </cell>
          <cell r="C155" t="str">
            <v>CAD</v>
          </cell>
          <cell r="D155">
            <v>163</v>
          </cell>
          <cell r="E155">
            <v>43</v>
          </cell>
          <cell r="F155" t="str">
            <v>PA</v>
          </cell>
          <cell r="G155" t="str">
            <v>Personal Accident</v>
          </cell>
          <cell r="H155" t="str">
            <v>U</v>
          </cell>
        </row>
        <row r="156">
          <cell r="A156" t="str">
            <v>KA_GBP</v>
          </cell>
          <cell r="B156" t="str">
            <v>KA</v>
          </cell>
          <cell r="C156" t="str">
            <v>GBP</v>
          </cell>
          <cell r="D156">
            <v>164</v>
          </cell>
          <cell r="E156">
            <v>43</v>
          </cell>
          <cell r="F156" t="str">
            <v>PA</v>
          </cell>
          <cell r="G156" t="str">
            <v>Personal Accident</v>
          </cell>
          <cell r="H156" t="str">
            <v>U</v>
          </cell>
        </row>
        <row r="157">
          <cell r="A157" t="str">
            <v>KA_USD</v>
          </cell>
          <cell r="B157" t="str">
            <v>KA</v>
          </cell>
          <cell r="C157" t="str">
            <v>USD</v>
          </cell>
          <cell r="D157">
            <v>165</v>
          </cell>
          <cell r="E157">
            <v>43</v>
          </cell>
          <cell r="F157" t="str">
            <v>PA</v>
          </cell>
          <cell r="G157" t="str">
            <v>Personal Accident</v>
          </cell>
          <cell r="H157" t="str">
            <v>U</v>
          </cell>
        </row>
        <row r="158">
          <cell r="A158" t="str">
            <v>KC_CAD</v>
          </cell>
          <cell r="B158" t="str">
            <v>KC</v>
          </cell>
          <cell r="C158" t="str">
            <v>CAD</v>
          </cell>
          <cell r="D158">
            <v>166</v>
          </cell>
          <cell r="E158">
            <v>43</v>
          </cell>
          <cell r="F158" t="str">
            <v>PA</v>
          </cell>
          <cell r="G158" t="str">
            <v>Personal Accident</v>
          </cell>
          <cell r="H158" t="str">
            <v>U</v>
          </cell>
        </row>
        <row r="159">
          <cell r="A159" t="str">
            <v>KC_GBP</v>
          </cell>
          <cell r="B159" t="str">
            <v>KC</v>
          </cell>
          <cell r="C159" t="str">
            <v>GBP</v>
          </cell>
          <cell r="D159">
            <v>167</v>
          </cell>
          <cell r="E159">
            <v>43</v>
          </cell>
          <cell r="F159" t="str">
            <v>PA</v>
          </cell>
          <cell r="G159" t="str">
            <v>Personal Accident</v>
          </cell>
          <cell r="H159" t="str">
            <v>U</v>
          </cell>
        </row>
        <row r="160">
          <cell r="A160" t="str">
            <v>KC_USD</v>
          </cell>
          <cell r="B160" t="str">
            <v>KC</v>
          </cell>
          <cell r="C160" t="str">
            <v>USD</v>
          </cell>
          <cell r="D160">
            <v>168</v>
          </cell>
          <cell r="E160">
            <v>43</v>
          </cell>
          <cell r="F160" t="str">
            <v>PA</v>
          </cell>
          <cell r="G160" t="str">
            <v>Personal Accident</v>
          </cell>
          <cell r="H160" t="str">
            <v>U</v>
          </cell>
        </row>
        <row r="161">
          <cell r="A161" t="str">
            <v>KD_CAD</v>
          </cell>
          <cell r="B161" t="str">
            <v>KD</v>
          </cell>
          <cell r="C161" t="str">
            <v>CAD</v>
          </cell>
          <cell r="D161">
            <v>169</v>
          </cell>
          <cell r="E161">
            <v>43</v>
          </cell>
          <cell r="F161" t="str">
            <v>PA</v>
          </cell>
          <cell r="G161" t="str">
            <v>Personal Accident</v>
          </cell>
          <cell r="H161" t="str">
            <v>U</v>
          </cell>
        </row>
        <row r="162">
          <cell r="A162" t="str">
            <v>KD_GBP</v>
          </cell>
          <cell r="B162" t="str">
            <v>KD</v>
          </cell>
          <cell r="C162" t="str">
            <v>GBP</v>
          </cell>
          <cell r="D162">
            <v>170</v>
          </cell>
          <cell r="E162">
            <v>43</v>
          </cell>
          <cell r="F162" t="str">
            <v>PA</v>
          </cell>
          <cell r="G162" t="str">
            <v>Personal Accident</v>
          </cell>
          <cell r="H162" t="str">
            <v>U</v>
          </cell>
        </row>
        <row r="163">
          <cell r="A163" t="str">
            <v>KD_USD</v>
          </cell>
          <cell r="B163" t="str">
            <v>KD</v>
          </cell>
          <cell r="C163" t="str">
            <v>USD</v>
          </cell>
          <cell r="D163">
            <v>171</v>
          </cell>
          <cell r="E163">
            <v>43</v>
          </cell>
          <cell r="F163" t="str">
            <v>PA</v>
          </cell>
          <cell r="G163" t="str">
            <v>Personal Accident</v>
          </cell>
          <cell r="H163" t="str">
            <v>U</v>
          </cell>
        </row>
        <row r="164">
          <cell r="A164" t="str">
            <v>KK_CAD</v>
          </cell>
          <cell r="B164" t="str">
            <v>KK</v>
          </cell>
          <cell r="C164" t="str">
            <v>CAD</v>
          </cell>
          <cell r="D164">
            <v>172</v>
          </cell>
          <cell r="E164">
            <v>43</v>
          </cell>
          <cell r="F164" t="str">
            <v>PA</v>
          </cell>
          <cell r="G164" t="str">
            <v>Personal Accident</v>
          </cell>
          <cell r="H164" t="str">
            <v>U</v>
          </cell>
        </row>
        <row r="165">
          <cell r="A165" t="str">
            <v>KK_GBP</v>
          </cell>
          <cell r="B165" t="str">
            <v>KK</v>
          </cell>
          <cell r="C165" t="str">
            <v>GBP</v>
          </cell>
          <cell r="D165">
            <v>173</v>
          </cell>
          <cell r="E165">
            <v>43</v>
          </cell>
          <cell r="F165" t="str">
            <v>PA</v>
          </cell>
          <cell r="G165" t="str">
            <v>Personal Accident</v>
          </cell>
          <cell r="H165" t="str">
            <v>U</v>
          </cell>
        </row>
        <row r="166">
          <cell r="A166" t="str">
            <v>KK_USD</v>
          </cell>
          <cell r="B166" t="str">
            <v>KK</v>
          </cell>
          <cell r="C166" t="str">
            <v>USD</v>
          </cell>
          <cell r="D166">
            <v>174</v>
          </cell>
          <cell r="E166">
            <v>43</v>
          </cell>
          <cell r="F166" t="str">
            <v>PA</v>
          </cell>
          <cell r="G166" t="str">
            <v>Personal Accident</v>
          </cell>
          <cell r="H166" t="str">
            <v>U</v>
          </cell>
        </row>
        <row r="167">
          <cell r="A167" t="str">
            <v>KL_CAD</v>
          </cell>
          <cell r="B167" t="str">
            <v>KL</v>
          </cell>
          <cell r="C167" t="str">
            <v>CAD</v>
          </cell>
          <cell r="D167">
            <v>175</v>
          </cell>
          <cell r="E167">
            <v>43</v>
          </cell>
          <cell r="F167" t="str">
            <v>PA</v>
          </cell>
          <cell r="G167" t="str">
            <v>Personal Accident</v>
          </cell>
          <cell r="H167" t="str">
            <v>U</v>
          </cell>
        </row>
        <row r="168">
          <cell r="A168" t="str">
            <v>KL_GBP</v>
          </cell>
          <cell r="B168" t="str">
            <v>KL</v>
          </cell>
          <cell r="C168" t="str">
            <v>GBP</v>
          </cell>
          <cell r="D168">
            <v>176</v>
          </cell>
          <cell r="E168">
            <v>43</v>
          </cell>
          <cell r="F168" t="str">
            <v>PA</v>
          </cell>
          <cell r="G168" t="str">
            <v>Personal Accident</v>
          </cell>
          <cell r="H168" t="str">
            <v>U</v>
          </cell>
        </row>
        <row r="169">
          <cell r="A169" t="str">
            <v>KL_USD</v>
          </cell>
          <cell r="B169" t="str">
            <v>KL</v>
          </cell>
          <cell r="C169" t="str">
            <v>USD</v>
          </cell>
          <cell r="D169">
            <v>177</v>
          </cell>
          <cell r="E169">
            <v>43</v>
          </cell>
          <cell r="F169" t="str">
            <v>PA</v>
          </cell>
          <cell r="G169" t="str">
            <v>Personal Accident</v>
          </cell>
          <cell r="H169" t="str">
            <v>U</v>
          </cell>
        </row>
        <row r="170">
          <cell r="A170" t="str">
            <v>KM_CAD</v>
          </cell>
          <cell r="B170" t="str">
            <v>KM</v>
          </cell>
          <cell r="C170" t="str">
            <v>CAD</v>
          </cell>
          <cell r="D170">
            <v>178</v>
          </cell>
          <cell r="E170">
            <v>43</v>
          </cell>
          <cell r="F170" t="str">
            <v>PA</v>
          </cell>
          <cell r="G170" t="str">
            <v>Personal Accident</v>
          </cell>
          <cell r="H170" t="str">
            <v>U</v>
          </cell>
        </row>
        <row r="171">
          <cell r="A171" t="str">
            <v>KM_GBP</v>
          </cell>
          <cell r="B171" t="str">
            <v>KM</v>
          </cell>
          <cell r="C171" t="str">
            <v>GBP</v>
          </cell>
          <cell r="D171">
            <v>179</v>
          </cell>
          <cell r="E171">
            <v>43</v>
          </cell>
          <cell r="F171" t="str">
            <v>PA</v>
          </cell>
          <cell r="G171" t="str">
            <v>Personal Accident</v>
          </cell>
          <cell r="H171" t="str">
            <v>U</v>
          </cell>
        </row>
        <row r="172">
          <cell r="A172" t="str">
            <v>KM_USD</v>
          </cell>
          <cell r="B172" t="str">
            <v>KM</v>
          </cell>
          <cell r="C172" t="str">
            <v>USD</v>
          </cell>
          <cell r="D172">
            <v>180</v>
          </cell>
          <cell r="E172">
            <v>43</v>
          </cell>
          <cell r="F172" t="str">
            <v>PA</v>
          </cell>
          <cell r="G172" t="str">
            <v>Personal Accident</v>
          </cell>
          <cell r="H172" t="str">
            <v>U</v>
          </cell>
        </row>
        <row r="173">
          <cell r="A173" t="str">
            <v>KX_CAD</v>
          </cell>
          <cell r="B173" t="str">
            <v>KX</v>
          </cell>
          <cell r="C173" t="str">
            <v>CAD</v>
          </cell>
          <cell r="D173">
            <v>181</v>
          </cell>
          <cell r="E173">
            <v>8</v>
          </cell>
          <cell r="F173" t="str">
            <v>PA_ASS</v>
          </cell>
          <cell r="G173" t="str">
            <v>Assumed Personal Accident</v>
          </cell>
          <cell r="H173" t="str">
            <v>U</v>
          </cell>
        </row>
        <row r="174">
          <cell r="A174" t="str">
            <v>KX_GBP</v>
          </cell>
          <cell r="B174" t="str">
            <v>KX</v>
          </cell>
          <cell r="C174" t="str">
            <v>GBP</v>
          </cell>
          <cell r="D174">
            <v>182</v>
          </cell>
          <cell r="E174">
            <v>8</v>
          </cell>
          <cell r="F174" t="str">
            <v>PA_ASS</v>
          </cell>
          <cell r="G174" t="str">
            <v>Assumed Personal Accident</v>
          </cell>
          <cell r="H174" t="str">
            <v>U</v>
          </cell>
        </row>
        <row r="175">
          <cell r="A175" t="str">
            <v>KX_USD</v>
          </cell>
          <cell r="B175" t="str">
            <v>KX</v>
          </cell>
          <cell r="C175" t="str">
            <v>USD</v>
          </cell>
          <cell r="D175">
            <v>183</v>
          </cell>
          <cell r="E175">
            <v>8</v>
          </cell>
          <cell r="F175" t="str">
            <v>PA_ASS</v>
          </cell>
          <cell r="G175" t="str">
            <v>Assumed Personal Accident</v>
          </cell>
          <cell r="H175" t="str">
            <v>U</v>
          </cell>
        </row>
        <row r="176">
          <cell r="A176" t="str">
            <v>L _CAD</v>
          </cell>
          <cell r="B176" t="str">
            <v xml:space="preserve">L </v>
          </cell>
          <cell r="C176" t="str">
            <v>CAD</v>
          </cell>
          <cell r="D176">
            <v>184</v>
          </cell>
          <cell r="E176">
            <v>17</v>
          </cell>
          <cell r="F176" t="str">
            <v>AL</v>
          </cell>
          <cell r="G176" t="str">
            <v>Aviation Liability</v>
          </cell>
          <cell r="H176" t="str">
            <v>U</v>
          </cell>
        </row>
        <row r="177">
          <cell r="A177" t="str">
            <v>L _GBP</v>
          </cell>
          <cell r="B177" t="str">
            <v xml:space="preserve">L </v>
          </cell>
          <cell r="C177" t="str">
            <v>GBP</v>
          </cell>
          <cell r="D177">
            <v>185</v>
          </cell>
          <cell r="E177">
            <v>17</v>
          </cell>
          <cell r="F177" t="str">
            <v>AL</v>
          </cell>
          <cell r="G177" t="str">
            <v>Aviation Liability</v>
          </cell>
          <cell r="H177" t="str">
            <v>U</v>
          </cell>
        </row>
        <row r="178">
          <cell r="A178" t="str">
            <v>L _USD</v>
          </cell>
          <cell r="B178" t="str">
            <v xml:space="preserve">L </v>
          </cell>
          <cell r="C178" t="str">
            <v>USD</v>
          </cell>
          <cell r="D178">
            <v>186</v>
          </cell>
          <cell r="E178">
            <v>17</v>
          </cell>
          <cell r="F178" t="str">
            <v>AL</v>
          </cell>
          <cell r="G178" t="str">
            <v>Aviation Liability</v>
          </cell>
          <cell r="H178" t="str">
            <v>U</v>
          </cell>
        </row>
        <row r="179">
          <cell r="A179" t="str">
            <v>LE_CAD</v>
          </cell>
          <cell r="B179" t="str">
            <v>LE</v>
          </cell>
          <cell r="C179" t="str">
            <v>CAD</v>
          </cell>
          <cell r="D179">
            <v>187</v>
          </cell>
          <cell r="E179">
            <v>42</v>
          </cell>
          <cell r="F179" t="str">
            <v>PL</v>
          </cell>
          <cell r="G179" t="str">
            <v>Pecuniary Loss</v>
          </cell>
          <cell r="H179" t="str">
            <v>U</v>
          </cell>
        </row>
        <row r="180">
          <cell r="A180" t="str">
            <v>LE_GBP</v>
          </cell>
          <cell r="B180" t="str">
            <v>LE</v>
          </cell>
          <cell r="C180" t="str">
            <v>GBP</v>
          </cell>
          <cell r="D180">
            <v>188</v>
          </cell>
          <cell r="E180">
            <v>42</v>
          </cell>
          <cell r="F180" t="str">
            <v>PL</v>
          </cell>
          <cell r="G180" t="str">
            <v>Pecuniary Loss</v>
          </cell>
          <cell r="H180" t="str">
            <v>U</v>
          </cell>
        </row>
        <row r="181">
          <cell r="A181" t="str">
            <v>LE_USD</v>
          </cell>
          <cell r="B181" t="str">
            <v>LE</v>
          </cell>
          <cell r="C181" t="str">
            <v>USD</v>
          </cell>
          <cell r="D181">
            <v>189</v>
          </cell>
          <cell r="E181">
            <v>42</v>
          </cell>
          <cell r="F181" t="str">
            <v>PL</v>
          </cell>
          <cell r="G181" t="str">
            <v>Pecuniary Loss</v>
          </cell>
          <cell r="H181" t="str">
            <v>U</v>
          </cell>
        </row>
        <row r="182">
          <cell r="A182" t="str">
            <v>LX_CAD</v>
          </cell>
          <cell r="B182" t="str">
            <v>LX</v>
          </cell>
          <cell r="C182" t="str">
            <v>CAD</v>
          </cell>
          <cell r="D182">
            <v>190</v>
          </cell>
          <cell r="E182">
            <v>3</v>
          </cell>
          <cell r="F182" t="str">
            <v>AL_ASS</v>
          </cell>
          <cell r="G182" t="str">
            <v>Assumed Aviation Liability</v>
          </cell>
          <cell r="H182" t="str">
            <v>U</v>
          </cell>
        </row>
        <row r="183">
          <cell r="A183" t="str">
            <v>LX_GBP</v>
          </cell>
          <cell r="B183" t="str">
            <v>LX</v>
          </cell>
          <cell r="C183" t="str">
            <v>GBP</v>
          </cell>
          <cell r="D183">
            <v>191</v>
          </cell>
          <cell r="E183">
            <v>3</v>
          </cell>
          <cell r="F183" t="str">
            <v>AL_ASS</v>
          </cell>
          <cell r="G183" t="str">
            <v>Assumed Aviation Liability</v>
          </cell>
          <cell r="H183" t="str">
            <v>U</v>
          </cell>
        </row>
        <row r="184">
          <cell r="A184" t="str">
            <v>LX_USD</v>
          </cell>
          <cell r="B184" t="str">
            <v>LX</v>
          </cell>
          <cell r="C184" t="str">
            <v>USD</v>
          </cell>
          <cell r="D184">
            <v>192</v>
          </cell>
          <cell r="E184">
            <v>3</v>
          </cell>
          <cell r="F184" t="str">
            <v>AL_ASS</v>
          </cell>
          <cell r="G184" t="str">
            <v>Assumed Aviation Liability</v>
          </cell>
          <cell r="H184" t="str">
            <v>U</v>
          </cell>
        </row>
        <row r="185">
          <cell r="A185" t="str">
            <v>MA_CAD</v>
          </cell>
          <cell r="B185" t="str">
            <v>MA</v>
          </cell>
          <cell r="C185" t="str">
            <v>CAD</v>
          </cell>
          <cell r="D185">
            <v>193</v>
          </cell>
          <cell r="E185">
            <v>53</v>
          </cell>
          <cell r="F185" t="str">
            <v>UKMC</v>
          </cell>
          <cell r="G185" t="str">
            <v>UK Motor Comprehensive</v>
          </cell>
          <cell r="H185" t="str">
            <v>M</v>
          </cell>
        </row>
        <row r="186">
          <cell r="A186" t="str">
            <v>MA_GBP</v>
          </cell>
          <cell r="B186" t="str">
            <v>MA</v>
          </cell>
          <cell r="C186" t="str">
            <v>GBP</v>
          </cell>
          <cell r="D186">
            <v>194</v>
          </cell>
          <cell r="E186">
            <v>53</v>
          </cell>
          <cell r="F186" t="str">
            <v>UKMC</v>
          </cell>
          <cell r="G186" t="str">
            <v>UK Motor Comprehensive</v>
          </cell>
          <cell r="H186" t="str">
            <v>M</v>
          </cell>
        </row>
        <row r="187">
          <cell r="A187" t="str">
            <v>MA_USD</v>
          </cell>
          <cell r="B187" t="str">
            <v>MA</v>
          </cell>
          <cell r="C187" t="str">
            <v>USD</v>
          </cell>
          <cell r="D187">
            <v>195</v>
          </cell>
          <cell r="E187">
            <v>53</v>
          </cell>
          <cell r="F187" t="str">
            <v>UKMC</v>
          </cell>
          <cell r="G187" t="str">
            <v>UK Motor Comprehensive</v>
          </cell>
          <cell r="H187" t="str">
            <v>M</v>
          </cell>
        </row>
        <row r="188">
          <cell r="A188" t="str">
            <v>MB_CAD</v>
          </cell>
          <cell r="B188" t="str">
            <v>MB</v>
          </cell>
          <cell r="C188" t="str">
            <v>CAD</v>
          </cell>
          <cell r="D188">
            <v>196</v>
          </cell>
          <cell r="E188">
            <v>54</v>
          </cell>
          <cell r="F188" t="str">
            <v>UKMNC</v>
          </cell>
          <cell r="G188" t="str">
            <v>UK Motor Non-Comprehensive</v>
          </cell>
          <cell r="H188" t="str">
            <v>U</v>
          </cell>
        </row>
        <row r="189">
          <cell r="A189" t="str">
            <v>MB_GBP</v>
          </cell>
          <cell r="B189" t="str">
            <v>MB</v>
          </cell>
          <cell r="C189" t="str">
            <v>GBP</v>
          </cell>
          <cell r="D189">
            <v>197</v>
          </cell>
          <cell r="E189">
            <v>54</v>
          </cell>
          <cell r="F189" t="str">
            <v>UKMNC</v>
          </cell>
          <cell r="G189" t="str">
            <v>UK Motor Non-Comprehensive</v>
          </cell>
          <cell r="H189" t="str">
            <v>U</v>
          </cell>
        </row>
        <row r="190">
          <cell r="A190" t="str">
            <v>MB_USD</v>
          </cell>
          <cell r="B190" t="str">
            <v>MB</v>
          </cell>
          <cell r="C190" t="str">
            <v>USD</v>
          </cell>
          <cell r="D190">
            <v>198</v>
          </cell>
          <cell r="E190">
            <v>54</v>
          </cell>
          <cell r="F190" t="str">
            <v>UKMNC</v>
          </cell>
          <cell r="G190" t="str">
            <v>UK Motor Non-Comprehensive</v>
          </cell>
          <cell r="H190" t="str">
            <v>U</v>
          </cell>
        </row>
        <row r="191">
          <cell r="A191" t="str">
            <v>MC_CAD</v>
          </cell>
          <cell r="B191" t="str">
            <v>MC</v>
          </cell>
          <cell r="C191" t="str">
            <v>CAD</v>
          </cell>
          <cell r="D191">
            <v>199</v>
          </cell>
          <cell r="E191">
            <v>53</v>
          </cell>
          <cell r="F191" t="str">
            <v>UKMC</v>
          </cell>
          <cell r="G191" t="str">
            <v>UK Motor Comprehensive</v>
          </cell>
          <cell r="H191" t="str">
            <v>U</v>
          </cell>
        </row>
        <row r="192">
          <cell r="A192" t="str">
            <v>MC_GBP</v>
          </cell>
          <cell r="B192" t="str">
            <v>MC</v>
          </cell>
          <cell r="C192" t="str">
            <v>GBP</v>
          </cell>
          <cell r="D192">
            <v>200</v>
          </cell>
          <cell r="E192">
            <v>53</v>
          </cell>
          <cell r="F192" t="str">
            <v>UKMC</v>
          </cell>
          <cell r="G192" t="str">
            <v>UK Motor Comprehensive</v>
          </cell>
          <cell r="H192" t="str">
            <v>U</v>
          </cell>
        </row>
        <row r="193">
          <cell r="A193" t="str">
            <v>MC_USD</v>
          </cell>
          <cell r="B193" t="str">
            <v>MC</v>
          </cell>
          <cell r="C193" t="str">
            <v>USD</v>
          </cell>
          <cell r="D193">
            <v>201</v>
          </cell>
          <cell r="E193">
            <v>53</v>
          </cell>
          <cell r="F193" t="str">
            <v>UKMC</v>
          </cell>
          <cell r="G193" t="str">
            <v>UK Motor Comprehensive</v>
          </cell>
          <cell r="H193" t="str">
            <v>U</v>
          </cell>
        </row>
        <row r="194">
          <cell r="A194" t="str">
            <v>MD_CAD</v>
          </cell>
          <cell r="B194" t="str">
            <v>MD</v>
          </cell>
          <cell r="C194" t="str">
            <v>CAD</v>
          </cell>
          <cell r="D194">
            <v>202</v>
          </cell>
          <cell r="E194">
            <v>21</v>
          </cell>
          <cell r="F194" t="str">
            <v>DOMO</v>
          </cell>
          <cell r="G194" t="str">
            <v>Direct Overseas Motor</v>
          </cell>
          <cell r="H194" t="str">
            <v>U</v>
          </cell>
        </row>
        <row r="195">
          <cell r="A195" t="str">
            <v>MD_GBP</v>
          </cell>
          <cell r="B195" t="str">
            <v>MD</v>
          </cell>
          <cell r="C195" t="str">
            <v>GBP</v>
          </cell>
          <cell r="D195">
            <v>203</v>
          </cell>
          <cell r="E195">
            <v>21</v>
          </cell>
          <cell r="F195" t="str">
            <v>DOMO</v>
          </cell>
          <cell r="G195" t="str">
            <v>Direct Overseas Motor</v>
          </cell>
          <cell r="H195" t="str">
            <v>U</v>
          </cell>
        </row>
        <row r="196">
          <cell r="A196" t="str">
            <v>MD_USD</v>
          </cell>
          <cell r="B196" t="str">
            <v>MD</v>
          </cell>
          <cell r="C196" t="str">
            <v>USD</v>
          </cell>
          <cell r="D196">
            <v>204</v>
          </cell>
          <cell r="E196">
            <v>21</v>
          </cell>
          <cell r="F196" t="str">
            <v>DOMO</v>
          </cell>
          <cell r="G196" t="str">
            <v>Direct Overseas Motor</v>
          </cell>
          <cell r="H196" t="str">
            <v>U</v>
          </cell>
        </row>
        <row r="197">
          <cell r="A197" t="str">
            <v>ME_CAD</v>
          </cell>
          <cell r="B197" t="str">
            <v>ME</v>
          </cell>
          <cell r="C197" t="str">
            <v>CAD</v>
          </cell>
          <cell r="D197">
            <v>205</v>
          </cell>
          <cell r="E197">
            <v>21</v>
          </cell>
          <cell r="F197" t="str">
            <v>DOMO</v>
          </cell>
          <cell r="G197" t="str">
            <v>Direct Overseas Motor</v>
          </cell>
          <cell r="H197" t="str">
            <v>U</v>
          </cell>
        </row>
        <row r="198">
          <cell r="A198" t="str">
            <v>ME_GBP</v>
          </cell>
          <cell r="B198" t="str">
            <v>ME</v>
          </cell>
          <cell r="C198" t="str">
            <v>GBP</v>
          </cell>
          <cell r="D198">
            <v>206</v>
          </cell>
          <cell r="E198">
            <v>21</v>
          </cell>
          <cell r="F198" t="str">
            <v>DOMO</v>
          </cell>
          <cell r="G198" t="str">
            <v>Direct Overseas Motor</v>
          </cell>
          <cell r="H198" t="str">
            <v>U</v>
          </cell>
        </row>
        <row r="199">
          <cell r="A199" t="str">
            <v>ME_USD</v>
          </cell>
          <cell r="B199" t="str">
            <v>ME</v>
          </cell>
          <cell r="C199" t="str">
            <v>USD</v>
          </cell>
          <cell r="D199">
            <v>207</v>
          </cell>
          <cell r="E199">
            <v>21</v>
          </cell>
          <cell r="F199" t="str">
            <v>DOMO</v>
          </cell>
          <cell r="G199" t="str">
            <v>Direct Overseas Motor</v>
          </cell>
          <cell r="H199" t="str">
            <v>U</v>
          </cell>
        </row>
        <row r="200">
          <cell r="A200" t="str">
            <v>MF_CAD</v>
          </cell>
          <cell r="B200" t="str">
            <v>MF</v>
          </cell>
          <cell r="C200" t="str">
            <v>CAD</v>
          </cell>
          <cell r="D200">
            <v>208</v>
          </cell>
          <cell r="E200">
            <v>21</v>
          </cell>
          <cell r="F200" t="str">
            <v>DOMO</v>
          </cell>
          <cell r="G200" t="str">
            <v>Direct Overseas Motor</v>
          </cell>
          <cell r="H200" t="str">
            <v>U</v>
          </cell>
        </row>
        <row r="201">
          <cell r="A201" t="str">
            <v>MF_GBP</v>
          </cell>
          <cell r="B201" t="str">
            <v>MF</v>
          </cell>
          <cell r="C201" t="str">
            <v>GBP</v>
          </cell>
          <cell r="D201">
            <v>209</v>
          </cell>
          <cell r="E201">
            <v>21</v>
          </cell>
          <cell r="F201" t="str">
            <v>DOMO</v>
          </cell>
          <cell r="G201" t="str">
            <v>Direct Overseas Motor</v>
          </cell>
          <cell r="H201" t="str">
            <v>U</v>
          </cell>
        </row>
        <row r="202">
          <cell r="A202" t="str">
            <v>MF_USD</v>
          </cell>
          <cell r="B202" t="str">
            <v>MF</v>
          </cell>
          <cell r="C202" t="str">
            <v>USD</v>
          </cell>
          <cell r="D202">
            <v>210</v>
          </cell>
          <cell r="E202">
            <v>21</v>
          </cell>
          <cell r="F202" t="str">
            <v>DOMO</v>
          </cell>
          <cell r="G202" t="str">
            <v>Direct Overseas Motor</v>
          </cell>
          <cell r="H202" t="str">
            <v>U</v>
          </cell>
        </row>
        <row r="203">
          <cell r="A203" t="str">
            <v>MG_CAD</v>
          </cell>
          <cell r="B203" t="str">
            <v>MG</v>
          </cell>
          <cell r="C203" t="str">
            <v>CAD</v>
          </cell>
          <cell r="D203">
            <v>211</v>
          </cell>
          <cell r="E203">
            <v>21</v>
          </cell>
          <cell r="F203" t="str">
            <v>DOMO</v>
          </cell>
          <cell r="G203" t="str">
            <v>Direct Overseas Motor</v>
          </cell>
          <cell r="H203" t="str">
            <v>U</v>
          </cell>
        </row>
        <row r="204">
          <cell r="A204" t="str">
            <v>MG_GBP</v>
          </cell>
          <cell r="B204" t="str">
            <v>MG</v>
          </cell>
          <cell r="C204" t="str">
            <v>GBP</v>
          </cell>
          <cell r="D204">
            <v>212</v>
          </cell>
          <cell r="E204">
            <v>21</v>
          </cell>
          <cell r="F204" t="str">
            <v>DOMO</v>
          </cell>
          <cell r="G204" t="str">
            <v>Direct Overseas Motor</v>
          </cell>
          <cell r="H204" t="str">
            <v>U</v>
          </cell>
        </row>
        <row r="205">
          <cell r="A205" t="str">
            <v>MG_USD</v>
          </cell>
          <cell r="B205" t="str">
            <v>MG</v>
          </cell>
          <cell r="C205" t="str">
            <v>USD</v>
          </cell>
          <cell r="D205">
            <v>213</v>
          </cell>
          <cell r="E205">
            <v>21</v>
          </cell>
          <cell r="F205" t="str">
            <v>DOMO</v>
          </cell>
          <cell r="G205" t="str">
            <v>Direct Overseas Motor</v>
          </cell>
          <cell r="H205" t="str">
            <v>U</v>
          </cell>
        </row>
        <row r="206">
          <cell r="A206" t="str">
            <v>MH_CAD</v>
          </cell>
          <cell r="B206" t="str">
            <v>MH</v>
          </cell>
          <cell r="C206" t="str">
            <v>CAD</v>
          </cell>
          <cell r="D206">
            <v>214</v>
          </cell>
          <cell r="E206">
            <v>21</v>
          </cell>
          <cell r="F206" t="str">
            <v>DOMO</v>
          </cell>
          <cell r="G206" t="str">
            <v>Direct Overseas Motor</v>
          </cell>
          <cell r="H206" t="str">
            <v>U</v>
          </cell>
        </row>
        <row r="207">
          <cell r="A207" t="str">
            <v>MH_GBP</v>
          </cell>
          <cell r="B207" t="str">
            <v>MH</v>
          </cell>
          <cell r="C207" t="str">
            <v>GBP</v>
          </cell>
          <cell r="D207">
            <v>215</v>
          </cell>
          <cell r="E207">
            <v>21</v>
          </cell>
          <cell r="F207" t="str">
            <v>DOMO</v>
          </cell>
          <cell r="G207" t="str">
            <v>Direct Overseas Motor</v>
          </cell>
          <cell r="H207" t="str">
            <v>U</v>
          </cell>
        </row>
        <row r="208">
          <cell r="A208" t="str">
            <v>MH_USD</v>
          </cell>
          <cell r="B208" t="str">
            <v>MH</v>
          </cell>
          <cell r="C208" t="str">
            <v>USD</v>
          </cell>
          <cell r="D208">
            <v>216</v>
          </cell>
          <cell r="E208">
            <v>21</v>
          </cell>
          <cell r="F208" t="str">
            <v>DOMO</v>
          </cell>
          <cell r="G208" t="str">
            <v>Direct Overseas Motor</v>
          </cell>
          <cell r="H208" t="str">
            <v>U</v>
          </cell>
        </row>
        <row r="209">
          <cell r="A209" t="str">
            <v>MI_CAD</v>
          </cell>
          <cell r="B209" t="str">
            <v>MI</v>
          </cell>
          <cell r="C209" t="str">
            <v>CAD</v>
          </cell>
          <cell r="D209">
            <v>217</v>
          </cell>
          <cell r="E209">
            <v>21</v>
          </cell>
          <cell r="F209" t="str">
            <v>DOMO</v>
          </cell>
          <cell r="G209" t="str">
            <v>Direct Overseas Motor</v>
          </cell>
          <cell r="H209" t="str">
            <v>U</v>
          </cell>
        </row>
        <row r="210">
          <cell r="A210" t="str">
            <v>MI_GBP</v>
          </cell>
          <cell r="B210" t="str">
            <v>MI</v>
          </cell>
          <cell r="C210" t="str">
            <v>GBP</v>
          </cell>
          <cell r="D210">
            <v>218</v>
          </cell>
          <cell r="E210">
            <v>21</v>
          </cell>
          <cell r="F210" t="str">
            <v>DOMO</v>
          </cell>
          <cell r="G210" t="str">
            <v>Direct Overseas Motor</v>
          </cell>
          <cell r="H210" t="str">
            <v>U</v>
          </cell>
        </row>
        <row r="211">
          <cell r="A211" t="str">
            <v>MI_USD</v>
          </cell>
          <cell r="B211" t="str">
            <v>MI</v>
          </cell>
          <cell r="C211" t="str">
            <v>USD</v>
          </cell>
          <cell r="D211">
            <v>219</v>
          </cell>
          <cell r="E211">
            <v>21</v>
          </cell>
          <cell r="F211" t="str">
            <v>DOMO</v>
          </cell>
          <cell r="G211" t="str">
            <v>Direct Overseas Motor</v>
          </cell>
          <cell r="H211" t="str">
            <v>U</v>
          </cell>
        </row>
        <row r="212">
          <cell r="A212" t="str">
            <v>MK_CAD</v>
          </cell>
          <cell r="B212" t="str">
            <v>MK</v>
          </cell>
          <cell r="C212" t="str">
            <v>CAD</v>
          </cell>
          <cell r="D212">
            <v>220</v>
          </cell>
          <cell r="E212">
            <v>53</v>
          </cell>
          <cell r="F212" t="str">
            <v>UKMC</v>
          </cell>
          <cell r="G212" t="str">
            <v>UK Motor Comprehensive</v>
          </cell>
          <cell r="H212" t="str">
            <v>M</v>
          </cell>
        </row>
        <row r="213">
          <cell r="A213" t="str">
            <v>MK_GBP</v>
          </cell>
          <cell r="B213" t="str">
            <v>MK</v>
          </cell>
          <cell r="C213" t="str">
            <v>GBP</v>
          </cell>
          <cell r="D213">
            <v>221</v>
          </cell>
          <cell r="E213">
            <v>53</v>
          </cell>
          <cell r="F213" t="str">
            <v>UKMC</v>
          </cell>
          <cell r="G213" t="str">
            <v>UK Motor Comprehensive</v>
          </cell>
          <cell r="H213" t="str">
            <v>M</v>
          </cell>
        </row>
        <row r="214">
          <cell r="A214" t="str">
            <v>MK_USD</v>
          </cell>
          <cell r="B214" t="str">
            <v>MK</v>
          </cell>
          <cell r="C214" t="str">
            <v>USD</v>
          </cell>
          <cell r="D214">
            <v>222</v>
          </cell>
          <cell r="E214">
            <v>53</v>
          </cell>
          <cell r="F214" t="str">
            <v>UKMC</v>
          </cell>
          <cell r="G214" t="str">
            <v>UK Motor Comprehensive</v>
          </cell>
          <cell r="H214" t="str">
            <v>M</v>
          </cell>
        </row>
        <row r="215">
          <cell r="A215" t="str">
            <v>ML_CAD</v>
          </cell>
          <cell r="B215" t="str">
            <v>ML</v>
          </cell>
          <cell r="C215" t="str">
            <v>CAD</v>
          </cell>
          <cell r="D215">
            <v>223</v>
          </cell>
          <cell r="E215">
            <v>54</v>
          </cell>
          <cell r="F215" t="str">
            <v>UKMNC</v>
          </cell>
          <cell r="G215" t="str">
            <v>UK Motor Non-Comprehensive</v>
          </cell>
          <cell r="H215" t="str">
            <v>M</v>
          </cell>
        </row>
        <row r="216">
          <cell r="A216" t="str">
            <v>ML_GBP</v>
          </cell>
          <cell r="B216" t="str">
            <v>ML</v>
          </cell>
          <cell r="C216" t="str">
            <v>GBP</v>
          </cell>
          <cell r="D216">
            <v>224</v>
          </cell>
          <cell r="E216">
            <v>54</v>
          </cell>
          <cell r="F216" t="str">
            <v>UKMNC</v>
          </cell>
          <cell r="G216" t="str">
            <v>UK Motor Non-Comprehensive</v>
          </cell>
          <cell r="H216" t="str">
            <v>M</v>
          </cell>
        </row>
        <row r="217">
          <cell r="A217" t="str">
            <v>ML_USD</v>
          </cell>
          <cell r="B217" t="str">
            <v>ML</v>
          </cell>
          <cell r="C217" t="str">
            <v>USD</v>
          </cell>
          <cell r="D217">
            <v>225</v>
          </cell>
          <cell r="E217">
            <v>54</v>
          </cell>
          <cell r="F217" t="str">
            <v>UKMNC</v>
          </cell>
          <cell r="G217" t="str">
            <v>UK Motor Non-Comprehensive</v>
          </cell>
          <cell r="H217" t="str">
            <v>M</v>
          </cell>
        </row>
        <row r="218">
          <cell r="A218" t="str">
            <v>MM_CAD</v>
          </cell>
          <cell r="B218" t="str">
            <v>MM</v>
          </cell>
          <cell r="C218" t="str">
            <v>CAD</v>
          </cell>
          <cell r="D218">
            <v>226</v>
          </cell>
          <cell r="E218">
            <v>21</v>
          </cell>
          <cell r="F218" t="str">
            <v>DOMO</v>
          </cell>
          <cell r="G218" t="str">
            <v>Direct Overseas Motor</v>
          </cell>
          <cell r="H218" t="str">
            <v>U</v>
          </cell>
        </row>
        <row r="219">
          <cell r="A219" t="str">
            <v>MM_GBP</v>
          </cell>
          <cell r="B219" t="str">
            <v>MM</v>
          </cell>
          <cell r="C219" t="str">
            <v>GBP</v>
          </cell>
          <cell r="D219">
            <v>227</v>
          </cell>
          <cell r="E219">
            <v>21</v>
          </cell>
          <cell r="F219" t="str">
            <v>DOMO</v>
          </cell>
          <cell r="G219" t="str">
            <v>Direct Overseas Motor</v>
          </cell>
          <cell r="H219" t="str">
            <v>U</v>
          </cell>
        </row>
        <row r="220">
          <cell r="A220" t="str">
            <v>MM_USD</v>
          </cell>
          <cell r="B220" t="str">
            <v>MM</v>
          </cell>
          <cell r="C220" t="str">
            <v>USD</v>
          </cell>
          <cell r="D220">
            <v>228</v>
          </cell>
          <cell r="E220">
            <v>21</v>
          </cell>
          <cell r="F220" t="str">
            <v>DOMO</v>
          </cell>
          <cell r="G220" t="str">
            <v>Direct Overseas Motor</v>
          </cell>
          <cell r="H220" t="str">
            <v>U</v>
          </cell>
        </row>
        <row r="221">
          <cell r="A221" t="str">
            <v>MN_CAD</v>
          </cell>
          <cell r="B221" t="str">
            <v>MN</v>
          </cell>
          <cell r="C221" t="str">
            <v>CAD</v>
          </cell>
          <cell r="D221">
            <v>229</v>
          </cell>
          <cell r="E221">
            <v>21</v>
          </cell>
          <cell r="F221" t="str">
            <v>DOMO</v>
          </cell>
          <cell r="G221" t="str">
            <v>Direct Overseas Motor</v>
          </cell>
          <cell r="H221" t="str">
            <v>U</v>
          </cell>
        </row>
        <row r="222">
          <cell r="A222" t="str">
            <v>MN_GBP</v>
          </cell>
          <cell r="B222" t="str">
            <v>MN</v>
          </cell>
          <cell r="C222" t="str">
            <v>GBP</v>
          </cell>
          <cell r="D222">
            <v>230</v>
          </cell>
          <cell r="E222">
            <v>21</v>
          </cell>
          <cell r="F222" t="str">
            <v>DOMO</v>
          </cell>
          <cell r="G222" t="str">
            <v>Direct Overseas Motor</v>
          </cell>
          <cell r="H222" t="str">
            <v>U</v>
          </cell>
        </row>
        <row r="223">
          <cell r="A223" t="str">
            <v>MN_USD</v>
          </cell>
          <cell r="B223" t="str">
            <v>MN</v>
          </cell>
          <cell r="C223" t="str">
            <v>USD</v>
          </cell>
          <cell r="D223">
            <v>231</v>
          </cell>
          <cell r="E223">
            <v>21</v>
          </cell>
          <cell r="F223" t="str">
            <v>DOMO</v>
          </cell>
          <cell r="G223" t="str">
            <v>Direct Overseas Motor</v>
          </cell>
          <cell r="H223" t="str">
            <v>U</v>
          </cell>
        </row>
        <row r="224">
          <cell r="A224" t="str">
            <v>MP_CAD</v>
          </cell>
          <cell r="B224" t="str">
            <v>MP</v>
          </cell>
          <cell r="C224" t="str">
            <v>CAD</v>
          </cell>
          <cell r="D224">
            <v>232</v>
          </cell>
          <cell r="E224">
            <v>21</v>
          </cell>
          <cell r="F224" t="str">
            <v>DOMO</v>
          </cell>
          <cell r="G224" t="str">
            <v>Direct Overseas Motor</v>
          </cell>
          <cell r="H224" t="str">
            <v>U</v>
          </cell>
        </row>
        <row r="225">
          <cell r="A225" t="str">
            <v>MP_GBP</v>
          </cell>
          <cell r="B225" t="str">
            <v>MP</v>
          </cell>
          <cell r="C225" t="str">
            <v>GBP</v>
          </cell>
          <cell r="D225">
            <v>233</v>
          </cell>
          <cell r="E225">
            <v>21</v>
          </cell>
          <cell r="F225" t="str">
            <v>DOMO</v>
          </cell>
          <cell r="G225" t="str">
            <v>Direct Overseas Motor</v>
          </cell>
          <cell r="H225" t="str">
            <v>U</v>
          </cell>
        </row>
        <row r="226">
          <cell r="A226" t="str">
            <v>MP_USD</v>
          </cell>
          <cell r="B226" t="str">
            <v>MP</v>
          </cell>
          <cell r="C226" t="str">
            <v>USD</v>
          </cell>
          <cell r="D226">
            <v>234</v>
          </cell>
          <cell r="E226">
            <v>21</v>
          </cell>
          <cell r="F226" t="str">
            <v>DOMO</v>
          </cell>
          <cell r="G226" t="str">
            <v>Direct Overseas Motor</v>
          </cell>
          <cell r="H226" t="str">
            <v>U</v>
          </cell>
        </row>
        <row r="227">
          <cell r="A227" t="str">
            <v>N _CAD</v>
          </cell>
          <cell r="B227" t="str">
            <v xml:space="preserve">N </v>
          </cell>
          <cell r="C227" t="str">
            <v>CAD</v>
          </cell>
          <cell r="D227">
            <v>235</v>
          </cell>
          <cell r="E227">
            <v>32</v>
          </cell>
          <cell r="F227" t="str">
            <v>LIVE</v>
          </cell>
          <cell r="G227" t="str">
            <v>Livestock</v>
          </cell>
          <cell r="H227" t="str">
            <v>U</v>
          </cell>
        </row>
        <row r="228">
          <cell r="A228" t="str">
            <v>N _GBP</v>
          </cell>
          <cell r="B228" t="str">
            <v xml:space="preserve">N </v>
          </cell>
          <cell r="C228" t="str">
            <v>GBP</v>
          </cell>
          <cell r="D228">
            <v>236</v>
          </cell>
          <cell r="E228">
            <v>32</v>
          </cell>
          <cell r="F228" t="str">
            <v>LIVE</v>
          </cell>
          <cell r="G228" t="str">
            <v>Livestock</v>
          </cell>
          <cell r="H228" t="str">
            <v>U</v>
          </cell>
        </row>
        <row r="229">
          <cell r="A229" t="str">
            <v>N _USD</v>
          </cell>
          <cell r="B229" t="str">
            <v xml:space="preserve">N </v>
          </cell>
          <cell r="C229" t="str">
            <v>USD</v>
          </cell>
          <cell r="D229">
            <v>237</v>
          </cell>
          <cell r="E229">
            <v>32</v>
          </cell>
          <cell r="F229" t="str">
            <v>LIVE</v>
          </cell>
          <cell r="G229" t="str">
            <v>Livestock</v>
          </cell>
          <cell r="H229" t="str">
            <v>U</v>
          </cell>
        </row>
        <row r="230">
          <cell r="A230" t="str">
            <v>NA_CAD</v>
          </cell>
          <cell r="B230" t="str">
            <v>NA</v>
          </cell>
          <cell r="C230" t="str">
            <v>CAD</v>
          </cell>
          <cell r="D230">
            <v>238</v>
          </cell>
          <cell r="E230">
            <v>30</v>
          </cell>
          <cell r="F230" t="str">
            <v>GL</v>
          </cell>
          <cell r="G230" t="str">
            <v>General Liability</v>
          </cell>
          <cell r="H230" t="str">
            <v>U</v>
          </cell>
        </row>
        <row r="231">
          <cell r="A231" t="str">
            <v>NA_GBP</v>
          </cell>
          <cell r="B231" t="str">
            <v>NA</v>
          </cell>
          <cell r="C231" t="str">
            <v>GBP</v>
          </cell>
          <cell r="D231">
            <v>239</v>
          </cell>
          <cell r="E231">
            <v>30</v>
          </cell>
          <cell r="F231" t="str">
            <v>GL</v>
          </cell>
          <cell r="G231" t="str">
            <v>General Liability</v>
          </cell>
          <cell r="H231" t="str">
            <v>U</v>
          </cell>
        </row>
        <row r="232">
          <cell r="A232" t="str">
            <v>NA_USD</v>
          </cell>
          <cell r="B232" t="str">
            <v>NA</v>
          </cell>
          <cell r="C232" t="str">
            <v>USD</v>
          </cell>
          <cell r="D232">
            <v>240</v>
          </cell>
          <cell r="E232">
            <v>30</v>
          </cell>
          <cell r="F232" t="str">
            <v>GL</v>
          </cell>
          <cell r="G232" t="str">
            <v>General Liability</v>
          </cell>
          <cell r="H232" t="str">
            <v>U</v>
          </cell>
        </row>
        <row r="233">
          <cell r="A233" t="str">
            <v>NB_CAD</v>
          </cell>
          <cell r="B233" t="str">
            <v>NB</v>
          </cell>
          <cell r="C233" t="str">
            <v>CAD</v>
          </cell>
          <cell r="D233">
            <v>484</v>
          </cell>
          <cell r="E233">
            <v>32</v>
          </cell>
          <cell r="F233" t="str">
            <v>LIVE</v>
          </cell>
          <cell r="G233" t="str">
            <v>Livestock</v>
          </cell>
          <cell r="H233" t="str">
            <v>U</v>
          </cell>
        </row>
        <row r="234">
          <cell r="A234" t="str">
            <v>NB_GBP</v>
          </cell>
          <cell r="B234" t="str">
            <v>NB</v>
          </cell>
          <cell r="C234" t="str">
            <v>GBP</v>
          </cell>
          <cell r="D234">
            <v>485</v>
          </cell>
          <cell r="E234">
            <v>32</v>
          </cell>
          <cell r="F234" t="str">
            <v>LIVE</v>
          </cell>
          <cell r="G234" t="str">
            <v>Livestock</v>
          </cell>
          <cell r="H234" t="str">
            <v>U</v>
          </cell>
        </row>
        <row r="235">
          <cell r="A235" t="str">
            <v>NB_USD</v>
          </cell>
          <cell r="B235" t="str">
            <v>NB</v>
          </cell>
          <cell r="C235" t="str">
            <v>USD</v>
          </cell>
          <cell r="D235">
            <v>486</v>
          </cell>
          <cell r="E235">
            <v>32</v>
          </cell>
          <cell r="F235" t="str">
            <v>LIVE</v>
          </cell>
          <cell r="G235" t="str">
            <v>Livestock</v>
          </cell>
          <cell r="H235" t="str">
            <v>U</v>
          </cell>
        </row>
        <row r="236">
          <cell r="A236" t="str">
            <v>NC_CAD</v>
          </cell>
          <cell r="B236" t="str">
            <v>NC</v>
          </cell>
          <cell r="C236" t="str">
            <v>CAD</v>
          </cell>
          <cell r="D236">
            <v>241</v>
          </cell>
          <cell r="E236">
            <v>30</v>
          </cell>
          <cell r="F236" t="str">
            <v>GL</v>
          </cell>
          <cell r="G236" t="str">
            <v>General Liability</v>
          </cell>
          <cell r="H236" t="str">
            <v>U</v>
          </cell>
        </row>
        <row r="237">
          <cell r="A237" t="str">
            <v>NC_GBP</v>
          </cell>
          <cell r="B237" t="str">
            <v>NC</v>
          </cell>
          <cell r="C237" t="str">
            <v>GBP</v>
          </cell>
          <cell r="D237">
            <v>242</v>
          </cell>
          <cell r="E237">
            <v>30</v>
          </cell>
          <cell r="F237" t="str">
            <v>GL</v>
          </cell>
          <cell r="G237" t="str">
            <v>General Liability</v>
          </cell>
          <cell r="H237" t="str">
            <v>U</v>
          </cell>
        </row>
        <row r="238">
          <cell r="A238" t="str">
            <v>NC_USD</v>
          </cell>
          <cell r="B238" t="str">
            <v>NC</v>
          </cell>
          <cell r="C238" t="str">
            <v>USD</v>
          </cell>
          <cell r="D238">
            <v>243</v>
          </cell>
          <cell r="E238">
            <v>30</v>
          </cell>
          <cell r="F238" t="str">
            <v>GL</v>
          </cell>
          <cell r="G238" t="str">
            <v>General Liability</v>
          </cell>
          <cell r="H238" t="str">
            <v>U</v>
          </cell>
        </row>
        <row r="239">
          <cell r="A239" t="str">
            <v>NL_CAD</v>
          </cell>
          <cell r="B239" t="str">
            <v>NL</v>
          </cell>
          <cell r="C239" t="str">
            <v>CAD</v>
          </cell>
          <cell r="D239">
            <v>244</v>
          </cell>
          <cell r="E239">
            <v>30</v>
          </cell>
          <cell r="F239" t="str">
            <v>GL</v>
          </cell>
          <cell r="G239" t="str">
            <v>General Liability</v>
          </cell>
          <cell r="H239" t="str">
            <v>U</v>
          </cell>
        </row>
        <row r="240">
          <cell r="A240" t="str">
            <v>NL_GBP</v>
          </cell>
          <cell r="B240" t="str">
            <v>NL</v>
          </cell>
          <cell r="C240" t="str">
            <v>GBP</v>
          </cell>
          <cell r="D240">
            <v>245</v>
          </cell>
          <cell r="E240">
            <v>30</v>
          </cell>
          <cell r="F240" t="str">
            <v>GL</v>
          </cell>
          <cell r="G240" t="str">
            <v>General Liability</v>
          </cell>
          <cell r="H240" t="str">
            <v>U</v>
          </cell>
        </row>
        <row r="241">
          <cell r="A241" t="str">
            <v>NL_USD</v>
          </cell>
          <cell r="B241" t="str">
            <v>NL</v>
          </cell>
          <cell r="C241" t="str">
            <v>USD</v>
          </cell>
          <cell r="D241">
            <v>246</v>
          </cell>
          <cell r="E241">
            <v>30</v>
          </cell>
          <cell r="F241" t="str">
            <v>GL</v>
          </cell>
          <cell r="G241" t="str">
            <v>General Liability</v>
          </cell>
          <cell r="H241" t="str">
            <v>U</v>
          </cell>
        </row>
        <row r="242">
          <cell r="A242" t="str">
            <v>NP_CAD</v>
          </cell>
          <cell r="B242" t="str">
            <v>NP</v>
          </cell>
          <cell r="C242" t="str">
            <v>CAD</v>
          </cell>
          <cell r="D242">
            <v>247</v>
          </cell>
          <cell r="E242">
            <v>39</v>
          </cell>
          <cell r="F242" t="str">
            <v>NMST</v>
          </cell>
          <cell r="G242" t="str">
            <v>NMST</v>
          </cell>
          <cell r="H242" t="str">
            <v>U</v>
          </cell>
        </row>
        <row r="243">
          <cell r="A243" t="str">
            <v>NP_GBP</v>
          </cell>
          <cell r="B243" t="str">
            <v>NP</v>
          </cell>
          <cell r="C243" t="str">
            <v>GBP</v>
          </cell>
          <cell r="D243">
            <v>248</v>
          </cell>
          <cell r="E243">
            <v>39</v>
          </cell>
          <cell r="F243" t="str">
            <v>NMST</v>
          </cell>
          <cell r="G243" t="str">
            <v>NMST</v>
          </cell>
          <cell r="H243" t="str">
            <v>U</v>
          </cell>
        </row>
        <row r="244">
          <cell r="A244" t="str">
            <v>NP_USD</v>
          </cell>
          <cell r="B244" t="str">
            <v>NP</v>
          </cell>
          <cell r="C244" t="str">
            <v>USD</v>
          </cell>
          <cell r="D244">
            <v>249</v>
          </cell>
          <cell r="E244">
            <v>39</v>
          </cell>
          <cell r="F244" t="str">
            <v>NMST</v>
          </cell>
          <cell r="G244" t="str">
            <v>NMST</v>
          </cell>
          <cell r="H244" t="str">
            <v>U</v>
          </cell>
        </row>
        <row r="245">
          <cell r="A245" t="str">
            <v>NX_CAD</v>
          </cell>
          <cell r="B245" t="str">
            <v>NX</v>
          </cell>
          <cell r="C245" t="str">
            <v>CAD</v>
          </cell>
          <cell r="D245">
            <v>250</v>
          </cell>
          <cell r="E245">
            <v>6</v>
          </cell>
          <cell r="F245" t="str">
            <v>LIVE_ASS</v>
          </cell>
          <cell r="G245" t="str">
            <v>Assumed Livestock</v>
          </cell>
          <cell r="H245" t="str">
            <v>U</v>
          </cell>
        </row>
        <row r="246">
          <cell r="A246" t="str">
            <v>NX_GBP</v>
          </cell>
          <cell r="B246" t="str">
            <v>NX</v>
          </cell>
          <cell r="C246" t="str">
            <v>GBP</v>
          </cell>
          <cell r="D246">
            <v>251</v>
          </cell>
          <cell r="E246">
            <v>6</v>
          </cell>
          <cell r="F246" t="str">
            <v>LIVE_ASS</v>
          </cell>
          <cell r="G246" t="str">
            <v>Assumed Livestock</v>
          </cell>
          <cell r="H246" t="str">
            <v>U</v>
          </cell>
        </row>
        <row r="247">
          <cell r="A247" t="str">
            <v>NX_USD</v>
          </cell>
          <cell r="B247" t="str">
            <v>NX</v>
          </cell>
          <cell r="C247" t="str">
            <v>USD</v>
          </cell>
          <cell r="D247">
            <v>252</v>
          </cell>
          <cell r="E247">
            <v>6</v>
          </cell>
          <cell r="F247" t="str">
            <v>LIVE_ASS</v>
          </cell>
          <cell r="G247" t="str">
            <v>Assumed Livestock</v>
          </cell>
          <cell r="H247" t="str">
            <v>U</v>
          </cell>
        </row>
        <row r="248">
          <cell r="A248" t="str">
            <v>O _CAD</v>
          </cell>
          <cell r="B248" t="str">
            <v xml:space="preserve">O </v>
          </cell>
          <cell r="C248" t="str">
            <v>CAD</v>
          </cell>
          <cell r="D248">
            <v>253</v>
          </cell>
          <cell r="E248">
            <v>55</v>
          </cell>
          <cell r="F248" t="str">
            <v>YACHT</v>
          </cell>
          <cell r="G248" t="str">
            <v>Yacht</v>
          </cell>
          <cell r="H248" t="str">
            <v>U</v>
          </cell>
        </row>
        <row r="249">
          <cell r="A249" t="str">
            <v>O _GBP</v>
          </cell>
          <cell r="B249" t="str">
            <v xml:space="preserve">O </v>
          </cell>
          <cell r="C249" t="str">
            <v>GBP</v>
          </cell>
          <cell r="D249">
            <v>254</v>
          </cell>
          <cell r="E249">
            <v>55</v>
          </cell>
          <cell r="F249" t="str">
            <v>YACHT</v>
          </cell>
          <cell r="G249" t="str">
            <v>Yacht</v>
          </cell>
          <cell r="H249" t="str">
            <v>U</v>
          </cell>
        </row>
        <row r="250">
          <cell r="A250" t="str">
            <v>O _USD</v>
          </cell>
          <cell r="B250" t="str">
            <v xml:space="preserve">O </v>
          </cell>
          <cell r="C250" t="str">
            <v>USD</v>
          </cell>
          <cell r="D250">
            <v>255</v>
          </cell>
          <cell r="E250">
            <v>55</v>
          </cell>
          <cell r="F250" t="str">
            <v>YACHT</v>
          </cell>
          <cell r="G250" t="str">
            <v>Yacht</v>
          </cell>
          <cell r="H250" t="str">
            <v>U</v>
          </cell>
        </row>
        <row r="251">
          <cell r="A251" t="str">
            <v>OX_CAD</v>
          </cell>
          <cell r="B251" t="str">
            <v>OX</v>
          </cell>
          <cell r="C251" t="str">
            <v>CAD</v>
          </cell>
          <cell r="D251">
            <v>256</v>
          </cell>
          <cell r="E251">
            <v>37</v>
          </cell>
          <cell r="F251" t="str">
            <v>MA_WHOLE</v>
          </cell>
          <cell r="G251" t="str">
            <v>Marine whole account XOL</v>
          </cell>
          <cell r="H251" t="str">
            <v>U</v>
          </cell>
        </row>
        <row r="252">
          <cell r="A252" t="str">
            <v>OX_GBP</v>
          </cell>
          <cell r="B252" t="str">
            <v>OX</v>
          </cell>
          <cell r="C252" t="str">
            <v>GBP</v>
          </cell>
          <cell r="D252">
            <v>257</v>
          </cell>
          <cell r="E252">
            <v>37</v>
          </cell>
          <cell r="F252" t="str">
            <v>MA_WHOLE</v>
          </cell>
          <cell r="G252" t="str">
            <v>Marine whole account XOL</v>
          </cell>
          <cell r="H252" t="str">
            <v>U</v>
          </cell>
        </row>
        <row r="253">
          <cell r="A253" t="str">
            <v>OX_USD</v>
          </cell>
          <cell r="B253" t="str">
            <v>OX</v>
          </cell>
          <cell r="C253" t="str">
            <v>USD</v>
          </cell>
          <cell r="D253">
            <v>258</v>
          </cell>
          <cell r="E253">
            <v>37</v>
          </cell>
          <cell r="F253" t="str">
            <v>MA_WHOLE</v>
          </cell>
          <cell r="G253" t="str">
            <v>Marine whole account XOL</v>
          </cell>
          <cell r="H253" t="str">
            <v>U</v>
          </cell>
        </row>
        <row r="254">
          <cell r="A254" t="str">
            <v>P _CAD</v>
          </cell>
          <cell r="B254" t="str">
            <v xml:space="preserve">P </v>
          </cell>
          <cell r="C254" t="str">
            <v>CAD</v>
          </cell>
          <cell r="D254">
            <v>259</v>
          </cell>
          <cell r="E254">
            <v>42</v>
          </cell>
          <cell r="F254" t="str">
            <v>PL</v>
          </cell>
          <cell r="G254" t="str">
            <v>Pecuniary Loss</v>
          </cell>
          <cell r="H254" t="str">
            <v>U</v>
          </cell>
        </row>
        <row r="255">
          <cell r="A255" t="str">
            <v>P _GBP</v>
          </cell>
          <cell r="B255" t="str">
            <v xml:space="preserve">P </v>
          </cell>
          <cell r="C255" t="str">
            <v>GBP</v>
          </cell>
          <cell r="D255">
            <v>260</v>
          </cell>
          <cell r="E255">
            <v>42</v>
          </cell>
          <cell r="F255" t="str">
            <v>PL</v>
          </cell>
          <cell r="G255" t="str">
            <v>Pecuniary Loss</v>
          </cell>
          <cell r="H255" t="str">
            <v>U</v>
          </cell>
        </row>
        <row r="256">
          <cell r="A256" t="str">
            <v>P _USD</v>
          </cell>
          <cell r="B256" t="str">
            <v xml:space="preserve">P </v>
          </cell>
          <cell r="C256" t="str">
            <v>USD</v>
          </cell>
          <cell r="D256">
            <v>261</v>
          </cell>
          <cell r="E256">
            <v>42</v>
          </cell>
          <cell r="F256" t="str">
            <v>PL</v>
          </cell>
          <cell r="G256" t="str">
            <v>Pecuniary Loss</v>
          </cell>
          <cell r="H256" t="str">
            <v>U</v>
          </cell>
        </row>
        <row r="257">
          <cell r="A257" t="str">
            <v>PB_CAD</v>
          </cell>
          <cell r="B257" t="str">
            <v>PB</v>
          </cell>
          <cell r="C257" t="str">
            <v>CAD</v>
          </cell>
          <cell r="D257">
            <v>451</v>
          </cell>
          <cell r="E257">
            <v>42</v>
          </cell>
          <cell r="F257" t="str">
            <v>PL</v>
          </cell>
          <cell r="G257" t="str">
            <v>Pecuniary Loss</v>
          </cell>
          <cell r="H257" t="str">
            <v>U</v>
          </cell>
        </row>
        <row r="258">
          <cell r="A258" t="str">
            <v>PB_GBP</v>
          </cell>
          <cell r="B258" t="str">
            <v>PB</v>
          </cell>
          <cell r="C258" t="str">
            <v>GBP</v>
          </cell>
          <cell r="D258">
            <v>452</v>
          </cell>
          <cell r="E258">
            <v>42</v>
          </cell>
          <cell r="F258" t="str">
            <v>PL</v>
          </cell>
          <cell r="G258" t="str">
            <v>Pecuniary Loss</v>
          </cell>
          <cell r="H258" t="str">
            <v>U</v>
          </cell>
        </row>
        <row r="259">
          <cell r="A259" t="str">
            <v>PB_USD</v>
          </cell>
          <cell r="B259" t="str">
            <v>PB</v>
          </cell>
          <cell r="C259" t="str">
            <v>USD</v>
          </cell>
          <cell r="D259">
            <v>453</v>
          </cell>
          <cell r="E259">
            <v>42</v>
          </cell>
          <cell r="F259" t="str">
            <v>PL</v>
          </cell>
          <cell r="G259" t="str">
            <v>Pecuniary Loss</v>
          </cell>
          <cell r="H259" t="str">
            <v>U</v>
          </cell>
        </row>
        <row r="260">
          <cell r="A260" t="str">
            <v>PC_CAD</v>
          </cell>
          <cell r="B260" t="str">
            <v>PC</v>
          </cell>
          <cell r="C260" t="str">
            <v>CAD</v>
          </cell>
          <cell r="D260">
            <v>454</v>
          </cell>
          <cell r="E260">
            <v>42</v>
          </cell>
          <cell r="F260" t="str">
            <v>PL</v>
          </cell>
          <cell r="G260" t="str">
            <v>Pecuniary Loss</v>
          </cell>
          <cell r="H260" t="str">
            <v>U</v>
          </cell>
        </row>
        <row r="261">
          <cell r="A261" t="str">
            <v>PC_GBP</v>
          </cell>
          <cell r="B261" t="str">
            <v>PC</v>
          </cell>
          <cell r="C261" t="str">
            <v>GBP</v>
          </cell>
          <cell r="D261">
            <v>455</v>
          </cell>
          <cell r="E261">
            <v>42</v>
          </cell>
          <cell r="F261" t="str">
            <v>PL</v>
          </cell>
          <cell r="G261" t="str">
            <v>Pecuniary Loss</v>
          </cell>
          <cell r="H261" t="str">
            <v>U</v>
          </cell>
        </row>
        <row r="262">
          <cell r="A262" t="str">
            <v>PC_USD</v>
          </cell>
          <cell r="B262" t="str">
            <v>PC</v>
          </cell>
          <cell r="C262" t="str">
            <v>USD</v>
          </cell>
          <cell r="D262">
            <v>456</v>
          </cell>
          <cell r="E262">
            <v>42</v>
          </cell>
          <cell r="F262" t="str">
            <v>PL</v>
          </cell>
          <cell r="G262" t="str">
            <v>Pecuniary Loss</v>
          </cell>
          <cell r="H262" t="str">
            <v>U</v>
          </cell>
        </row>
        <row r="263">
          <cell r="A263" t="str">
            <v>PD_CAD</v>
          </cell>
          <cell r="B263" t="str">
            <v>PD</v>
          </cell>
          <cell r="C263" t="str">
            <v>CAD</v>
          </cell>
          <cell r="D263">
            <v>262</v>
          </cell>
          <cell r="E263">
            <v>46</v>
          </cell>
          <cell r="F263" t="str">
            <v>PROP</v>
          </cell>
          <cell r="G263" t="str">
            <v>Property Non US</v>
          </cell>
          <cell r="H263" t="str">
            <v>U</v>
          </cell>
        </row>
        <row r="264">
          <cell r="A264" t="str">
            <v>PD_GBP</v>
          </cell>
          <cell r="B264" t="str">
            <v>PD</v>
          </cell>
          <cell r="C264" t="str">
            <v>GBP</v>
          </cell>
          <cell r="D264">
            <v>263</v>
          </cell>
          <cell r="E264">
            <v>46</v>
          </cell>
          <cell r="F264" t="str">
            <v>PROP</v>
          </cell>
          <cell r="G264" t="str">
            <v>Property Non US</v>
          </cell>
          <cell r="H264" t="str">
            <v>U</v>
          </cell>
        </row>
        <row r="265">
          <cell r="A265" t="str">
            <v>PD_USD</v>
          </cell>
          <cell r="B265" t="str">
            <v>PD</v>
          </cell>
          <cell r="C265" t="str">
            <v>USD</v>
          </cell>
          <cell r="D265">
            <v>264</v>
          </cell>
          <cell r="E265">
            <v>47</v>
          </cell>
          <cell r="F265" t="str">
            <v>PROPUS</v>
          </cell>
          <cell r="G265" t="str">
            <v>Property US</v>
          </cell>
          <cell r="H265" t="str">
            <v>U</v>
          </cell>
        </row>
        <row r="266">
          <cell r="A266" t="str">
            <v>PE_CAD</v>
          </cell>
          <cell r="B266" t="str">
            <v>PE</v>
          </cell>
          <cell r="C266" t="str">
            <v>CAD</v>
          </cell>
          <cell r="D266">
            <v>457</v>
          </cell>
          <cell r="E266">
            <v>42</v>
          </cell>
          <cell r="F266" t="str">
            <v>PL</v>
          </cell>
          <cell r="G266" t="str">
            <v>Pecuniary Loss</v>
          </cell>
          <cell r="H266" t="str">
            <v>U</v>
          </cell>
        </row>
        <row r="267">
          <cell r="A267" t="str">
            <v>PE_GBP</v>
          </cell>
          <cell r="B267" t="str">
            <v>PE</v>
          </cell>
          <cell r="C267" t="str">
            <v>GBP</v>
          </cell>
          <cell r="D267">
            <v>458</v>
          </cell>
          <cell r="E267">
            <v>42</v>
          </cell>
          <cell r="F267" t="str">
            <v>PL</v>
          </cell>
          <cell r="G267" t="str">
            <v>Pecuniary Loss</v>
          </cell>
          <cell r="H267" t="str">
            <v>U</v>
          </cell>
        </row>
        <row r="268">
          <cell r="A268" t="str">
            <v>PE_USD</v>
          </cell>
          <cell r="B268" t="str">
            <v>PE</v>
          </cell>
          <cell r="C268" t="str">
            <v>USD</v>
          </cell>
          <cell r="D268">
            <v>459</v>
          </cell>
          <cell r="E268">
            <v>42</v>
          </cell>
          <cell r="F268" t="str">
            <v>PL</v>
          </cell>
          <cell r="G268" t="str">
            <v>Pecuniary Loss</v>
          </cell>
          <cell r="H268" t="str">
            <v>U</v>
          </cell>
        </row>
        <row r="269">
          <cell r="A269" t="str">
            <v>PF_CAD</v>
          </cell>
          <cell r="B269" t="str">
            <v>PF</v>
          </cell>
          <cell r="C269" t="str">
            <v>CAD</v>
          </cell>
          <cell r="D269">
            <v>460</v>
          </cell>
          <cell r="E269">
            <v>42</v>
          </cell>
          <cell r="F269" t="str">
            <v>PL</v>
          </cell>
          <cell r="G269" t="str">
            <v>Pecuniary Loss</v>
          </cell>
          <cell r="H269" t="str">
            <v>U</v>
          </cell>
        </row>
        <row r="270">
          <cell r="A270" t="str">
            <v>PF_GBP</v>
          </cell>
          <cell r="B270" t="str">
            <v>PF</v>
          </cell>
          <cell r="C270" t="str">
            <v>GBP</v>
          </cell>
          <cell r="D270">
            <v>461</v>
          </cell>
          <cell r="E270">
            <v>42</v>
          </cell>
          <cell r="F270" t="str">
            <v>PL</v>
          </cell>
          <cell r="G270" t="str">
            <v>Pecuniary Loss</v>
          </cell>
          <cell r="H270" t="str">
            <v>U</v>
          </cell>
        </row>
        <row r="271">
          <cell r="A271" t="str">
            <v>PF_USD</v>
          </cell>
          <cell r="B271" t="str">
            <v>PF</v>
          </cell>
          <cell r="C271" t="str">
            <v>USD</v>
          </cell>
          <cell r="D271">
            <v>462</v>
          </cell>
          <cell r="E271">
            <v>42</v>
          </cell>
          <cell r="F271" t="str">
            <v>PL</v>
          </cell>
          <cell r="G271" t="str">
            <v>Pecuniary Loss</v>
          </cell>
          <cell r="H271" t="str">
            <v>U</v>
          </cell>
        </row>
        <row r="272">
          <cell r="A272" t="str">
            <v>PI_CAD</v>
          </cell>
          <cell r="B272" t="str">
            <v>PI</v>
          </cell>
          <cell r="C272" t="str">
            <v>CAD</v>
          </cell>
          <cell r="D272">
            <v>265</v>
          </cell>
          <cell r="E272">
            <v>45</v>
          </cell>
          <cell r="F272" t="str">
            <v>PI</v>
          </cell>
          <cell r="G272" t="str">
            <v>Professional Indemnity</v>
          </cell>
          <cell r="H272" t="str">
            <v>U</v>
          </cell>
        </row>
        <row r="273">
          <cell r="A273" t="str">
            <v>PI_GBP</v>
          </cell>
          <cell r="B273" t="str">
            <v>PI</v>
          </cell>
          <cell r="C273" t="str">
            <v>GBP</v>
          </cell>
          <cell r="D273">
            <v>266</v>
          </cell>
          <cell r="E273">
            <v>45</v>
          </cell>
          <cell r="F273" t="str">
            <v>PI</v>
          </cell>
          <cell r="G273" t="str">
            <v>Professional Indemnity</v>
          </cell>
          <cell r="H273" t="str">
            <v>U</v>
          </cell>
        </row>
        <row r="274">
          <cell r="A274" t="str">
            <v>PI_USD</v>
          </cell>
          <cell r="B274" t="str">
            <v>PI</v>
          </cell>
          <cell r="C274" t="str">
            <v>USD</v>
          </cell>
          <cell r="D274">
            <v>267</v>
          </cell>
          <cell r="E274">
            <v>45</v>
          </cell>
          <cell r="F274" t="str">
            <v>PI</v>
          </cell>
          <cell r="G274" t="str">
            <v>Professional Indemnity</v>
          </cell>
          <cell r="H274" t="str">
            <v>U</v>
          </cell>
        </row>
        <row r="275">
          <cell r="A275" t="str">
            <v>PL_CAD</v>
          </cell>
          <cell r="B275" t="str">
            <v>PL</v>
          </cell>
          <cell r="C275" t="str">
            <v>CAD</v>
          </cell>
          <cell r="D275">
            <v>268</v>
          </cell>
          <cell r="E275">
            <v>30</v>
          </cell>
          <cell r="F275" t="str">
            <v>GL</v>
          </cell>
          <cell r="G275" t="str">
            <v>General Liability</v>
          </cell>
          <cell r="H275" t="str">
            <v>U</v>
          </cell>
        </row>
        <row r="276">
          <cell r="A276" t="str">
            <v>PL_GBP</v>
          </cell>
          <cell r="B276" t="str">
            <v>PL</v>
          </cell>
          <cell r="C276" t="str">
            <v>GBP</v>
          </cell>
          <cell r="D276">
            <v>269</v>
          </cell>
          <cell r="E276">
            <v>30</v>
          </cell>
          <cell r="F276" t="str">
            <v>GL</v>
          </cell>
          <cell r="G276" t="str">
            <v>General Liability</v>
          </cell>
          <cell r="H276" t="str">
            <v>U</v>
          </cell>
        </row>
        <row r="277">
          <cell r="A277" t="str">
            <v>PL_USD</v>
          </cell>
          <cell r="B277" t="str">
            <v>PL</v>
          </cell>
          <cell r="C277" t="str">
            <v>USD</v>
          </cell>
          <cell r="D277">
            <v>270</v>
          </cell>
          <cell r="E277">
            <v>30</v>
          </cell>
          <cell r="F277" t="str">
            <v>GL</v>
          </cell>
          <cell r="G277" t="str">
            <v>General Liability</v>
          </cell>
          <cell r="H277" t="str">
            <v>U</v>
          </cell>
        </row>
        <row r="278">
          <cell r="A278" t="str">
            <v>PM_CAD</v>
          </cell>
          <cell r="B278" t="str">
            <v>PM</v>
          </cell>
          <cell r="C278" t="str">
            <v>CAD</v>
          </cell>
          <cell r="D278">
            <v>496</v>
          </cell>
          <cell r="E278">
            <v>45</v>
          </cell>
          <cell r="F278" t="str">
            <v>PI</v>
          </cell>
          <cell r="G278" t="str">
            <v>Professional Indemnity</v>
          </cell>
          <cell r="H278" t="str">
            <v>U</v>
          </cell>
        </row>
        <row r="279">
          <cell r="A279" t="str">
            <v>PM_GBP</v>
          </cell>
          <cell r="B279" t="str">
            <v>PM</v>
          </cell>
          <cell r="C279" t="str">
            <v>GBP</v>
          </cell>
          <cell r="D279">
            <v>497</v>
          </cell>
          <cell r="E279">
            <v>45</v>
          </cell>
          <cell r="F279" t="str">
            <v>PI</v>
          </cell>
          <cell r="G279" t="str">
            <v>Professional Indemnity</v>
          </cell>
          <cell r="H279" t="str">
            <v>U</v>
          </cell>
        </row>
        <row r="280">
          <cell r="A280" t="str">
            <v>PM_USD</v>
          </cell>
          <cell r="B280" t="str">
            <v>PM</v>
          </cell>
          <cell r="C280" t="str">
            <v>USD</v>
          </cell>
          <cell r="D280">
            <v>498</v>
          </cell>
          <cell r="E280">
            <v>45</v>
          </cell>
          <cell r="F280" t="str">
            <v>PI</v>
          </cell>
          <cell r="G280" t="str">
            <v>Professional Indemnity</v>
          </cell>
          <cell r="H280" t="str">
            <v>U</v>
          </cell>
        </row>
        <row r="281">
          <cell r="A281" t="str">
            <v>PN_CAD</v>
          </cell>
          <cell r="B281" t="str">
            <v>PN</v>
          </cell>
          <cell r="C281" t="str">
            <v>CAD</v>
          </cell>
          <cell r="D281">
            <v>463</v>
          </cell>
          <cell r="E281">
            <v>42</v>
          </cell>
          <cell r="F281" t="str">
            <v>PL</v>
          </cell>
          <cell r="G281" t="str">
            <v>Pecuniary Loss</v>
          </cell>
          <cell r="H281" t="str">
            <v>U</v>
          </cell>
        </row>
        <row r="282">
          <cell r="A282" t="str">
            <v>PN_GBP</v>
          </cell>
          <cell r="B282" t="str">
            <v>PN</v>
          </cell>
          <cell r="C282" t="str">
            <v>GBP</v>
          </cell>
          <cell r="D282">
            <v>464</v>
          </cell>
          <cell r="E282">
            <v>42</v>
          </cell>
          <cell r="F282" t="str">
            <v>PL</v>
          </cell>
          <cell r="G282" t="str">
            <v>Pecuniary Loss</v>
          </cell>
          <cell r="H282" t="str">
            <v>U</v>
          </cell>
        </row>
        <row r="283">
          <cell r="A283" t="str">
            <v>PN_USD</v>
          </cell>
          <cell r="B283" t="str">
            <v>PN</v>
          </cell>
          <cell r="C283" t="str">
            <v>USD</v>
          </cell>
          <cell r="D283">
            <v>465</v>
          </cell>
          <cell r="E283">
            <v>42</v>
          </cell>
          <cell r="F283" t="str">
            <v>PL</v>
          </cell>
          <cell r="G283" t="str">
            <v>Pecuniary Loss</v>
          </cell>
          <cell r="H283" t="str">
            <v>U</v>
          </cell>
        </row>
        <row r="284">
          <cell r="A284" t="str">
            <v>PO_CAD</v>
          </cell>
          <cell r="B284" t="str">
            <v>PO</v>
          </cell>
          <cell r="C284" t="str">
            <v>CAD</v>
          </cell>
          <cell r="D284">
            <v>466</v>
          </cell>
          <cell r="E284">
            <v>42</v>
          </cell>
          <cell r="F284" t="str">
            <v>PL</v>
          </cell>
          <cell r="G284" t="str">
            <v>Pecuniary Loss</v>
          </cell>
          <cell r="H284" t="str">
            <v>U</v>
          </cell>
        </row>
        <row r="285">
          <cell r="A285" t="str">
            <v>PO_GBP</v>
          </cell>
          <cell r="B285" t="str">
            <v>PO</v>
          </cell>
          <cell r="C285" t="str">
            <v>GBP</v>
          </cell>
          <cell r="D285">
            <v>467</v>
          </cell>
          <cell r="E285">
            <v>42</v>
          </cell>
          <cell r="F285" t="str">
            <v>PL</v>
          </cell>
          <cell r="G285" t="str">
            <v>Pecuniary Loss</v>
          </cell>
          <cell r="H285" t="str">
            <v>U</v>
          </cell>
        </row>
        <row r="286">
          <cell r="A286" t="str">
            <v>PO_USD</v>
          </cell>
          <cell r="B286" t="str">
            <v>PO</v>
          </cell>
          <cell r="C286" t="str">
            <v>USD</v>
          </cell>
          <cell r="D286">
            <v>468</v>
          </cell>
          <cell r="E286">
            <v>42</v>
          </cell>
          <cell r="F286" t="str">
            <v>PL</v>
          </cell>
          <cell r="G286" t="str">
            <v>Pecuniary Loss</v>
          </cell>
          <cell r="H286" t="str">
            <v>U</v>
          </cell>
        </row>
        <row r="287">
          <cell r="A287" t="str">
            <v>PP_CAD</v>
          </cell>
          <cell r="B287" t="str">
            <v>PP</v>
          </cell>
          <cell r="C287" t="str">
            <v>CAD</v>
          </cell>
          <cell r="D287">
            <v>271</v>
          </cell>
          <cell r="E287">
            <v>42</v>
          </cell>
          <cell r="F287" t="str">
            <v>PL</v>
          </cell>
          <cell r="G287" t="str">
            <v>Pecuniary Loss</v>
          </cell>
          <cell r="H287" t="str">
            <v>U</v>
          </cell>
        </row>
        <row r="288">
          <cell r="A288" t="str">
            <v>PP_GBP</v>
          </cell>
          <cell r="B288" t="str">
            <v>PP</v>
          </cell>
          <cell r="C288" t="str">
            <v>GBP</v>
          </cell>
          <cell r="D288">
            <v>272</v>
          </cell>
          <cell r="E288">
            <v>42</v>
          </cell>
          <cell r="F288" t="str">
            <v>PL</v>
          </cell>
          <cell r="G288" t="str">
            <v>Pecuniary Loss</v>
          </cell>
          <cell r="H288" t="str">
            <v>U</v>
          </cell>
        </row>
        <row r="289">
          <cell r="A289" t="str">
            <v>PP_USD</v>
          </cell>
          <cell r="B289" t="str">
            <v>PP</v>
          </cell>
          <cell r="C289" t="str">
            <v>USD</v>
          </cell>
          <cell r="D289">
            <v>273</v>
          </cell>
          <cell r="E289">
            <v>42</v>
          </cell>
          <cell r="F289" t="str">
            <v>PL</v>
          </cell>
          <cell r="G289" t="str">
            <v>Pecuniary Loss</v>
          </cell>
          <cell r="H289" t="str">
            <v>U</v>
          </cell>
        </row>
        <row r="290">
          <cell r="A290" t="str">
            <v>PQ_CAD</v>
          </cell>
          <cell r="B290" t="str">
            <v>PQ</v>
          </cell>
          <cell r="C290" t="str">
            <v>CAD</v>
          </cell>
          <cell r="D290">
            <v>487</v>
          </cell>
          <cell r="E290">
            <v>42</v>
          </cell>
          <cell r="F290" t="str">
            <v>PL</v>
          </cell>
          <cell r="G290" t="str">
            <v>Pecuniary Loss</v>
          </cell>
          <cell r="H290" t="str">
            <v>U</v>
          </cell>
        </row>
        <row r="291">
          <cell r="A291" t="str">
            <v>PQ_GBP</v>
          </cell>
          <cell r="B291" t="str">
            <v>PQ</v>
          </cell>
          <cell r="C291" t="str">
            <v>GBP</v>
          </cell>
          <cell r="D291">
            <v>488</v>
          </cell>
          <cell r="E291">
            <v>42</v>
          </cell>
          <cell r="F291" t="str">
            <v>PL</v>
          </cell>
          <cell r="G291" t="str">
            <v>Pecuniary Loss</v>
          </cell>
          <cell r="H291" t="str">
            <v>U</v>
          </cell>
        </row>
        <row r="292">
          <cell r="A292" t="str">
            <v>PQ_USD</v>
          </cell>
          <cell r="B292" t="str">
            <v>PQ</v>
          </cell>
          <cell r="C292" t="str">
            <v>USD</v>
          </cell>
          <cell r="D292">
            <v>489</v>
          </cell>
          <cell r="E292">
            <v>42</v>
          </cell>
          <cell r="F292" t="str">
            <v>PL</v>
          </cell>
          <cell r="G292" t="str">
            <v>Pecuniary Loss</v>
          </cell>
          <cell r="H292" t="str">
            <v>U</v>
          </cell>
        </row>
        <row r="293">
          <cell r="A293" t="str">
            <v>PR_CAD</v>
          </cell>
          <cell r="B293" t="str">
            <v>PR</v>
          </cell>
          <cell r="C293" t="str">
            <v>CAD</v>
          </cell>
          <cell r="D293">
            <v>274</v>
          </cell>
          <cell r="E293">
            <v>44</v>
          </cell>
          <cell r="F293" t="str">
            <v>PR</v>
          </cell>
          <cell r="G293" t="str">
            <v>Political Risk</v>
          </cell>
          <cell r="H293" t="str">
            <v>U</v>
          </cell>
        </row>
        <row r="294">
          <cell r="A294" t="str">
            <v>PR_GBP</v>
          </cell>
          <cell r="B294" t="str">
            <v>PR</v>
          </cell>
          <cell r="C294" t="str">
            <v>GBP</v>
          </cell>
          <cell r="D294">
            <v>275</v>
          </cell>
          <cell r="E294">
            <v>44</v>
          </cell>
          <cell r="F294" t="str">
            <v>PR</v>
          </cell>
          <cell r="G294" t="str">
            <v>Political Risk</v>
          </cell>
          <cell r="H294" t="str">
            <v>U</v>
          </cell>
        </row>
        <row r="295">
          <cell r="A295" t="str">
            <v>PR_USD</v>
          </cell>
          <cell r="B295" t="str">
            <v>PR</v>
          </cell>
          <cell r="C295" t="str">
            <v>USD</v>
          </cell>
          <cell r="D295">
            <v>276</v>
          </cell>
          <cell r="E295">
            <v>44</v>
          </cell>
          <cell r="F295" t="str">
            <v>PR</v>
          </cell>
          <cell r="G295" t="str">
            <v>Political Risk</v>
          </cell>
          <cell r="H295" t="str">
            <v>U</v>
          </cell>
        </row>
        <row r="296">
          <cell r="A296" t="str">
            <v>PS_CAD</v>
          </cell>
          <cell r="B296" t="str">
            <v>PS</v>
          </cell>
          <cell r="C296" t="str">
            <v>CAD</v>
          </cell>
          <cell r="D296">
            <v>277</v>
          </cell>
          <cell r="E296">
            <v>42</v>
          </cell>
          <cell r="F296" t="str">
            <v>PL</v>
          </cell>
          <cell r="G296" t="str">
            <v>Pecuniary Loss</v>
          </cell>
          <cell r="H296" t="str">
            <v>U</v>
          </cell>
        </row>
        <row r="297">
          <cell r="A297" t="str">
            <v>PS_GBP</v>
          </cell>
          <cell r="B297" t="str">
            <v>PS</v>
          </cell>
          <cell r="C297" t="str">
            <v>GBP</v>
          </cell>
          <cell r="D297">
            <v>278</v>
          </cell>
          <cell r="E297">
            <v>42</v>
          </cell>
          <cell r="F297" t="str">
            <v>PL</v>
          </cell>
          <cell r="G297" t="str">
            <v>Pecuniary Loss</v>
          </cell>
          <cell r="H297" t="str">
            <v>U</v>
          </cell>
        </row>
        <row r="298">
          <cell r="A298" t="str">
            <v>PS_USD</v>
          </cell>
          <cell r="B298" t="str">
            <v>PS</v>
          </cell>
          <cell r="C298" t="str">
            <v>USD</v>
          </cell>
          <cell r="D298">
            <v>279</v>
          </cell>
          <cell r="E298">
            <v>42</v>
          </cell>
          <cell r="F298" t="str">
            <v>PL</v>
          </cell>
          <cell r="G298" t="str">
            <v>Pecuniary Loss</v>
          </cell>
          <cell r="H298" t="str">
            <v>U</v>
          </cell>
        </row>
        <row r="299">
          <cell r="A299" t="str">
            <v>PU_CAD</v>
          </cell>
          <cell r="B299" t="str">
            <v>PU</v>
          </cell>
          <cell r="C299" t="str">
            <v>CAD</v>
          </cell>
          <cell r="D299">
            <v>481</v>
          </cell>
          <cell r="E299">
            <v>42</v>
          </cell>
          <cell r="F299" t="str">
            <v>PL</v>
          </cell>
          <cell r="G299" t="str">
            <v>Pecuniary Loss</v>
          </cell>
          <cell r="H299" t="str">
            <v>U</v>
          </cell>
        </row>
        <row r="300">
          <cell r="A300" t="str">
            <v>PU_GBP</v>
          </cell>
          <cell r="B300" t="str">
            <v>PU</v>
          </cell>
          <cell r="C300" t="str">
            <v>GBP</v>
          </cell>
          <cell r="D300">
            <v>482</v>
          </cell>
          <cell r="E300">
            <v>42</v>
          </cell>
          <cell r="F300" t="str">
            <v>PL</v>
          </cell>
          <cell r="G300" t="str">
            <v>Pecuniary Loss</v>
          </cell>
          <cell r="H300" t="str">
            <v>U</v>
          </cell>
        </row>
        <row r="301">
          <cell r="A301" t="str">
            <v>PU_USD</v>
          </cell>
          <cell r="B301" t="str">
            <v>PU</v>
          </cell>
          <cell r="C301" t="str">
            <v>USD</v>
          </cell>
          <cell r="D301">
            <v>483</v>
          </cell>
          <cell r="E301">
            <v>42</v>
          </cell>
          <cell r="F301" t="str">
            <v>PL</v>
          </cell>
          <cell r="G301" t="str">
            <v>Pecuniary Loss</v>
          </cell>
          <cell r="H301" t="str">
            <v>U</v>
          </cell>
        </row>
        <row r="302">
          <cell r="A302" t="str">
            <v>PW_CAD</v>
          </cell>
          <cell r="B302" t="str">
            <v>PW</v>
          </cell>
          <cell r="C302" t="str">
            <v>CAD</v>
          </cell>
          <cell r="D302">
            <v>469</v>
          </cell>
          <cell r="E302">
            <v>42</v>
          </cell>
          <cell r="F302" t="str">
            <v>PL</v>
          </cell>
          <cell r="G302" t="str">
            <v>Pecuniary Loss</v>
          </cell>
          <cell r="H302" t="str">
            <v>U</v>
          </cell>
        </row>
        <row r="303">
          <cell r="A303" t="str">
            <v>PW_GBP</v>
          </cell>
          <cell r="B303" t="str">
            <v>PW</v>
          </cell>
          <cell r="C303" t="str">
            <v>GBP</v>
          </cell>
          <cell r="D303">
            <v>470</v>
          </cell>
          <cell r="E303">
            <v>42</v>
          </cell>
          <cell r="F303" t="str">
            <v>PL</v>
          </cell>
          <cell r="G303" t="str">
            <v>Pecuniary Loss</v>
          </cell>
          <cell r="H303" t="str">
            <v>U</v>
          </cell>
        </row>
        <row r="304">
          <cell r="A304" t="str">
            <v>PW_USD</v>
          </cell>
          <cell r="B304" t="str">
            <v>PW</v>
          </cell>
          <cell r="C304" t="str">
            <v>USD</v>
          </cell>
          <cell r="D304">
            <v>471</v>
          </cell>
          <cell r="E304">
            <v>42</v>
          </cell>
          <cell r="F304" t="str">
            <v>PL</v>
          </cell>
          <cell r="G304" t="str">
            <v>Pecuniary Loss</v>
          </cell>
          <cell r="H304" t="str">
            <v>U</v>
          </cell>
        </row>
        <row r="305">
          <cell r="A305" t="str">
            <v>PX_CAD</v>
          </cell>
          <cell r="B305" t="str">
            <v>PX</v>
          </cell>
          <cell r="C305" t="str">
            <v>CAD</v>
          </cell>
          <cell r="D305">
            <v>280</v>
          </cell>
          <cell r="E305">
            <v>19</v>
          </cell>
          <cell r="F305" t="str">
            <v>AP</v>
          </cell>
          <cell r="G305" t="str">
            <v>Aviation Product</v>
          </cell>
          <cell r="H305" t="str">
            <v>U</v>
          </cell>
        </row>
        <row r="306">
          <cell r="A306" t="str">
            <v>PX_GBP</v>
          </cell>
          <cell r="B306" t="str">
            <v>PX</v>
          </cell>
          <cell r="C306" t="str">
            <v>GBP</v>
          </cell>
          <cell r="D306">
            <v>281</v>
          </cell>
          <cell r="E306">
            <v>19</v>
          </cell>
          <cell r="F306" t="str">
            <v>AP</v>
          </cell>
          <cell r="G306" t="str">
            <v>Aviation Product</v>
          </cell>
          <cell r="H306" t="str">
            <v>U</v>
          </cell>
        </row>
        <row r="307">
          <cell r="A307" t="str">
            <v>PX_USD</v>
          </cell>
          <cell r="B307" t="str">
            <v>PX</v>
          </cell>
          <cell r="C307" t="str">
            <v>USD</v>
          </cell>
          <cell r="D307">
            <v>282</v>
          </cell>
          <cell r="E307">
            <v>19</v>
          </cell>
          <cell r="F307" t="str">
            <v>AP</v>
          </cell>
          <cell r="G307" t="str">
            <v>Aviation Product</v>
          </cell>
          <cell r="H307" t="str">
            <v>U</v>
          </cell>
        </row>
        <row r="308">
          <cell r="A308" t="str">
            <v>PZ_CAD</v>
          </cell>
          <cell r="B308" t="str">
            <v>PZ</v>
          </cell>
          <cell r="C308" t="str">
            <v>CAD</v>
          </cell>
          <cell r="D308">
            <v>472</v>
          </cell>
          <cell r="E308">
            <v>42</v>
          </cell>
          <cell r="F308" t="str">
            <v>PL</v>
          </cell>
          <cell r="G308" t="str">
            <v>Pecuniary Loss</v>
          </cell>
          <cell r="H308" t="str">
            <v>U</v>
          </cell>
        </row>
        <row r="309">
          <cell r="A309" t="str">
            <v>PZ_GBP</v>
          </cell>
          <cell r="B309" t="str">
            <v>PZ</v>
          </cell>
          <cell r="C309" t="str">
            <v>GBP</v>
          </cell>
          <cell r="D309">
            <v>473</v>
          </cell>
          <cell r="E309">
            <v>42</v>
          </cell>
          <cell r="F309" t="str">
            <v>PL</v>
          </cell>
          <cell r="G309" t="str">
            <v>Pecuniary Loss</v>
          </cell>
          <cell r="H309" t="str">
            <v>U</v>
          </cell>
        </row>
        <row r="310">
          <cell r="A310" t="str">
            <v>PZ_USD</v>
          </cell>
          <cell r="B310" t="str">
            <v>PZ</v>
          </cell>
          <cell r="C310" t="str">
            <v>USD</v>
          </cell>
          <cell r="D310">
            <v>474</v>
          </cell>
          <cell r="E310">
            <v>42</v>
          </cell>
          <cell r="F310" t="str">
            <v>PL</v>
          </cell>
          <cell r="G310" t="str">
            <v>Pecuniary Loss</v>
          </cell>
          <cell r="H310" t="str">
            <v>U</v>
          </cell>
        </row>
        <row r="311">
          <cell r="A311" t="str">
            <v>Q _CAD</v>
          </cell>
          <cell r="B311" t="str">
            <v xml:space="preserve">Q </v>
          </cell>
          <cell r="C311" t="str">
            <v>CAD</v>
          </cell>
          <cell r="D311">
            <v>283</v>
          </cell>
          <cell r="E311">
            <v>33</v>
          </cell>
          <cell r="F311" t="str">
            <v>MA_CARGO</v>
          </cell>
          <cell r="G311" t="str">
            <v>Marine Cargo</v>
          </cell>
          <cell r="H311" t="str">
            <v>U</v>
          </cell>
        </row>
        <row r="312">
          <cell r="A312" t="str">
            <v>Q _GBP</v>
          </cell>
          <cell r="B312" t="str">
            <v xml:space="preserve">Q </v>
          </cell>
          <cell r="C312" t="str">
            <v>GBP</v>
          </cell>
          <cell r="D312">
            <v>284</v>
          </cell>
          <cell r="E312">
            <v>33</v>
          </cell>
          <cell r="F312" t="str">
            <v>MA_CARGO</v>
          </cell>
          <cell r="G312" t="str">
            <v>Marine Cargo</v>
          </cell>
          <cell r="H312" t="str">
            <v>U</v>
          </cell>
        </row>
        <row r="313">
          <cell r="A313" t="str">
            <v>Q _USD</v>
          </cell>
          <cell r="B313" t="str">
            <v xml:space="preserve">Q </v>
          </cell>
          <cell r="C313" t="str">
            <v>USD</v>
          </cell>
          <cell r="D313">
            <v>285</v>
          </cell>
          <cell r="E313">
            <v>33</v>
          </cell>
          <cell r="F313" t="str">
            <v>MA_CARGO</v>
          </cell>
          <cell r="G313" t="str">
            <v>Marine Cargo</v>
          </cell>
          <cell r="H313" t="str">
            <v>U</v>
          </cell>
        </row>
        <row r="314">
          <cell r="A314" t="str">
            <v>QL_CAD</v>
          </cell>
          <cell r="B314" t="str">
            <v>QL</v>
          </cell>
          <cell r="C314" t="str">
            <v>CAD</v>
          </cell>
          <cell r="D314">
            <v>448</v>
          </cell>
          <cell r="E314">
            <v>33</v>
          </cell>
          <cell r="F314" t="str">
            <v>MA_CARGO</v>
          </cell>
          <cell r="G314" t="str">
            <v>Marine Cargo</v>
          </cell>
          <cell r="H314" t="str">
            <v>U</v>
          </cell>
        </row>
        <row r="315">
          <cell r="A315" t="str">
            <v>QL_GBP</v>
          </cell>
          <cell r="B315" t="str">
            <v>QL</v>
          </cell>
          <cell r="C315" t="str">
            <v>GBP</v>
          </cell>
          <cell r="D315">
            <v>449</v>
          </cell>
          <cell r="E315">
            <v>33</v>
          </cell>
          <cell r="F315" t="str">
            <v>MA_CARGO</v>
          </cell>
          <cell r="G315" t="str">
            <v>Marine Cargo</v>
          </cell>
          <cell r="H315" t="str">
            <v>U</v>
          </cell>
        </row>
        <row r="316">
          <cell r="A316" t="str">
            <v>QL_USD</v>
          </cell>
          <cell r="B316" t="str">
            <v>QL</v>
          </cell>
          <cell r="C316" t="str">
            <v>USD</v>
          </cell>
          <cell r="D316">
            <v>450</v>
          </cell>
          <cell r="E316">
            <v>33</v>
          </cell>
          <cell r="F316" t="str">
            <v>MA_CARGO</v>
          </cell>
          <cell r="G316" t="str">
            <v>Marine Cargo</v>
          </cell>
          <cell r="H316" t="str">
            <v>U</v>
          </cell>
        </row>
        <row r="317">
          <cell r="A317" t="str">
            <v>QX_CAD</v>
          </cell>
          <cell r="B317" t="str">
            <v>QX</v>
          </cell>
          <cell r="C317" t="str">
            <v>CAD</v>
          </cell>
          <cell r="D317">
            <v>286</v>
          </cell>
          <cell r="E317">
            <v>52</v>
          </cell>
          <cell r="F317" t="str">
            <v>TRAN_WHOLE</v>
          </cell>
          <cell r="G317" t="str">
            <v>Transport whole account XOL</v>
          </cell>
          <cell r="H317" t="str">
            <v>U</v>
          </cell>
        </row>
        <row r="318">
          <cell r="A318" t="str">
            <v>QX_GBP</v>
          </cell>
          <cell r="B318" t="str">
            <v>QX</v>
          </cell>
          <cell r="C318" t="str">
            <v>GBP</v>
          </cell>
          <cell r="D318">
            <v>287</v>
          </cell>
          <cell r="E318">
            <v>52</v>
          </cell>
          <cell r="F318" t="str">
            <v>TRAN_WHOLE</v>
          </cell>
          <cell r="G318" t="str">
            <v>Transport whole account XOL</v>
          </cell>
          <cell r="H318" t="str">
            <v>U</v>
          </cell>
        </row>
        <row r="319">
          <cell r="A319" t="str">
            <v>QX_USD</v>
          </cell>
          <cell r="B319" t="str">
            <v>QX</v>
          </cell>
          <cell r="C319" t="str">
            <v>USD</v>
          </cell>
          <cell r="D319">
            <v>288</v>
          </cell>
          <cell r="E319">
            <v>52</v>
          </cell>
          <cell r="F319" t="str">
            <v>TRAN_WHOLE</v>
          </cell>
          <cell r="G319" t="str">
            <v>Transport whole account XOL</v>
          </cell>
          <cell r="H319" t="str">
            <v>U</v>
          </cell>
        </row>
        <row r="320">
          <cell r="A320" t="str">
            <v>RX_CAD</v>
          </cell>
          <cell r="B320" t="str">
            <v>RX</v>
          </cell>
          <cell r="C320" t="str">
            <v>CAD</v>
          </cell>
          <cell r="D320">
            <v>289</v>
          </cell>
          <cell r="E320">
            <v>2</v>
          </cell>
          <cell r="F320" t="str">
            <v>AH_ASS</v>
          </cell>
          <cell r="G320" t="str">
            <v>Assumed Aviation Hull</v>
          </cell>
          <cell r="H320" t="str">
            <v>U</v>
          </cell>
        </row>
        <row r="321">
          <cell r="A321" t="str">
            <v>RX_GBP</v>
          </cell>
          <cell r="B321" t="str">
            <v>RX</v>
          </cell>
          <cell r="C321" t="str">
            <v>GBP</v>
          </cell>
          <cell r="D321">
            <v>290</v>
          </cell>
          <cell r="E321">
            <v>2</v>
          </cell>
          <cell r="F321" t="str">
            <v>AH_ASS</v>
          </cell>
          <cell r="G321" t="str">
            <v>Assumed Aviation Hull</v>
          </cell>
          <cell r="H321" t="str">
            <v>U</v>
          </cell>
        </row>
        <row r="322">
          <cell r="A322" t="str">
            <v>RX_USD</v>
          </cell>
          <cell r="B322" t="str">
            <v>RX</v>
          </cell>
          <cell r="C322" t="str">
            <v>USD</v>
          </cell>
          <cell r="D322">
            <v>291</v>
          </cell>
          <cell r="E322">
            <v>2</v>
          </cell>
          <cell r="F322" t="str">
            <v>AH_ASS</v>
          </cell>
          <cell r="G322" t="str">
            <v>Assumed Aviation Hull</v>
          </cell>
          <cell r="H322" t="str">
            <v>U</v>
          </cell>
        </row>
        <row r="323">
          <cell r="A323" t="str">
            <v>SB_CAD</v>
          </cell>
          <cell r="B323" t="str">
            <v>SB</v>
          </cell>
          <cell r="C323" t="str">
            <v>CAD</v>
          </cell>
          <cell r="D323">
            <v>292</v>
          </cell>
          <cell r="E323">
            <v>7</v>
          </cell>
          <cell r="F323" t="str">
            <v>PL_ASS</v>
          </cell>
          <cell r="G323" t="str">
            <v>Assumed Pecuniary Loss</v>
          </cell>
          <cell r="H323" t="str">
            <v>U</v>
          </cell>
        </row>
        <row r="324">
          <cell r="A324" t="str">
            <v>SB_GBP</v>
          </cell>
          <cell r="B324" t="str">
            <v>SB</v>
          </cell>
          <cell r="C324" t="str">
            <v>GBP</v>
          </cell>
          <cell r="D324">
            <v>293</v>
          </cell>
          <cell r="E324">
            <v>7</v>
          </cell>
          <cell r="F324" t="str">
            <v>PL_ASS</v>
          </cell>
          <cell r="G324" t="str">
            <v>Assumed Pecuniary Loss</v>
          </cell>
          <cell r="H324" t="str">
            <v>U</v>
          </cell>
        </row>
        <row r="325">
          <cell r="A325" t="str">
            <v>SB_USD</v>
          </cell>
          <cell r="B325" t="str">
            <v>SB</v>
          </cell>
          <cell r="C325" t="str">
            <v>USD</v>
          </cell>
          <cell r="D325">
            <v>294</v>
          </cell>
          <cell r="E325">
            <v>7</v>
          </cell>
          <cell r="F325" t="str">
            <v>PL_ASS</v>
          </cell>
          <cell r="G325" t="str">
            <v>Assumed Pecuniary Loss</v>
          </cell>
          <cell r="H325" t="str">
            <v>U</v>
          </cell>
        </row>
        <row r="326">
          <cell r="A326" t="str">
            <v>SC_CAD</v>
          </cell>
          <cell r="B326" t="str">
            <v>SC</v>
          </cell>
          <cell r="C326" t="str">
            <v>CAD</v>
          </cell>
          <cell r="D326">
            <v>295</v>
          </cell>
          <cell r="E326">
            <v>48</v>
          </cell>
          <cell r="F326" t="str">
            <v>SPACE</v>
          </cell>
          <cell r="G326" t="str">
            <v>Space</v>
          </cell>
          <cell r="H326" t="str">
            <v>U</v>
          </cell>
        </row>
        <row r="327">
          <cell r="A327" t="str">
            <v>SC_GBP</v>
          </cell>
          <cell r="B327" t="str">
            <v>SC</v>
          </cell>
          <cell r="C327" t="str">
            <v>GBP</v>
          </cell>
          <cell r="D327">
            <v>296</v>
          </cell>
          <cell r="E327">
            <v>48</v>
          </cell>
          <cell r="F327" t="str">
            <v>SPACE</v>
          </cell>
          <cell r="G327" t="str">
            <v>Space</v>
          </cell>
          <cell r="H327" t="str">
            <v>U</v>
          </cell>
        </row>
        <row r="328">
          <cell r="A328" t="str">
            <v>SC_USD</v>
          </cell>
          <cell r="B328" t="str">
            <v>SC</v>
          </cell>
          <cell r="C328" t="str">
            <v>USD</v>
          </cell>
          <cell r="D328">
            <v>297</v>
          </cell>
          <cell r="E328">
            <v>48</v>
          </cell>
          <cell r="F328" t="str">
            <v>SPACE</v>
          </cell>
          <cell r="G328" t="str">
            <v>Space</v>
          </cell>
          <cell r="H328" t="str">
            <v>U</v>
          </cell>
        </row>
        <row r="329">
          <cell r="A329" t="str">
            <v>SL_CAD</v>
          </cell>
          <cell r="B329" t="str">
            <v>SL</v>
          </cell>
          <cell r="C329" t="str">
            <v>CAD</v>
          </cell>
          <cell r="D329">
            <v>298</v>
          </cell>
          <cell r="E329">
            <v>48</v>
          </cell>
          <cell r="F329" t="str">
            <v>SPACE</v>
          </cell>
          <cell r="G329" t="str">
            <v>Space</v>
          </cell>
          <cell r="H329" t="str">
            <v>U</v>
          </cell>
        </row>
        <row r="330">
          <cell r="A330" t="str">
            <v>SL_GBP</v>
          </cell>
          <cell r="B330" t="str">
            <v>SL</v>
          </cell>
          <cell r="C330" t="str">
            <v>GBP</v>
          </cell>
          <cell r="D330">
            <v>299</v>
          </cell>
          <cell r="E330">
            <v>48</v>
          </cell>
          <cell r="F330" t="str">
            <v>SPACE</v>
          </cell>
          <cell r="G330" t="str">
            <v>Space</v>
          </cell>
          <cell r="H330" t="str">
            <v>U</v>
          </cell>
        </row>
        <row r="331">
          <cell r="A331" t="str">
            <v>SL_USD</v>
          </cell>
          <cell r="B331" t="str">
            <v>SL</v>
          </cell>
          <cell r="C331" t="str">
            <v>USD</v>
          </cell>
          <cell r="D331">
            <v>300</v>
          </cell>
          <cell r="E331">
            <v>48</v>
          </cell>
          <cell r="F331" t="str">
            <v>SPACE</v>
          </cell>
          <cell r="G331" t="str">
            <v>Space</v>
          </cell>
          <cell r="H331" t="str">
            <v>U</v>
          </cell>
        </row>
        <row r="332">
          <cell r="A332" t="str">
            <v>SO_CAD</v>
          </cell>
          <cell r="B332" t="str">
            <v>SO</v>
          </cell>
          <cell r="C332" t="str">
            <v>CAD</v>
          </cell>
          <cell r="D332">
            <v>301</v>
          </cell>
          <cell r="E332">
            <v>48</v>
          </cell>
          <cell r="F332" t="str">
            <v>SPACE</v>
          </cell>
          <cell r="G332" t="str">
            <v>Space</v>
          </cell>
          <cell r="H332" t="str">
            <v>U</v>
          </cell>
        </row>
        <row r="333">
          <cell r="A333" t="str">
            <v>SO_GBP</v>
          </cell>
          <cell r="B333" t="str">
            <v>SO</v>
          </cell>
          <cell r="C333" t="str">
            <v>GBP</v>
          </cell>
          <cell r="D333">
            <v>302</v>
          </cell>
          <cell r="E333">
            <v>48</v>
          </cell>
          <cell r="F333" t="str">
            <v>SPACE</v>
          </cell>
          <cell r="G333" t="str">
            <v>Space</v>
          </cell>
          <cell r="H333" t="str">
            <v>U</v>
          </cell>
        </row>
        <row r="334">
          <cell r="A334" t="str">
            <v>SO_USD</v>
          </cell>
          <cell r="B334" t="str">
            <v>SO</v>
          </cell>
          <cell r="C334" t="str">
            <v>USD</v>
          </cell>
          <cell r="D334">
            <v>303</v>
          </cell>
          <cell r="E334">
            <v>48</v>
          </cell>
          <cell r="F334" t="str">
            <v>SPACE</v>
          </cell>
          <cell r="G334" t="str">
            <v>Space</v>
          </cell>
          <cell r="H334" t="str">
            <v>U</v>
          </cell>
        </row>
        <row r="335">
          <cell r="A335" t="str">
            <v>SR_CAD</v>
          </cell>
          <cell r="B335" t="str">
            <v>SR</v>
          </cell>
          <cell r="C335" t="str">
            <v>CAD</v>
          </cell>
          <cell r="D335">
            <v>304</v>
          </cell>
          <cell r="E335">
            <v>37</v>
          </cell>
          <cell r="F335" t="str">
            <v>MA_WHOLE</v>
          </cell>
          <cell r="G335" t="str">
            <v>Marine whole account XOL</v>
          </cell>
          <cell r="H335" t="str">
            <v>U</v>
          </cell>
        </row>
        <row r="336">
          <cell r="A336" t="str">
            <v>SR_GBP</v>
          </cell>
          <cell r="B336" t="str">
            <v>SR</v>
          </cell>
          <cell r="C336" t="str">
            <v>GBP</v>
          </cell>
          <cell r="D336">
            <v>305</v>
          </cell>
          <cell r="E336">
            <v>37</v>
          </cell>
          <cell r="F336" t="str">
            <v>MA_WHOLE</v>
          </cell>
          <cell r="G336" t="str">
            <v>Marine whole account XOL</v>
          </cell>
          <cell r="H336" t="str">
            <v>U</v>
          </cell>
        </row>
        <row r="337">
          <cell r="A337" t="str">
            <v>SR_USD</v>
          </cell>
          <cell r="B337" t="str">
            <v>SR</v>
          </cell>
          <cell r="C337" t="str">
            <v>USD</v>
          </cell>
          <cell r="D337">
            <v>306</v>
          </cell>
          <cell r="E337">
            <v>37</v>
          </cell>
          <cell r="F337" t="str">
            <v>MA_WHOLE</v>
          </cell>
          <cell r="G337" t="str">
            <v>Marine whole account XOL</v>
          </cell>
          <cell r="H337" t="str">
            <v>U</v>
          </cell>
        </row>
        <row r="338">
          <cell r="A338" t="str">
            <v>SX_CAD</v>
          </cell>
          <cell r="B338" t="str">
            <v>SX</v>
          </cell>
          <cell r="C338" t="str">
            <v>CAD</v>
          </cell>
          <cell r="D338">
            <v>307</v>
          </cell>
          <cell r="E338">
            <v>48</v>
          </cell>
          <cell r="F338" t="str">
            <v>SPACE</v>
          </cell>
          <cell r="G338" t="str">
            <v>Space</v>
          </cell>
          <cell r="H338" t="str">
            <v>U</v>
          </cell>
        </row>
        <row r="339">
          <cell r="A339" t="str">
            <v>SX_GBP</v>
          </cell>
          <cell r="B339" t="str">
            <v>SX</v>
          </cell>
          <cell r="C339" t="str">
            <v>GBP</v>
          </cell>
          <cell r="D339">
            <v>308</v>
          </cell>
          <cell r="E339">
            <v>48</v>
          </cell>
          <cell r="F339" t="str">
            <v>SPACE</v>
          </cell>
          <cell r="G339" t="str">
            <v>Space</v>
          </cell>
          <cell r="H339" t="str">
            <v>U</v>
          </cell>
        </row>
        <row r="340">
          <cell r="A340" t="str">
            <v>SX_USD</v>
          </cell>
          <cell r="B340" t="str">
            <v>SX</v>
          </cell>
          <cell r="C340" t="str">
            <v>USD</v>
          </cell>
          <cell r="D340">
            <v>309</v>
          </cell>
          <cell r="E340">
            <v>48</v>
          </cell>
          <cell r="F340" t="str">
            <v>SPACE</v>
          </cell>
          <cell r="G340" t="str">
            <v>Space</v>
          </cell>
          <cell r="H340" t="str">
            <v>U</v>
          </cell>
        </row>
        <row r="341">
          <cell r="A341" t="str">
            <v>T _CAD</v>
          </cell>
          <cell r="B341" t="str">
            <v xml:space="preserve">T </v>
          </cell>
          <cell r="C341" t="str">
            <v>CAD</v>
          </cell>
          <cell r="D341">
            <v>310</v>
          </cell>
          <cell r="E341">
            <v>34</v>
          </cell>
          <cell r="F341" t="str">
            <v>MA_H</v>
          </cell>
          <cell r="G341" t="str">
            <v>Marine Hull</v>
          </cell>
          <cell r="H341" t="str">
            <v>U</v>
          </cell>
        </row>
        <row r="342">
          <cell r="A342" t="str">
            <v>T _GBP</v>
          </cell>
          <cell r="B342" t="str">
            <v xml:space="preserve">T </v>
          </cell>
          <cell r="C342" t="str">
            <v>GBP</v>
          </cell>
          <cell r="D342">
            <v>311</v>
          </cell>
          <cell r="E342">
            <v>34</v>
          </cell>
          <cell r="F342" t="str">
            <v>MA_H</v>
          </cell>
          <cell r="G342" t="str">
            <v>Marine Hull</v>
          </cell>
          <cell r="H342" t="str">
            <v>U</v>
          </cell>
        </row>
        <row r="343">
          <cell r="A343" t="str">
            <v>T _USD</v>
          </cell>
          <cell r="B343" t="str">
            <v xml:space="preserve">T </v>
          </cell>
          <cell r="C343" t="str">
            <v>USD</v>
          </cell>
          <cell r="D343">
            <v>312</v>
          </cell>
          <cell r="E343">
            <v>34</v>
          </cell>
          <cell r="F343" t="str">
            <v>MA_H</v>
          </cell>
          <cell r="G343" t="str">
            <v>Marine Hull</v>
          </cell>
          <cell r="H343" t="str">
            <v>U</v>
          </cell>
        </row>
        <row r="344">
          <cell r="A344" t="str">
            <v>TB_CAD</v>
          </cell>
          <cell r="B344" t="str">
            <v>TB</v>
          </cell>
          <cell r="C344" t="str">
            <v>CAD</v>
          </cell>
          <cell r="D344">
            <v>313</v>
          </cell>
          <cell r="E344">
            <v>34</v>
          </cell>
          <cell r="F344" t="str">
            <v>MA_H</v>
          </cell>
          <cell r="G344" t="str">
            <v>Marine Hull</v>
          </cell>
          <cell r="H344" t="str">
            <v>U</v>
          </cell>
        </row>
        <row r="345">
          <cell r="A345" t="str">
            <v>TB_GBP</v>
          </cell>
          <cell r="B345" t="str">
            <v>TB</v>
          </cell>
          <cell r="C345" t="str">
            <v>GBP</v>
          </cell>
          <cell r="D345">
            <v>314</v>
          </cell>
          <cell r="E345">
            <v>34</v>
          </cell>
          <cell r="F345" t="str">
            <v>MA_H</v>
          </cell>
          <cell r="G345" t="str">
            <v>Marine Hull</v>
          </cell>
          <cell r="H345" t="str">
            <v>U</v>
          </cell>
        </row>
        <row r="346">
          <cell r="A346" t="str">
            <v>TB_USD</v>
          </cell>
          <cell r="B346" t="str">
            <v>TB</v>
          </cell>
          <cell r="C346" t="str">
            <v>USD</v>
          </cell>
          <cell r="D346">
            <v>315</v>
          </cell>
          <cell r="E346">
            <v>34</v>
          </cell>
          <cell r="F346" t="str">
            <v>MA_H</v>
          </cell>
          <cell r="G346" t="str">
            <v>Marine Hull</v>
          </cell>
          <cell r="H346" t="str">
            <v>U</v>
          </cell>
        </row>
        <row r="347">
          <cell r="A347" t="str">
            <v>TC_CAD</v>
          </cell>
          <cell r="B347" t="str">
            <v>TC</v>
          </cell>
          <cell r="C347" t="str">
            <v>CAD</v>
          </cell>
          <cell r="D347">
            <v>316</v>
          </cell>
          <cell r="E347">
            <v>39</v>
          </cell>
          <cell r="F347" t="str">
            <v>NMST</v>
          </cell>
          <cell r="G347" t="str">
            <v>NMST</v>
          </cell>
          <cell r="H347" t="str">
            <v>T</v>
          </cell>
        </row>
        <row r="348">
          <cell r="A348" t="str">
            <v>TC_GBP</v>
          </cell>
          <cell r="B348" t="str">
            <v>TC</v>
          </cell>
          <cell r="C348" t="str">
            <v>GBP</v>
          </cell>
          <cell r="D348">
            <v>317</v>
          </cell>
          <cell r="E348">
            <v>39</v>
          </cell>
          <cell r="F348" t="str">
            <v>NMST</v>
          </cell>
          <cell r="G348" t="str">
            <v>NMST</v>
          </cell>
          <cell r="H348" t="str">
            <v>T</v>
          </cell>
        </row>
        <row r="349">
          <cell r="A349" t="str">
            <v>TC_USD</v>
          </cell>
          <cell r="B349" t="str">
            <v>TC</v>
          </cell>
          <cell r="C349" t="str">
            <v>USD</v>
          </cell>
          <cell r="D349">
            <v>318</v>
          </cell>
          <cell r="E349">
            <v>39</v>
          </cell>
          <cell r="F349" t="str">
            <v>NMST</v>
          </cell>
          <cell r="G349" t="str">
            <v>NMST</v>
          </cell>
          <cell r="H349" t="str">
            <v>T</v>
          </cell>
        </row>
        <row r="350">
          <cell r="A350" t="str">
            <v>TE_CAD</v>
          </cell>
          <cell r="B350" t="str">
            <v>TE</v>
          </cell>
          <cell r="C350" t="str">
            <v>CAD</v>
          </cell>
          <cell r="D350">
            <v>319</v>
          </cell>
          <cell r="E350">
            <v>39</v>
          </cell>
          <cell r="F350" t="str">
            <v>NMST</v>
          </cell>
          <cell r="G350" t="str">
            <v>NMST</v>
          </cell>
          <cell r="H350" t="str">
            <v>U</v>
          </cell>
        </row>
        <row r="351">
          <cell r="A351" t="str">
            <v>TE_GBP</v>
          </cell>
          <cell r="B351" t="str">
            <v>TE</v>
          </cell>
          <cell r="C351" t="str">
            <v>GBP</v>
          </cell>
          <cell r="D351">
            <v>320</v>
          </cell>
          <cell r="E351">
            <v>39</v>
          </cell>
          <cell r="F351" t="str">
            <v>NMST</v>
          </cell>
          <cell r="G351" t="str">
            <v>NMST</v>
          </cell>
          <cell r="H351" t="str">
            <v>U</v>
          </cell>
        </row>
        <row r="352">
          <cell r="A352" t="str">
            <v>TE_USD</v>
          </cell>
          <cell r="B352" t="str">
            <v>TE</v>
          </cell>
          <cell r="C352" t="str">
            <v>USD</v>
          </cell>
          <cell r="D352">
            <v>321</v>
          </cell>
          <cell r="E352">
            <v>39</v>
          </cell>
          <cell r="F352" t="str">
            <v>NMST</v>
          </cell>
          <cell r="G352" t="str">
            <v>NMST</v>
          </cell>
          <cell r="H352" t="str">
            <v>U</v>
          </cell>
        </row>
        <row r="353">
          <cell r="A353" t="str">
            <v>TO_CAD</v>
          </cell>
          <cell r="B353" t="str">
            <v>TO</v>
          </cell>
          <cell r="C353" t="str">
            <v>CAD</v>
          </cell>
          <cell r="D353">
            <v>475</v>
          </cell>
          <cell r="E353">
            <v>39</v>
          </cell>
          <cell r="F353" t="str">
            <v>NMST</v>
          </cell>
          <cell r="G353" t="str">
            <v>NMST</v>
          </cell>
          <cell r="H353" t="str">
            <v>U</v>
          </cell>
        </row>
        <row r="354">
          <cell r="A354" t="str">
            <v>TO_GBP</v>
          </cell>
          <cell r="B354" t="str">
            <v>TO</v>
          </cell>
          <cell r="C354" t="str">
            <v>GBP</v>
          </cell>
          <cell r="D354">
            <v>476</v>
          </cell>
          <cell r="E354">
            <v>39</v>
          </cell>
          <cell r="F354" t="str">
            <v>NMST</v>
          </cell>
          <cell r="G354" t="str">
            <v>NMST</v>
          </cell>
          <cell r="H354" t="str">
            <v>U</v>
          </cell>
        </row>
        <row r="355">
          <cell r="A355" t="str">
            <v>TO_USD</v>
          </cell>
          <cell r="B355" t="str">
            <v>TO</v>
          </cell>
          <cell r="C355" t="str">
            <v>USD</v>
          </cell>
          <cell r="D355">
            <v>477</v>
          </cell>
          <cell r="E355">
            <v>39</v>
          </cell>
          <cell r="F355" t="str">
            <v>NMST</v>
          </cell>
          <cell r="G355" t="str">
            <v>NMST</v>
          </cell>
          <cell r="H355" t="str">
            <v>U</v>
          </cell>
        </row>
        <row r="356">
          <cell r="A356" t="str">
            <v>TR_CAD</v>
          </cell>
          <cell r="B356" t="str">
            <v>TR</v>
          </cell>
          <cell r="C356" t="str">
            <v>CAD</v>
          </cell>
          <cell r="D356">
            <v>325</v>
          </cell>
          <cell r="E356">
            <v>46</v>
          </cell>
          <cell r="F356" t="str">
            <v>PROP</v>
          </cell>
          <cell r="G356" t="str">
            <v>Property Non US</v>
          </cell>
          <cell r="H356" t="str">
            <v>U</v>
          </cell>
        </row>
        <row r="357">
          <cell r="A357" t="str">
            <v>TR_GBP</v>
          </cell>
          <cell r="B357" t="str">
            <v>TR</v>
          </cell>
          <cell r="C357" t="str">
            <v>GBP</v>
          </cell>
          <cell r="D357">
            <v>326</v>
          </cell>
          <cell r="E357">
            <v>46</v>
          </cell>
          <cell r="F357" t="str">
            <v>PROP</v>
          </cell>
          <cell r="G357" t="str">
            <v>Property Non US</v>
          </cell>
          <cell r="H357" t="str">
            <v>U</v>
          </cell>
        </row>
        <row r="358">
          <cell r="A358" t="str">
            <v>TR_USD</v>
          </cell>
          <cell r="B358" t="str">
            <v>TR</v>
          </cell>
          <cell r="C358" t="str">
            <v>USD</v>
          </cell>
          <cell r="D358">
            <v>327</v>
          </cell>
          <cell r="E358">
            <v>47</v>
          </cell>
          <cell r="F358" t="str">
            <v>PROPUS</v>
          </cell>
          <cell r="G358" t="str">
            <v>Property US</v>
          </cell>
          <cell r="H358" t="str">
            <v>U</v>
          </cell>
        </row>
        <row r="359">
          <cell r="A359" t="str">
            <v>TU_CAD</v>
          </cell>
          <cell r="B359" t="str">
            <v>TU</v>
          </cell>
          <cell r="C359" t="str">
            <v>CAD</v>
          </cell>
          <cell r="D359">
            <v>478</v>
          </cell>
          <cell r="E359">
            <v>39</v>
          </cell>
          <cell r="F359" t="str">
            <v>NMST</v>
          </cell>
          <cell r="G359" t="str">
            <v>NMST</v>
          </cell>
          <cell r="H359" t="str">
            <v>U</v>
          </cell>
        </row>
        <row r="360">
          <cell r="A360" t="str">
            <v>TU_GBP</v>
          </cell>
          <cell r="B360" t="str">
            <v>TU</v>
          </cell>
          <cell r="C360" t="str">
            <v>GBP</v>
          </cell>
          <cell r="D360">
            <v>479</v>
          </cell>
          <cell r="E360">
            <v>39</v>
          </cell>
          <cell r="F360" t="str">
            <v>NMST</v>
          </cell>
          <cell r="G360" t="str">
            <v>NMST</v>
          </cell>
          <cell r="H360" t="str">
            <v>U</v>
          </cell>
        </row>
        <row r="361">
          <cell r="A361" t="str">
            <v>TU_USD</v>
          </cell>
          <cell r="B361" t="str">
            <v>TU</v>
          </cell>
          <cell r="C361" t="str">
            <v>USD</v>
          </cell>
          <cell r="D361">
            <v>480</v>
          </cell>
          <cell r="E361">
            <v>39</v>
          </cell>
          <cell r="F361" t="str">
            <v>NMST</v>
          </cell>
          <cell r="G361" t="str">
            <v>NMST</v>
          </cell>
          <cell r="H361" t="str">
            <v>U</v>
          </cell>
        </row>
        <row r="362">
          <cell r="A362" t="str">
            <v>TX_CAD</v>
          </cell>
          <cell r="B362" t="str">
            <v>TX</v>
          </cell>
          <cell r="C362" t="str">
            <v>CAD</v>
          </cell>
          <cell r="D362">
            <v>328</v>
          </cell>
          <cell r="E362">
            <v>37</v>
          </cell>
          <cell r="F362" t="str">
            <v>MA_WHOLE</v>
          </cell>
          <cell r="G362" t="str">
            <v>Marine whole account XOL</v>
          </cell>
          <cell r="H362" t="str">
            <v>U</v>
          </cell>
        </row>
        <row r="363">
          <cell r="A363" t="str">
            <v>TX_GBP</v>
          </cell>
          <cell r="B363" t="str">
            <v>TX</v>
          </cell>
          <cell r="C363" t="str">
            <v>GBP</v>
          </cell>
          <cell r="D363">
            <v>329</v>
          </cell>
          <cell r="E363">
            <v>37</v>
          </cell>
          <cell r="F363" t="str">
            <v>MA_WHOLE</v>
          </cell>
          <cell r="G363" t="str">
            <v>Marine whole account XOL</v>
          </cell>
          <cell r="H363" t="str">
            <v>U</v>
          </cell>
        </row>
        <row r="364">
          <cell r="A364" t="str">
            <v>TX_USD</v>
          </cell>
          <cell r="B364" t="str">
            <v>TX</v>
          </cell>
          <cell r="C364" t="str">
            <v>USD</v>
          </cell>
          <cell r="D364">
            <v>330</v>
          </cell>
          <cell r="E364">
            <v>37</v>
          </cell>
          <cell r="F364" t="str">
            <v>MA_WHOLE</v>
          </cell>
          <cell r="G364" t="str">
            <v>Marine whole account XOL</v>
          </cell>
          <cell r="H364" t="str">
            <v>U</v>
          </cell>
        </row>
        <row r="365">
          <cell r="A365" t="str">
            <v>UA_CAD</v>
          </cell>
          <cell r="B365" t="str">
            <v>UA</v>
          </cell>
          <cell r="C365" t="str">
            <v>CAD</v>
          </cell>
          <cell r="D365">
            <v>331</v>
          </cell>
          <cell r="E365">
            <v>30</v>
          </cell>
          <cell r="F365" t="str">
            <v>GL</v>
          </cell>
          <cell r="G365" t="str">
            <v>General Liability</v>
          </cell>
          <cell r="H365" t="str">
            <v>U</v>
          </cell>
        </row>
        <row r="366">
          <cell r="A366" t="str">
            <v>UA_GBP</v>
          </cell>
          <cell r="B366" t="str">
            <v>UA</v>
          </cell>
          <cell r="C366" t="str">
            <v>GBP</v>
          </cell>
          <cell r="D366">
            <v>332</v>
          </cell>
          <cell r="E366">
            <v>30</v>
          </cell>
          <cell r="F366" t="str">
            <v>GL</v>
          </cell>
          <cell r="G366" t="str">
            <v>General Liability</v>
          </cell>
          <cell r="H366" t="str">
            <v>U</v>
          </cell>
        </row>
        <row r="367">
          <cell r="A367" t="str">
            <v>UA_USD</v>
          </cell>
          <cell r="B367" t="str">
            <v>UA</v>
          </cell>
          <cell r="C367" t="str">
            <v>USD</v>
          </cell>
          <cell r="D367">
            <v>333</v>
          </cell>
          <cell r="E367">
            <v>30</v>
          </cell>
          <cell r="F367" t="str">
            <v>GL</v>
          </cell>
          <cell r="G367" t="str">
            <v>General Liability</v>
          </cell>
          <cell r="H367" t="str">
            <v>U</v>
          </cell>
        </row>
        <row r="368">
          <cell r="A368" t="str">
            <v>UC_CAD</v>
          </cell>
          <cell r="B368" t="str">
            <v>UC</v>
          </cell>
          <cell r="C368" t="str">
            <v>CAD</v>
          </cell>
          <cell r="D368">
            <v>334</v>
          </cell>
          <cell r="E368">
            <v>30</v>
          </cell>
          <cell r="F368" t="str">
            <v>GL</v>
          </cell>
          <cell r="G368" t="str">
            <v>General Liability</v>
          </cell>
          <cell r="H368" t="str">
            <v>U</v>
          </cell>
        </row>
        <row r="369">
          <cell r="A369" t="str">
            <v>UC_GBP</v>
          </cell>
          <cell r="B369" t="str">
            <v>UC</v>
          </cell>
          <cell r="C369" t="str">
            <v>GBP</v>
          </cell>
          <cell r="D369">
            <v>335</v>
          </cell>
          <cell r="E369">
            <v>30</v>
          </cell>
          <cell r="F369" t="str">
            <v>GL</v>
          </cell>
          <cell r="G369" t="str">
            <v>General Liability</v>
          </cell>
          <cell r="H369" t="str">
            <v>U</v>
          </cell>
        </row>
        <row r="370">
          <cell r="A370" t="str">
            <v>UC_USD</v>
          </cell>
          <cell r="B370" t="str">
            <v>UC</v>
          </cell>
          <cell r="C370" t="str">
            <v>USD</v>
          </cell>
          <cell r="D370">
            <v>336</v>
          </cell>
          <cell r="E370">
            <v>30</v>
          </cell>
          <cell r="F370" t="str">
            <v>GL</v>
          </cell>
          <cell r="G370" t="str">
            <v>General Liability</v>
          </cell>
          <cell r="H370" t="str">
            <v>U</v>
          </cell>
        </row>
        <row r="371">
          <cell r="A371" t="str">
            <v>V _CAD</v>
          </cell>
          <cell r="B371" t="str">
            <v xml:space="preserve">V </v>
          </cell>
          <cell r="C371" t="str">
            <v>CAD</v>
          </cell>
          <cell r="D371">
            <v>337</v>
          </cell>
          <cell r="E371">
            <v>33</v>
          </cell>
          <cell r="F371" t="str">
            <v>MA_CARGO</v>
          </cell>
          <cell r="G371" t="str">
            <v>Marine Cargo</v>
          </cell>
          <cell r="H371" t="str">
            <v>U</v>
          </cell>
        </row>
        <row r="372">
          <cell r="A372" t="str">
            <v>V _GBP</v>
          </cell>
          <cell r="B372" t="str">
            <v xml:space="preserve">V </v>
          </cell>
          <cell r="C372" t="str">
            <v>GBP</v>
          </cell>
          <cell r="D372">
            <v>338</v>
          </cell>
          <cell r="E372">
            <v>33</v>
          </cell>
          <cell r="F372" t="str">
            <v>MA_CARGO</v>
          </cell>
          <cell r="G372" t="str">
            <v>Marine Cargo</v>
          </cell>
          <cell r="H372" t="str">
            <v>U</v>
          </cell>
        </row>
        <row r="373">
          <cell r="A373" t="str">
            <v>V _USD</v>
          </cell>
          <cell r="B373" t="str">
            <v xml:space="preserve">V </v>
          </cell>
          <cell r="C373" t="str">
            <v>USD</v>
          </cell>
          <cell r="D373">
            <v>339</v>
          </cell>
          <cell r="E373">
            <v>33</v>
          </cell>
          <cell r="F373" t="str">
            <v>MA_CARGO</v>
          </cell>
          <cell r="G373" t="str">
            <v>Marine Cargo</v>
          </cell>
          <cell r="H373" t="str">
            <v>U</v>
          </cell>
        </row>
        <row r="374">
          <cell r="A374" t="str">
            <v>VA_CAD</v>
          </cell>
          <cell r="B374" t="str">
            <v>VA</v>
          </cell>
          <cell r="C374" t="str">
            <v>CAD</v>
          </cell>
          <cell r="D374">
            <v>340</v>
          </cell>
          <cell r="E374">
            <v>33</v>
          </cell>
          <cell r="F374" t="str">
            <v>MA_CARGO</v>
          </cell>
          <cell r="G374" t="str">
            <v>Marine Cargo</v>
          </cell>
          <cell r="H374" t="str">
            <v>U</v>
          </cell>
        </row>
        <row r="375">
          <cell r="A375" t="str">
            <v>VA_GBP</v>
          </cell>
          <cell r="B375" t="str">
            <v>VA</v>
          </cell>
          <cell r="C375" t="str">
            <v>GBP</v>
          </cell>
          <cell r="D375">
            <v>341</v>
          </cell>
          <cell r="E375">
            <v>33</v>
          </cell>
          <cell r="F375" t="str">
            <v>MA_CARGO</v>
          </cell>
          <cell r="G375" t="str">
            <v>Marine Cargo</v>
          </cell>
          <cell r="H375" t="str">
            <v>U</v>
          </cell>
        </row>
        <row r="376">
          <cell r="A376" t="str">
            <v>VA_USD</v>
          </cell>
          <cell r="B376" t="str">
            <v>VA</v>
          </cell>
          <cell r="C376" t="str">
            <v>USD</v>
          </cell>
          <cell r="D376">
            <v>342</v>
          </cell>
          <cell r="E376">
            <v>33</v>
          </cell>
          <cell r="F376" t="str">
            <v>MA_CARGO</v>
          </cell>
          <cell r="G376" t="str">
            <v>Marine Cargo</v>
          </cell>
          <cell r="H376" t="str">
            <v>U</v>
          </cell>
        </row>
        <row r="377">
          <cell r="A377" t="str">
            <v>VB_CAD</v>
          </cell>
          <cell r="B377" t="str">
            <v>VB</v>
          </cell>
          <cell r="C377" t="str">
            <v>CAD</v>
          </cell>
          <cell r="D377">
            <v>343</v>
          </cell>
          <cell r="E377">
            <v>53</v>
          </cell>
          <cell r="F377" t="str">
            <v>UKMC</v>
          </cell>
          <cell r="G377" t="str">
            <v>UK Motor Comprehensive</v>
          </cell>
          <cell r="H377" t="str">
            <v>U</v>
          </cell>
        </row>
        <row r="378">
          <cell r="A378" t="str">
            <v>VB_GBP</v>
          </cell>
          <cell r="B378" t="str">
            <v>VB</v>
          </cell>
          <cell r="C378" t="str">
            <v>GBP</v>
          </cell>
          <cell r="D378">
            <v>344</v>
          </cell>
          <cell r="E378">
            <v>53</v>
          </cell>
          <cell r="F378" t="str">
            <v>UKMC</v>
          </cell>
          <cell r="G378" t="str">
            <v>UK Motor Comprehensive</v>
          </cell>
          <cell r="H378" t="str">
            <v>U</v>
          </cell>
        </row>
        <row r="379">
          <cell r="A379" t="str">
            <v>VB_USD</v>
          </cell>
          <cell r="B379" t="str">
            <v>VB</v>
          </cell>
          <cell r="C379" t="str">
            <v>USD</v>
          </cell>
          <cell r="D379">
            <v>345</v>
          </cell>
          <cell r="E379">
            <v>53</v>
          </cell>
          <cell r="F379" t="str">
            <v>UKMC</v>
          </cell>
          <cell r="G379" t="str">
            <v>UK Motor Comprehensive</v>
          </cell>
          <cell r="H379" t="str">
            <v>U</v>
          </cell>
        </row>
        <row r="380">
          <cell r="A380" t="str">
            <v>VC_CAD</v>
          </cell>
          <cell r="B380" t="str">
            <v>VC</v>
          </cell>
          <cell r="C380" t="str">
            <v>CAD</v>
          </cell>
          <cell r="D380">
            <v>346</v>
          </cell>
          <cell r="E380">
            <v>53</v>
          </cell>
          <cell r="F380" t="str">
            <v>UKMC</v>
          </cell>
          <cell r="G380" t="str">
            <v>UK Motor Comprehensive</v>
          </cell>
          <cell r="H380" t="str">
            <v>U</v>
          </cell>
        </row>
        <row r="381">
          <cell r="A381" t="str">
            <v>VC_GBP</v>
          </cell>
          <cell r="B381" t="str">
            <v>VC</v>
          </cell>
          <cell r="C381" t="str">
            <v>GBP</v>
          </cell>
          <cell r="D381">
            <v>347</v>
          </cell>
          <cell r="E381">
            <v>53</v>
          </cell>
          <cell r="F381" t="str">
            <v>UKMC</v>
          </cell>
          <cell r="G381" t="str">
            <v>UK Motor Comprehensive</v>
          </cell>
          <cell r="H381" t="str">
            <v>U</v>
          </cell>
        </row>
        <row r="382">
          <cell r="A382" t="str">
            <v>VC_USD</v>
          </cell>
          <cell r="B382" t="str">
            <v>VC</v>
          </cell>
          <cell r="C382" t="str">
            <v>USD</v>
          </cell>
          <cell r="D382">
            <v>348</v>
          </cell>
          <cell r="E382">
            <v>53</v>
          </cell>
          <cell r="F382" t="str">
            <v>UKMC</v>
          </cell>
          <cell r="G382" t="str">
            <v>UK Motor Comprehensive</v>
          </cell>
          <cell r="H382" t="str">
            <v>U</v>
          </cell>
        </row>
        <row r="383">
          <cell r="A383" t="str">
            <v>VL_CAD</v>
          </cell>
          <cell r="B383" t="str">
            <v>VL</v>
          </cell>
          <cell r="C383" t="str">
            <v>CAD</v>
          </cell>
          <cell r="D383">
            <v>349</v>
          </cell>
          <cell r="E383">
            <v>33</v>
          </cell>
          <cell r="F383" t="str">
            <v>MA_CARGO</v>
          </cell>
          <cell r="G383" t="str">
            <v>Marine Cargo</v>
          </cell>
          <cell r="H383" t="str">
            <v>U</v>
          </cell>
        </row>
        <row r="384">
          <cell r="A384" t="str">
            <v>VL_GBP</v>
          </cell>
          <cell r="B384" t="str">
            <v>VL</v>
          </cell>
          <cell r="C384" t="str">
            <v>GBP</v>
          </cell>
          <cell r="D384">
            <v>350</v>
          </cell>
          <cell r="E384">
            <v>33</v>
          </cell>
          <cell r="F384" t="str">
            <v>MA_CARGO</v>
          </cell>
          <cell r="G384" t="str">
            <v>Marine Cargo</v>
          </cell>
          <cell r="H384" t="str">
            <v>U</v>
          </cell>
        </row>
        <row r="385">
          <cell r="A385" t="str">
            <v>VL_USD</v>
          </cell>
          <cell r="B385" t="str">
            <v>VL</v>
          </cell>
          <cell r="C385" t="str">
            <v>USD</v>
          </cell>
          <cell r="D385">
            <v>351</v>
          </cell>
          <cell r="E385">
            <v>33</v>
          </cell>
          <cell r="F385" t="str">
            <v>MA_CARGO</v>
          </cell>
          <cell r="G385" t="str">
            <v>Marine Cargo</v>
          </cell>
          <cell r="H385" t="str">
            <v>U</v>
          </cell>
        </row>
        <row r="386">
          <cell r="A386" t="str">
            <v>VX_CAD</v>
          </cell>
          <cell r="B386" t="str">
            <v>VX</v>
          </cell>
          <cell r="C386" t="str">
            <v>CAD</v>
          </cell>
          <cell r="D386">
            <v>352</v>
          </cell>
          <cell r="E386">
            <v>52</v>
          </cell>
          <cell r="F386" t="str">
            <v>TRAN_WHOLE</v>
          </cell>
          <cell r="G386" t="str">
            <v>Transport whole account XOL</v>
          </cell>
          <cell r="H386" t="str">
            <v>U</v>
          </cell>
        </row>
        <row r="387">
          <cell r="A387" t="str">
            <v>VX_GBP</v>
          </cell>
          <cell r="B387" t="str">
            <v>VX</v>
          </cell>
          <cell r="C387" t="str">
            <v>GBP</v>
          </cell>
          <cell r="D387">
            <v>353</v>
          </cell>
          <cell r="E387">
            <v>52</v>
          </cell>
          <cell r="F387" t="str">
            <v>TRAN_WHOLE</v>
          </cell>
          <cell r="G387" t="str">
            <v>Transport whole account XOL</v>
          </cell>
          <cell r="H387" t="str">
            <v>U</v>
          </cell>
        </row>
        <row r="388">
          <cell r="A388" t="str">
            <v>VX_USD</v>
          </cell>
          <cell r="B388" t="str">
            <v>VX</v>
          </cell>
          <cell r="C388" t="str">
            <v>USD</v>
          </cell>
          <cell r="D388">
            <v>354</v>
          </cell>
          <cell r="E388">
            <v>52</v>
          </cell>
          <cell r="F388" t="str">
            <v>TRAN_WHOLE</v>
          </cell>
          <cell r="G388" t="str">
            <v>Transport whole account XOL</v>
          </cell>
          <cell r="H388" t="str">
            <v>U</v>
          </cell>
        </row>
        <row r="389">
          <cell r="A389" t="str">
            <v>W _CAD</v>
          </cell>
          <cell r="B389" t="str">
            <v xml:space="preserve">W </v>
          </cell>
          <cell r="C389" t="str">
            <v>CAD</v>
          </cell>
          <cell r="D389">
            <v>355</v>
          </cell>
          <cell r="E389">
            <v>36</v>
          </cell>
          <cell r="F389" t="str">
            <v>MA_WAR</v>
          </cell>
          <cell r="G389" t="str">
            <v>Marine war</v>
          </cell>
          <cell r="H389" t="str">
            <v>U</v>
          </cell>
        </row>
        <row r="390">
          <cell r="A390" t="str">
            <v>W _GBP</v>
          </cell>
          <cell r="B390" t="str">
            <v xml:space="preserve">W </v>
          </cell>
          <cell r="C390" t="str">
            <v>GBP</v>
          </cell>
          <cell r="D390">
            <v>356</v>
          </cell>
          <cell r="E390">
            <v>36</v>
          </cell>
          <cell r="F390" t="str">
            <v>MA_WAR</v>
          </cell>
          <cell r="G390" t="str">
            <v>Marine war</v>
          </cell>
          <cell r="H390" t="str">
            <v>U</v>
          </cell>
        </row>
        <row r="391">
          <cell r="A391" t="str">
            <v>W _USD</v>
          </cell>
          <cell r="B391" t="str">
            <v xml:space="preserve">W </v>
          </cell>
          <cell r="C391" t="str">
            <v>USD</v>
          </cell>
          <cell r="D391">
            <v>357</v>
          </cell>
          <cell r="E391">
            <v>36</v>
          </cell>
          <cell r="F391" t="str">
            <v>MA_WAR</v>
          </cell>
          <cell r="G391" t="str">
            <v>Marine war</v>
          </cell>
          <cell r="H391" t="str">
            <v>U</v>
          </cell>
        </row>
        <row r="392">
          <cell r="A392" t="str">
            <v>WA_CAD</v>
          </cell>
          <cell r="B392" t="str">
            <v>WA</v>
          </cell>
          <cell r="C392" t="str">
            <v>CAD</v>
          </cell>
          <cell r="D392">
            <v>358</v>
          </cell>
          <cell r="E392">
            <v>29</v>
          </cell>
          <cell r="F392" t="str">
            <v>EXTWARR</v>
          </cell>
          <cell r="G392" t="str">
            <v>Extended Warranty</v>
          </cell>
          <cell r="H392" t="str">
            <v>U</v>
          </cell>
        </row>
        <row r="393">
          <cell r="A393" t="str">
            <v>WA_GBP</v>
          </cell>
          <cell r="B393" t="str">
            <v>WA</v>
          </cell>
          <cell r="C393" t="str">
            <v>GBP</v>
          </cell>
          <cell r="D393">
            <v>359</v>
          </cell>
          <cell r="E393">
            <v>29</v>
          </cell>
          <cell r="F393" t="str">
            <v>EXTWARR</v>
          </cell>
          <cell r="G393" t="str">
            <v>Extended Warranty</v>
          </cell>
          <cell r="H393" t="str">
            <v>U</v>
          </cell>
        </row>
        <row r="394">
          <cell r="A394" t="str">
            <v>WA_USD</v>
          </cell>
          <cell r="B394" t="str">
            <v>WA</v>
          </cell>
          <cell r="C394" t="str">
            <v>USD</v>
          </cell>
          <cell r="D394">
            <v>360</v>
          </cell>
          <cell r="E394">
            <v>29</v>
          </cell>
          <cell r="F394" t="str">
            <v>EXTWARR</v>
          </cell>
          <cell r="G394" t="str">
            <v>Extended Warranty</v>
          </cell>
          <cell r="H394" t="str">
            <v>U</v>
          </cell>
        </row>
        <row r="395">
          <cell r="A395" t="str">
            <v>WC_CAD</v>
          </cell>
          <cell r="B395" t="str">
            <v>WC</v>
          </cell>
          <cell r="C395" t="str">
            <v>CAD</v>
          </cell>
          <cell r="D395">
            <v>361</v>
          </cell>
          <cell r="E395">
            <v>23</v>
          </cell>
          <cell r="F395" t="str">
            <v>EL</v>
          </cell>
          <cell r="G395" t="str">
            <v>Employers Liability</v>
          </cell>
          <cell r="H395" t="str">
            <v>U</v>
          </cell>
        </row>
        <row r="396">
          <cell r="A396" t="str">
            <v>WC_GBP</v>
          </cell>
          <cell r="B396" t="str">
            <v>WC</v>
          </cell>
          <cell r="C396" t="str">
            <v>GBP</v>
          </cell>
          <cell r="D396">
            <v>362</v>
          </cell>
          <cell r="E396">
            <v>23</v>
          </cell>
          <cell r="F396" t="str">
            <v>EL</v>
          </cell>
          <cell r="G396" t="str">
            <v>Employers Liability</v>
          </cell>
          <cell r="H396" t="str">
            <v>U</v>
          </cell>
        </row>
        <row r="397">
          <cell r="A397" t="str">
            <v>WC_USD</v>
          </cell>
          <cell r="B397" t="str">
            <v>WC</v>
          </cell>
          <cell r="C397" t="str">
            <v>USD</v>
          </cell>
          <cell r="D397">
            <v>363</v>
          </cell>
          <cell r="E397">
            <v>23</v>
          </cell>
          <cell r="F397" t="str">
            <v>EL</v>
          </cell>
          <cell r="G397" t="str">
            <v>Employers Liability</v>
          </cell>
          <cell r="H397" t="str">
            <v>U</v>
          </cell>
        </row>
        <row r="398">
          <cell r="A398" t="str">
            <v>WL_CAD</v>
          </cell>
          <cell r="B398" t="str">
            <v>WL</v>
          </cell>
          <cell r="C398" t="str">
            <v>CAD</v>
          </cell>
          <cell r="D398">
            <v>364</v>
          </cell>
          <cell r="E398">
            <v>40</v>
          </cell>
          <cell r="F398" t="str">
            <v>NM_WAR</v>
          </cell>
          <cell r="G398" t="str">
            <v>Non Marine War</v>
          </cell>
          <cell r="H398" t="str">
            <v>U</v>
          </cell>
        </row>
        <row r="399">
          <cell r="A399" t="str">
            <v>WL_GBP</v>
          </cell>
          <cell r="B399" t="str">
            <v>WL</v>
          </cell>
          <cell r="C399" t="str">
            <v>GBP</v>
          </cell>
          <cell r="D399">
            <v>365</v>
          </cell>
          <cell r="E399">
            <v>40</v>
          </cell>
          <cell r="F399" t="str">
            <v>NM_WAR</v>
          </cell>
          <cell r="G399" t="str">
            <v>Non Marine War</v>
          </cell>
          <cell r="H399" t="str">
            <v>U</v>
          </cell>
        </row>
        <row r="400">
          <cell r="A400" t="str">
            <v>WL_USD</v>
          </cell>
          <cell r="B400" t="str">
            <v>WL</v>
          </cell>
          <cell r="C400" t="str">
            <v>USD</v>
          </cell>
          <cell r="D400">
            <v>366</v>
          </cell>
          <cell r="E400">
            <v>40</v>
          </cell>
          <cell r="F400" t="str">
            <v>NM_WAR</v>
          </cell>
          <cell r="G400" t="str">
            <v>Non Marine War</v>
          </cell>
          <cell r="H400" t="str">
            <v>U</v>
          </cell>
        </row>
        <row r="401">
          <cell r="A401" t="str">
            <v>WS_CAD</v>
          </cell>
          <cell r="B401" t="str">
            <v>WS</v>
          </cell>
          <cell r="C401" t="str">
            <v>CAD</v>
          </cell>
          <cell r="D401">
            <v>367</v>
          </cell>
          <cell r="E401">
            <v>42</v>
          </cell>
          <cell r="F401" t="str">
            <v>PL</v>
          </cell>
          <cell r="G401" t="str">
            <v>Pecuniary Loss</v>
          </cell>
          <cell r="H401" t="str">
            <v>U</v>
          </cell>
        </row>
        <row r="402">
          <cell r="A402" t="str">
            <v>WS_GBP</v>
          </cell>
          <cell r="B402" t="str">
            <v>WS</v>
          </cell>
          <cell r="C402" t="str">
            <v>GBP</v>
          </cell>
          <cell r="D402">
            <v>368</v>
          </cell>
          <cell r="E402">
            <v>42</v>
          </cell>
          <cell r="F402" t="str">
            <v>PL</v>
          </cell>
          <cell r="G402" t="str">
            <v>Pecuniary Loss</v>
          </cell>
          <cell r="H402" t="str">
            <v>U</v>
          </cell>
        </row>
        <row r="403">
          <cell r="A403" t="str">
            <v>WS_USD</v>
          </cell>
          <cell r="B403" t="str">
            <v>WS</v>
          </cell>
          <cell r="C403" t="str">
            <v>USD</v>
          </cell>
          <cell r="D403">
            <v>369</v>
          </cell>
          <cell r="E403">
            <v>42</v>
          </cell>
          <cell r="F403" t="str">
            <v>PL</v>
          </cell>
          <cell r="G403" t="str">
            <v>Pecuniary Loss</v>
          </cell>
          <cell r="H403" t="str">
            <v>U</v>
          </cell>
        </row>
        <row r="404">
          <cell r="A404" t="str">
            <v>WX_CAD</v>
          </cell>
          <cell r="B404" t="str">
            <v>WX</v>
          </cell>
          <cell r="C404" t="str">
            <v>CAD</v>
          </cell>
          <cell r="D404">
            <v>370</v>
          </cell>
          <cell r="E404">
            <v>37</v>
          </cell>
          <cell r="F404" t="str">
            <v>MA_WHOLE</v>
          </cell>
          <cell r="G404" t="str">
            <v>Marine whole account XOL</v>
          </cell>
          <cell r="H404" t="str">
            <v>U</v>
          </cell>
        </row>
        <row r="405">
          <cell r="A405" t="str">
            <v>WX_GBP</v>
          </cell>
          <cell r="B405" t="str">
            <v>WX</v>
          </cell>
          <cell r="C405" t="str">
            <v>GBP</v>
          </cell>
          <cell r="D405">
            <v>371</v>
          </cell>
          <cell r="E405">
            <v>37</v>
          </cell>
          <cell r="F405" t="str">
            <v>MA_WHOLE</v>
          </cell>
          <cell r="G405" t="str">
            <v>Marine whole account XOL</v>
          </cell>
          <cell r="H405" t="str">
            <v>U</v>
          </cell>
        </row>
        <row r="406">
          <cell r="A406" t="str">
            <v>WX_USD</v>
          </cell>
          <cell r="B406" t="str">
            <v>WX</v>
          </cell>
          <cell r="C406" t="str">
            <v>USD</v>
          </cell>
          <cell r="D406">
            <v>372</v>
          </cell>
          <cell r="E406">
            <v>37</v>
          </cell>
          <cell r="F406" t="str">
            <v>MA_WHOLE</v>
          </cell>
          <cell r="G406" t="str">
            <v>Marine whole account XOL</v>
          </cell>
          <cell r="H406" t="str">
            <v>U</v>
          </cell>
        </row>
        <row r="407">
          <cell r="A407" t="str">
            <v>X1_CAD</v>
          </cell>
          <cell r="B407" t="str">
            <v>X1</v>
          </cell>
          <cell r="C407" t="str">
            <v>CAD</v>
          </cell>
          <cell r="D407">
            <v>373</v>
          </cell>
          <cell r="E407">
            <v>3</v>
          </cell>
          <cell r="F407" t="str">
            <v>AL_ASS</v>
          </cell>
          <cell r="G407" t="str">
            <v>Assumed Aviation Liability</v>
          </cell>
          <cell r="H407" t="str">
            <v>U</v>
          </cell>
        </row>
        <row r="408">
          <cell r="A408" t="str">
            <v>X1_GBP</v>
          </cell>
          <cell r="B408" t="str">
            <v>X1</v>
          </cell>
          <cell r="C408" t="str">
            <v>GBP</v>
          </cell>
          <cell r="D408">
            <v>374</v>
          </cell>
          <cell r="E408">
            <v>3</v>
          </cell>
          <cell r="F408" t="str">
            <v>AL_ASS</v>
          </cell>
          <cell r="G408" t="str">
            <v>Assumed Aviation Liability</v>
          </cell>
          <cell r="H408" t="str">
            <v>U</v>
          </cell>
        </row>
        <row r="409">
          <cell r="A409" t="str">
            <v>X1_USD</v>
          </cell>
          <cell r="B409" t="str">
            <v>X1</v>
          </cell>
          <cell r="C409" t="str">
            <v>USD</v>
          </cell>
          <cell r="D409">
            <v>375</v>
          </cell>
          <cell r="E409">
            <v>3</v>
          </cell>
          <cell r="F409" t="str">
            <v>AL_ASS</v>
          </cell>
          <cell r="G409" t="str">
            <v>Assumed Aviation Liability</v>
          </cell>
          <cell r="H409" t="str">
            <v>U</v>
          </cell>
        </row>
        <row r="410">
          <cell r="A410" t="str">
            <v>X2_CAD</v>
          </cell>
          <cell r="B410" t="str">
            <v>X2</v>
          </cell>
          <cell r="C410" t="str">
            <v>CAD</v>
          </cell>
          <cell r="D410">
            <v>376</v>
          </cell>
          <cell r="E410">
            <v>37</v>
          </cell>
          <cell r="F410" t="str">
            <v>MA_WHOLE</v>
          </cell>
          <cell r="G410" t="str">
            <v>Marine whole account XOL</v>
          </cell>
          <cell r="H410" t="str">
            <v>U</v>
          </cell>
        </row>
        <row r="411">
          <cell r="A411" t="str">
            <v>X2_GBP</v>
          </cell>
          <cell r="B411" t="str">
            <v>X2</v>
          </cell>
          <cell r="C411" t="str">
            <v>GBP</v>
          </cell>
          <cell r="D411">
            <v>377</v>
          </cell>
          <cell r="E411">
            <v>37</v>
          </cell>
          <cell r="F411" t="str">
            <v>MA_WHOLE</v>
          </cell>
          <cell r="G411" t="str">
            <v>Marine whole account XOL</v>
          </cell>
          <cell r="H411" t="str">
            <v>U</v>
          </cell>
        </row>
        <row r="412">
          <cell r="A412" t="str">
            <v>X2_USD</v>
          </cell>
          <cell r="B412" t="str">
            <v>X2</v>
          </cell>
          <cell r="C412" t="str">
            <v>USD</v>
          </cell>
          <cell r="D412">
            <v>378</v>
          </cell>
          <cell r="E412">
            <v>37</v>
          </cell>
          <cell r="F412" t="str">
            <v>MA_WHOLE</v>
          </cell>
          <cell r="G412" t="str">
            <v>Marine whole account XOL</v>
          </cell>
          <cell r="H412" t="str">
            <v>U</v>
          </cell>
        </row>
        <row r="413">
          <cell r="A413" t="str">
            <v>X3_CAD</v>
          </cell>
          <cell r="B413" t="str">
            <v>X3</v>
          </cell>
          <cell r="C413" t="str">
            <v>CAD</v>
          </cell>
          <cell r="D413">
            <v>379</v>
          </cell>
          <cell r="E413">
            <v>12</v>
          </cell>
          <cell r="F413" t="str">
            <v>PROP_ASS</v>
          </cell>
          <cell r="G413" t="str">
            <v>Assumed Property</v>
          </cell>
          <cell r="H413" t="str">
            <v>U</v>
          </cell>
        </row>
        <row r="414">
          <cell r="A414" t="str">
            <v>X3_GBP</v>
          </cell>
          <cell r="B414" t="str">
            <v>X3</v>
          </cell>
          <cell r="C414" t="str">
            <v>GBP</v>
          </cell>
          <cell r="D414">
            <v>380</v>
          </cell>
          <cell r="E414">
            <v>12</v>
          </cell>
          <cell r="F414" t="str">
            <v>PROP_ASS</v>
          </cell>
          <cell r="G414" t="str">
            <v>Assumed Property</v>
          </cell>
          <cell r="H414" t="str">
            <v>U</v>
          </cell>
        </row>
        <row r="415">
          <cell r="A415" t="str">
            <v>X3_USD</v>
          </cell>
          <cell r="B415" t="str">
            <v>X3</v>
          </cell>
          <cell r="C415" t="str">
            <v>USD</v>
          </cell>
          <cell r="D415">
            <v>381</v>
          </cell>
          <cell r="E415">
            <v>13</v>
          </cell>
          <cell r="F415" t="str">
            <v>PROPUS_ASS</v>
          </cell>
          <cell r="G415" t="str">
            <v>Assumed Property US</v>
          </cell>
          <cell r="H415" t="str">
            <v>U</v>
          </cell>
        </row>
        <row r="416">
          <cell r="A416" t="str">
            <v>X4_CAD</v>
          </cell>
          <cell r="B416" t="str">
            <v>X4</v>
          </cell>
          <cell r="C416" t="str">
            <v>CAD</v>
          </cell>
          <cell r="D416">
            <v>382</v>
          </cell>
          <cell r="E416">
            <v>5</v>
          </cell>
          <cell r="F416" t="str">
            <v>GL_ASS</v>
          </cell>
          <cell r="G416" t="str">
            <v>Assumed General Liability</v>
          </cell>
          <cell r="H416" t="str">
            <v>U</v>
          </cell>
        </row>
        <row r="417">
          <cell r="A417" t="str">
            <v>X4_GBP</v>
          </cell>
          <cell r="B417" t="str">
            <v>X4</v>
          </cell>
          <cell r="C417" t="str">
            <v>GBP</v>
          </cell>
          <cell r="D417">
            <v>383</v>
          </cell>
          <cell r="E417">
            <v>5</v>
          </cell>
          <cell r="F417" t="str">
            <v>GL_ASS</v>
          </cell>
          <cell r="G417" t="str">
            <v>Assumed General Liability</v>
          </cell>
          <cell r="H417" t="str">
            <v>U</v>
          </cell>
        </row>
        <row r="418">
          <cell r="A418" t="str">
            <v>X4_USD</v>
          </cell>
          <cell r="B418" t="str">
            <v>X4</v>
          </cell>
          <cell r="C418" t="str">
            <v>USD</v>
          </cell>
          <cell r="D418">
            <v>384</v>
          </cell>
          <cell r="E418">
            <v>5</v>
          </cell>
          <cell r="F418" t="str">
            <v>GL_ASS</v>
          </cell>
          <cell r="G418" t="str">
            <v>Assumed General Liability</v>
          </cell>
          <cell r="H418" t="str">
            <v>U</v>
          </cell>
        </row>
        <row r="419">
          <cell r="A419" t="str">
            <v>X5_CAD</v>
          </cell>
          <cell r="B419" t="str">
            <v>X5</v>
          </cell>
          <cell r="C419" t="str">
            <v>CAD</v>
          </cell>
          <cell r="D419">
            <v>385</v>
          </cell>
          <cell r="E419">
            <v>37</v>
          </cell>
          <cell r="F419" t="str">
            <v>MA_WHOLE</v>
          </cell>
          <cell r="G419" t="str">
            <v>Marine whole account XOL</v>
          </cell>
          <cell r="H419" t="str">
            <v>U</v>
          </cell>
        </row>
        <row r="420">
          <cell r="A420" t="str">
            <v>X5_GBP</v>
          </cell>
          <cell r="B420" t="str">
            <v>X5</v>
          </cell>
          <cell r="C420" t="str">
            <v>GBP</v>
          </cell>
          <cell r="D420">
            <v>386</v>
          </cell>
          <cell r="E420">
            <v>37</v>
          </cell>
          <cell r="F420" t="str">
            <v>MA_WHOLE</v>
          </cell>
          <cell r="G420" t="str">
            <v>Marine whole account XOL</v>
          </cell>
          <cell r="H420" t="str">
            <v>U</v>
          </cell>
        </row>
        <row r="421">
          <cell r="A421" t="str">
            <v>X5_USD</v>
          </cell>
          <cell r="B421" t="str">
            <v>X5</v>
          </cell>
          <cell r="C421" t="str">
            <v>USD</v>
          </cell>
          <cell r="D421">
            <v>387</v>
          </cell>
          <cell r="E421">
            <v>37</v>
          </cell>
          <cell r="F421" t="str">
            <v>MA_WHOLE</v>
          </cell>
          <cell r="G421" t="str">
            <v>Marine whole account XOL</v>
          </cell>
          <cell r="H421" t="str">
            <v>U</v>
          </cell>
        </row>
        <row r="422">
          <cell r="A422" t="str">
            <v>XC_CAD</v>
          </cell>
          <cell r="B422" t="str">
            <v>XC</v>
          </cell>
          <cell r="C422" t="str">
            <v>CAD</v>
          </cell>
          <cell r="D422">
            <v>388</v>
          </cell>
          <cell r="E422">
            <v>13</v>
          </cell>
          <cell r="F422" t="str">
            <v>PROPUS_ASS</v>
          </cell>
          <cell r="G422" t="str">
            <v>Assumed Property US</v>
          </cell>
          <cell r="H422" t="str">
            <v>U</v>
          </cell>
        </row>
        <row r="423">
          <cell r="A423" t="str">
            <v>XC_GBP</v>
          </cell>
          <cell r="B423" t="str">
            <v>XC</v>
          </cell>
          <cell r="C423" t="str">
            <v>GBP</v>
          </cell>
          <cell r="D423">
            <v>389</v>
          </cell>
          <cell r="E423">
            <v>13</v>
          </cell>
          <cell r="F423" t="str">
            <v>PROPUS_ASS</v>
          </cell>
          <cell r="G423" t="str">
            <v>Assumed Property US</v>
          </cell>
          <cell r="H423" t="str">
            <v>U</v>
          </cell>
        </row>
        <row r="424">
          <cell r="A424" t="str">
            <v>XC_USD</v>
          </cell>
          <cell r="B424" t="str">
            <v>XC</v>
          </cell>
          <cell r="C424" t="str">
            <v>USD</v>
          </cell>
          <cell r="D424">
            <v>390</v>
          </cell>
          <cell r="E424">
            <v>13</v>
          </cell>
          <cell r="F424" t="str">
            <v>PROPUS_ASS</v>
          </cell>
          <cell r="G424" t="str">
            <v>Assumed Property US</v>
          </cell>
          <cell r="H424" t="str">
            <v>U</v>
          </cell>
        </row>
        <row r="425">
          <cell r="A425" t="str">
            <v>XD_CAD</v>
          </cell>
          <cell r="B425" t="str">
            <v>XD</v>
          </cell>
          <cell r="C425" t="str">
            <v>CAD</v>
          </cell>
          <cell r="D425">
            <v>391</v>
          </cell>
          <cell r="E425">
            <v>9</v>
          </cell>
          <cell r="F425" t="str">
            <v>PI_ASS</v>
          </cell>
          <cell r="G425" t="str">
            <v>Assumed Professional Indemnity</v>
          </cell>
          <cell r="H425" t="str">
            <v>U</v>
          </cell>
        </row>
        <row r="426">
          <cell r="A426" t="str">
            <v>XD_GBP</v>
          </cell>
          <cell r="B426" t="str">
            <v>XD</v>
          </cell>
          <cell r="C426" t="str">
            <v>GBP</v>
          </cell>
          <cell r="D426">
            <v>392</v>
          </cell>
          <cell r="E426">
            <v>9</v>
          </cell>
          <cell r="F426" t="str">
            <v>PI_ASS</v>
          </cell>
          <cell r="G426" t="str">
            <v>Assumed Professional Indemnity</v>
          </cell>
          <cell r="H426" t="str">
            <v>U</v>
          </cell>
        </row>
        <row r="427">
          <cell r="A427" t="str">
            <v>XD_USD</v>
          </cell>
          <cell r="B427" t="str">
            <v>XD</v>
          </cell>
          <cell r="C427" t="str">
            <v>USD</v>
          </cell>
          <cell r="D427">
            <v>393</v>
          </cell>
          <cell r="E427">
            <v>9</v>
          </cell>
          <cell r="F427" t="str">
            <v>PI_ASS</v>
          </cell>
          <cell r="G427" t="str">
            <v>Assumed Professional Indemnity</v>
          </cell>
          <cell r="H427" t="str">
            <v>U</v>
          </cell>
        </row>
        <row r="428">
          <cell r="A428" t="str">
            <v>XE_CAD</v>
          </cell>
          <cell r="B428" t="str">
            <v>XE</v>
          </cell>
          <cell r="C428" t="str">
            <v>CAD</v>
          </cell>
          <cell r="D428">
            <v>394</v>
          </cell>
          <cell r="E428">
            <v>37</v>
          </cell>
          <cell r="F428" t="str">
            <v>MA_WHOLE</v>
          </cell>
          <cell r="G428" t="str">
            <v>Marine whole account XOL</v>
          </cell>
          <cell r="H428" t="str">
            <v>U</v>
          </cell>
        </row>
        <row r="429">
          <cell r="A429" t="str">
            <v>XE_GBP</v>
          </cell>
          <cell r="B429" t="str">
            <v>XE</v>
          </cell>
          <cell r="C429" t="str">
            <v>GBP</v>
          </cell>
          <cell r="D429">
            <v>395</v>
          </cell>
          <cell r="E429">
            <v>37</v>
          </cell>
          <cell r="F429" t="str">
            <v>MA_WHOLE</v>
          </cell>
          <cell r="G429" t="str">
            <v>Marine whole account XOL</v>
          </cell>
          <cell r="H429" t="str">
            <v>U</v>
          </cell>
        </row>
        <row r="430">
          <cell r="A430" t="str">
            <v>XE_USD</v>
          </cell>
          <cell r="B430" t="str">
            <v>XE</v>
          </cell>
          <cell r="C430" t="str">
            <v>USD</v>
          </cell>
          <cell r="D430">
            <v>396</v>
          </cell>
          <cell r="E430">
            <v>37</v>
          </cell>
          <cell r="F430" t="str">
            <v>MA_WHOLE</v>
          </cell>
          <cell r="G430" t="str">
            <v>Marine whole account XOL</v>
          </cell>
          <cell r="H430" t="str">
            <v>U</v>
          </cell>
        </row>
        <row r="431">
          <cell r="A431" t="str">
            <v>XL_CAD</v>
          </cell>
          <cell r="B431" t="str">
            <v>XL</v>
          </cell>
          <cell r="C431" t="str">
            <v>CAD</v>
          </cell>
          <cell r="D431">
            <v>397</v>
          </cell>
          <cell r="E431">
            <v>5</v>
          </cell>
          <cell r="F431" t="str">
            <v>GL_ASS</v>
          </cell>
          <cell r="G431" t="str">
            <v>Assumed General Liability</v>
          </cell>
          <cell r="H431" t="str">
            <v>U</v>
          </cell>
        </row>
        <row r="432">
          <cell r="A432" t="str">
            <v>XL_GBP</v>
          </cell>
          <cell r="B432" t="str">
            <v>XL</v>
          </cell>
          <cell r="C432" t="str">
            <v>GBP</v>
          </cell>
          <cell r="D432">
            <v>398</v>
          </cell>
          <cell r="E432">
            <v>5</v>
          </cell>
          <cell r="F432" t="str">
            <v>GL_ASS</v>
          </cell>
          <cell r="G432" t="str">
            <v>Assumed General Liability</v>
          </cell>
          <cell r="H432" t="str">
            <v>U</v>
          </cell>
        </row>
        <row r="433">
          <cell r="A433" t="str">
            <v>XL_USD</v>
          </cell>
          <cell r="B433" t="str">
            <v>XL</v>
          </cell>
          <cell r="C433" t="str">
            <v>USD</v>
          </cell>
          <cell r="D433">
            <v>399</v>
          </cell>
          <cell r="E433">
            <v>5</v>
          </cell>
          <cell r="F433" t="str">
            <v>GL_ASS</v>
          </cell>
          <cell r="G433" t="str">
            <v>Assumed General Liability</v>
          </cell>
          <cell r="H433" t="str">
            <v>U</v>
          </cell>
        </row>
        <row r="434">
          <cell r="A434" t="str">
            <v>XM_CAD</v>
          </cell>
          <cell r="B434" t="str">
            <v>XM</v>
          </cell>
          <cell r="C434" t="str">
            <v>CAD</v>
          </cell>
          <cell r="D434">
            <v>400</v>
          </cell>
          <cell r="E434">
            <v>38</v>
          </cell>
          <cell r="F434" t="str">
            <v>MO_OTHER</v>
          </cell>
          <cell r="G434" t="str">
            <v>Motor Other</v>
          </cell>
          <cell r="H434" t="str">
            <v>U</v>
          </cell>
        </row>
        <row r="435">
          <cell r="A435" t="str">
            <v>XM_GBP</v>
          </cell>
          <cell r="B435" t="str">
            <v>XM</v>
          </cell>
          <cell r="C435" t="str">
            <v>GBP</v>
          </cell>
          <cell r="D435">
            <v>401</v>
          </cell>
          <cell r="E435">
            <v>38</v>
          </cell>
          <cell r="F435" t="str">
            <v>MO_OTHER</v>
          </cell>
          <cell r="G435" t="str">
            <v>Motor Other</v>
          </cell>
          <cell r="H435" t="str">
            <v>U</v>
          </cell>
        </row>
        <row r="436">
          <cell r="A436" t="str">
            <v>XM_USD</v>
          </cell>
          <cell r="B436" t="str">
            <v>XM</v>
          </cell>
          <cell r="C436" t="str">
            <v>USD</v>
          </cell>
          <cell r="D436">
            <v>402</v>
          </cell>
          <cell r="E436">
            <v>38</v>
          </cell>
          <cell r="F436" t="str">
            <v>MO_OTHER</v>
          </cell>
          <cell r="G436" t="str">
            <v>Motor Other</v>
          </cell>
          <cell r="H436" t="str">
            <v>U</v>
          </cell>
        </row>
        <row r="437">
          <cell r="A437" t="str">
            <v>XP_CAD</v>
          </cell>
          <cell r="B437" t="str">
            <v>XP</v>
          </cell>
          <cell r="C437" t="str">
            <v>CAD</v>
          </cell>
          <cell r="D437">
            <v>403</v>
          </cell>
          <cell r="E437">
            <v>12</v>
          </cell>
          <cell r="F437" t="str">
            <v>PROP_ASS</v>
          </cell>
          <cell r="G437" t="str">
            <v>Assumed Property</v>
          </cell>
          <cell r="H437" t="str">
            <v>U</v>
          </cell>
        </row>
        <row r="438">
          <cell r="A438" t="str">
            <v>XP_GBP</v>
          </cell>
          <cell r="B438" t="str">
            <v>XP</v>
          </cell>
          <cell r="C438" t="str">
            <v>GBP</v>
          </cell>
          <cell r="D438">
            <v>404</v>
          </cell>
          <cell r="E438">
            <v>12</v>
          </cell>
          <cell r="F438" t="str">
            <v>PROP_ASS</v>
          </cell>
          <cell r="G438" t="str">
            <v>Assumed Property</v>
          </cell>
          <cell r="H438" t="str">
            <v>U</v>
          </cell>
        </row>
        <row r="439">
          <cell r="A439" t="str">
            <v>XP_USD</v>
          </cell>
          <cell r="B439" t="str">
            <v>XP</v>
          </cell>
          <cell r="C439" t="str">
            <v>USD</v>
          </cell>
          <cell r="D439">
            <v>405</v>
          </cell>
          <cell r="E439">
            <v>13</v>
          </cell>
          <cell r="F439" t="str">
            <v>PROPUS_ASS</v>
          </cell>
          <cell r="G439" t="str">
            <v>Assumed Property US</v>
          </cell>
          <cell r="H439" t="str">
            <v>U</v>
          </cell>
        </row>
        <row r="440">
          <cell r="A440" t="str">
            <v>XT_CAD</v>
          </cell>
          <cell r="B440" t="str">
            <v>XT</v>
          </cell>
          <cell r="C440" t="str">
            <v>CAD</v>
          </cell>
          <cell r="D440">
            <v>406</v>
          </cell>
          <cell r="E440">
            <v>37</v>
          </cell>
          <cell r="F440" t="str">
            <v>MA_WHOLE</v>
          </cell>
          <cell r="G440" t="str">
            <v>Marine whole account XOL</v>
          </cell>
          <cell r="H440" t="str">
            <v>U</v>
          </cell>
        </row>
        <row r="441">
          <cell r="A441" t="str">
            <v>XT_GBP</v>
          </cell>
          <cell r="B441" t="str">
            <v>XT</v>
          </cell>
          <cell r="C441" t="str">
            <v>GBP</v>
          </cell>
          <cell r="D441">
            <v>407</v>
          </cell>
          <cell r="E441">
            <v>37</v>
          </cell>
          <cell r="F441" t="str">
            <v>MA_WHOLE</v>
          </cell>
          <cell r="G441" t="str">
            <v>Marine whole account XOL</v>
          </cell>
          <cell r="H441" t="str">
            <v>U</v>
          </cell>
        </row>
        <row r="442">
          <cell r="A442" t="str">
            <v>XT_USD</v>
          </cell>
          <cell r="B442" t="str">
            <v>XT</v>
          </cell>
          <cell r="C442" t="str">
            <v>USD</v>
          </cell>
          <cell r="D442">
            <v>408</v>
          </cell>
          <cell r="E442">
            <v>37</v>
          </cell>
          <cell r="F442" t="str">
            <v>MA_WHOLE</v>
          </cell>
          <cell r="G442" t="str">
            <v>Marine whole account XOL</v>
          </cell>
          <cell r="H442" t="str">
            <v>U</v>
          </cell>
        </row>
        <row r="443">
          <cell r="A443" t="str">
            <v>XX_CAD</v>
          </cell>
          <cell r="B443" t="str">
            <v>XX</v>
          </cell>
          <cell r="C443" t="str">
            <v>CAD</v>
          </cell>
          <cell r="D443">
            <v>409</v>
          </cell>
          <cell r="E443">
            <v>12</v>
          </cell>
          <cell r="F443" t="str">
            <v>PROP_ASS</v>
          </cell>
          <cell r="G443" t="str">
            <v>Assumed Property</v>
          </cell>
          <cell r="H443" t="str">
            <v>U</v>
          </cell>
        </row>
        <row r="444">
          <cell r="A444" t="str">
            <v>XX_GBP</v>
          </cell>
          <cell r="B444" t="str">
            <v>XX</v>
          </cell>
          <cell r="C444" t="str">
            <v>GBP</v>
          </cell>
          <cell r="D444">
            <v>410</v>
          </cell>
          <cell r="E444">
            <v>12</v>
          </cell>
          <cell r="F444" t="str">
            <v>PROP_ASS</v>
          </cell>
          <cell r="G444" t="str">
            <v>Assumed Property</v>
          </cell>
          <cell r="H444" t="str">
            <v>U</v>
          </cell>
        </row>
        <row r="445">
          <cell r="A445" t="str">
            <v>XX_USD</v>
          </cell>
          <cell r="B445" t="str">
            <v>XX</v>
          </cell>
          <cell r="C445" t="str">
            <v>USD</v>
          </cell>
          <cell r="D445">
            <v>411</v>
          </cell>
          <cell r="E445">
            <v>13</v>
          </cell>
          <cell r="F445" t="str">
            <v>PROPUS_ASS</v>
          </cell>
          <cell r="G445" t="str">
            <v>Assumed Property US</v>
          </cell>
          <cell r="H445" t="str">
            <v>U</v>
          </cell>
        </row>
        <row r="446">
          <cell r="A446" t="str">
            <v>XY_CAD</v>
          </cell>
          <cell r="B446" t="str">
            <v>XY</v>
          </cell>
          <cell r="C446" t="str">
            <v>CAD</v>
          </cell>
          <cell r="D446">
            <v>412</v>
          </cell>
          <cell r="E446">
            <v>3</v>
          </cell>
          <cell r="F446" t="str">
            <v>AL_ASS</v>
          </cell>
          <cell r="G446" t="str">
            <v>Assumed Aviation Liability</v>
          </cell>
          <cell r="H446" t="str">
            <v>U</v>
          </cell>
        </row>
        <row r="447">
          <cell r="A447" t="str">
            <v>XY_GBP</v>
          </cell>
          <cell r="B447" t="str">
            <v>XY</v>
          </cell>
          <cell r="C447" t="str">
            <v>GBP</v>
          </cell>
          <cell r="D447">
            <v>413</v>
          </cell>
          <cell r="E447">
            <v>3</v>
          </cell>
          <cell r="F447" t="str">
            <v>AL_ASS</v>
          </cell>
          <cell r="G447" t="str">
            <v>Assumed Aviation Liability</v>
          </cell>
          <cell r="H447" t="str">
            <v>U</v>
          </cell>
        </row>
        <row r="448">
          <cell r="A448" t="str">
            <v>XY_USD</v>
          </cell>
          <cell r="B448" t="str">
            <v>XY</v>
          </cell>
          <cell r="C448" t="str">
            <v>USD</v>
          </cell>
          <cell r="D448">
            <v>414</v>
          </cell>
          <cell r="E448">
            <v>3</v>
          </cell>
          <cell r="F448" t="str">
            <v>AL_ASS</v>
          </cell>
          <cell r="G448" t="str">
            <v>Assumed Aviation Liability</v>
          </cell>
          <cell r="H448" t="str">
            <v>U</v>
          </cell>
        </row>
        <row r="449">
          <cell r="A449" t="str">
            <v>XZ_CAD</v>
          </cell>
          <cell r="B449" t="str">
            <v>XZ</v>
          </cell>
          <cell r="C449" t="str">
            <v>CAD</v>
          </cell>
          <cell r="D449">
            <v>415</v>
          </cell>
          <cell r="E449">
            <v>3</v>
          </cell>
          <cell r="F449" t="str">
            <v>AL_ASS</v>
          </cell>
          <cell r="G449" t="str">
            <v>Assumed Aviation Liability</v>
          </cell>
          <cell r="H449" t="str">
            <v>U</v>
          </cell>
        </row>
        <row r="450">
          <cell r="A450" t="str">
            <v>XZ_GBP</v>
          </cell>
          <cell r="B450" t="str">
            <v>XZ</v>
          </cell>
          <cell r="C450" t="str">
            <v>GBP</v>
          </cell>
          <cell r="D450">
            <v>416</v>
          </cell>
          <cell r="E450">
            <v>3</v>
          </cell>
          <cell r="F450" t="str">
            <v>AL_ASS</v>
          </cell>
          <cell r="G450" t="str">
            <v>Assumed Aviation Liability</v>
          </cell>
          <cell r="H450" t="str">
            <v>U</v>
          </cell>
        </row>
        <row r="451">
          <cell r="A451" t="str">
            <v>XZ_USD</v>
          </cell>
          <cell r="B451" t="str">
            <v>XZ</v>
          </cell>
          <cell r="C451" t="str">
            <v>USD</v>
          </cell>
          <cell r="D451">
            <v>417</v>
          </cell>
          <cell r="E451">
            <v>3</v>
          </cell>
          <cell r="F451" t="str">
            <v>AL_ASS</v>
          </cell>
          <cell r="G451" t="str">
            <v>Assumed Aviation Liability</v>
          </cell>
          <cell r="H451" t="str">
            <v>U</v>
          </cell>
        </row>
        <row r="452">
          <cell r="A452" t="str">
            <v>ZX_CAD</v>
          </cell>
          <cell r="B452" t="str">
            <v>ZX</v>
          </cell>
          <cell r="C452" t="str">
            <v>CAD</v>
          </cell>
          <cell r="D452">
            <v>445</v>
          </cell>
          <cell r="E452">
            <v>48</v>
          </cell>
          <cell r="F452" t="str">
            <v>SPACE</v>
          </cell>
          <cell r="G452" t="str">
            <v>Space</v>
          </cell>
          <cell r="H452" t="str">
            <v>U</v>
          </cell>
        </row>
        <row r="453">
          <cell r="A453" t="str">
            <v>ZX_GBP</v>
          </cell>
          <cell r="B453" t="str">
            <v>ZX</v>
          </cell>
          <cell r="C453" t="str">
            <v>GBP</v>
          </cell>
          <cell r="D453">
            <v>446</v>
          </cell>
          <cell r="E453">
            <v>48</v>
          </cell>
          <cell r="F453" t="str">
            <v>SPACE</v>
          </cell>
          <cell r="G453" t="str">
            <v>Space</v>
          </cell>
          <cell r="H453" t="str">
            <v>U</v>
          </cell>
        </row>
        <row r="454">
          <cell r="A454" t="str">
            <v>ZX_USD</v>
          </cell>
          <cell r="B454" t="str">
            <v>ZX</v>
          </cell>
          <cell r="C454" t="str">
            <v>USD</v>
          </cell>
          <cell r="D454">
            <v>447</v>
          </cell>
          <cell r="E454">
            <v>48</v>
          </cell>
          <cell r="F454" t="str">
            <v>SPACE</v>
          </cell>
          <cell r="G454" t="str">
            <v>Space</v>
          </cell>
          <cell r="H454" t="str">
            <v>U</v>
          </cell>
        </row>
      </sheetData>
      <sheetData sheetId="6">
        <row r="14">
          <cell r="B14" t="str">
            <v>1E_CAD</v>
          </cell>
          <cell r="C14" t="str">
            <v>1E</v>
          </cell>
          <cell r="D14" t="str">
            <v>CAD</v>
          </cell>
          <cell r="E14" t="str">
            <v>TO</v>
          </cell>
          <cell r="F14">
            <v>499</v>
          </cell>
        </row>
        <row r="15">
          <cell r="B15" t="str">
            <v>1E_GBP</v>
          </cell>
          <cell r="C15" t="str">
            <v>1E</v>
          </cell>
          <cell r="D15" t="str">
            <v>GBP</v>
          </cell>
          <cell r="E15" t="str">
            <v>TO</v>
          </cell>
          <cell r="F15">
            <v>500</v>
          </cell>
        </row>
        <row r="16">
          <cell r="B16" t="str">
            <v>1E_USD</v>
          </cell>
          <cell r="C16" t="str">
            <v>1E</v>
          </cell>
          <cell r="D16" t="str">
            <v>USD</v>
          </cell>
          <cell r="E16" t="str">
            <v>TO</v>
          </cell>
          <cell r="F16">
            <v>501</v>
          </cell>
        </row>
        <row r="17">
          <cell r="B17" t="str">
            <v>1T_CAD</v>
          </cell>
          <cell r="C17" t="str">
            <v>1T</v>
          </cell>
          <cell r="D17" t="str">
            <v>CAD</v>
          </cell>
          <cell r="E17" t="str">
            <v>TO</v>
          </cell>
          <cell r="F17">
            <v>502</v>
          </cell>
        </row>
        <row r="18">
          <cell r="B18" t="str">
            <v>1T_GBP</v>
          </cell>
          <cell r="C18" t="str">
            <v>1T</v>
          </cell>
          <cell r="D18" t="str">
            <v>GBP</v>
          </cell>
          <cell r="E18" t="str">
            <v>TO</v>
          </cell>
          <cell r="F18">
            <v>503</v>
          </cell>
        </row>
        <row r="19">
          <cell r="B19" t="str">
            <v>1T_USD</v>
          </cell>
          <cell r="C19" t="str">
            <v>1T</v>
          </cell>
          <cell r="D19" t="str">
            <v>USD</v>
          </cell>
          <cell r="E19" t="str">
            <v>TO</v>
          </cell>
          <cell r="F19">
            <v>504</v>
          </cell>
        </row>
        <row r="20">
          <cell r="B20" t="str">
            <v>2E_CAD</v>
          </cell>
          <cell r="C20" t="str">
            <v>2E</v>
          </cell>
          <cell r="D20" t="str">
            <v>CAD</v>
          </cell>
          <cell r="E20" t="str">
            <v>TO</v>
          </cell>
          <cell r="F20">
            <v>505</v>
          </cell>
        </row>
        <row r="21">
          <cell r="B21" t="str">
            <v>2E_GBP</v>
          </cell>
          <cell r="C21" t="str">
            <v>2E</v>
          </cell>
          <cell r="D21" t="str">
            <v>GBP</v>
          </cell>
          <cell r="E21" t="str">
            <v>TO</v>
          </cell>
          <cell r="F21">
            <v>506</v>
          </cell>
        </row>
        <row r="22">
          <cell r="B22" t="str">
            <v>2E_USD</v>
          </cell>
          <cell r="C22" t="str">
            <v>2E</v>
          </cell>
          <cell r="D22" t="str">
            <v>USD</v>
          </cell>
          <cell r="E22" t="str">
            <v>TO</v>
          </cell>
          <cell r="F22">
            <v>507</v>
          </cell>
        </row>
        <row r="23">
          <cell r="B23" t="str">
            <v>2T_CAD</v>
          </cell>
          <cell r="C23" t="str">
            <v>2T</v>
          </cell>
          <cell r="D23" t="str">
            <v>CAD</v>
          </cell>
          <cell r="E23" t="str">
            <v>TO</v>
          </cell>
          <cell r="F23">
            <v>508</v>
          </cell>
        </row>
        <row r="24">
          <cell r="B24" t="str">
            <v>2T_GBP</v>
          </cell>
          <cell r="C24" t="str">
            <v>2T</v>
          </cell>
          <cell r="D24" t="str">
            <v>GBP</v>
          </cell>
          <cell r="E24" t="str">
            <v>TO</v>
          </cell>
          <cell r="F24">
            <v>509</v>
          </cell>
        </row>
        <row r="25">
          <cell r="B25" t="str">
            <v>2T_USD</v>
          </cell>
          <cell r="C25" t="str">
            <v>2T</v>
          </cell>
          <cell r="D25" t="str">
            <v>USD</v>
          </cell>
          <cell r="E25" t="str">
            <v>TO</v>
          </cell>
          <cell r="F25">
            <v>510</v>
          </cell>
        </row>
        <row r="26">
          <cell r="B26" t="str">
            <v>3E_CAD</v>
          </cell>
          <cell r="C26" t="str">
            <v>3E</v>
          </cell>
          <cell r="D26" t="str">
            <v>CAD</v>
          </cell>
          <cell r="E26" t="str">
            <v>TO</v>
          </cell>
          <cell r="F26">
            <v>511</v>
          </cell>
        </row>
        <row r="27">
          <cell r="B27" t="str">
            <v>3E_GBP</v>
          </cell>
          <cell r="C27" t="str">
            <v>3E</v>
          </cell>
          <cell r="D27" t="str">
            <v>GBP</v>
          </cell>
          <cell r="E27" t="str">
            <v>TO</v>
          </cell>
          <cell r="F27">
            <v>512</v>
          </cell>
        </row>
        <row r="28">
          <cell r="B28" t="str">
            <v>3E_USD</v>
          </cell>
          <cell r="C28" t="str">
            <v>3E</v>
          </cell>
          <cell r="D28" t="str">
            <v>USD</v>
          </cell>
          <cell r="E28" t="str">
            <v>TO</v>
          </cell>
          <cell r="F28">
            <v>513</v>
          </cell>
        </row>
        <row r="29">
          <cell r="B29" t="str">
            <v>3T_CAD</v>
          </cell>
          <cell r="C29" t="str">
            <v>3T</v>
          </cell>
          <cell r="D29" t="str">
            <v>CAD</v>
          </cell>
          <cell r="E29" t="str">
            <v>TO</v>
          </cell>
          <cell r="F29">
            <v>514</v>
          </cell>
        </row>
        <row r="30">
          <cell r="B30" t="str">
            <v>3T_GBP</v>
          </cell>
          <cell r="C30" t="str">
            <v>3T</v>
          </cell>
          <cell r="D30" t="str">
            <v>GBP</v>
          </cell>
          <cell r="E30" t="str">
            <v>TO</v>
          </cell>
          <cell r="F30">
            <v>515</v>
          </cell>
        </row>
        <row r="31">
          <cell r="B31" t="str">
            <v>3T_USD</v>
          </cell>
          <cell r="C31" t="str">
            <v>3T</v>
          </cell>
          <cell r="D31" t="str">
            <v>USD</v>
          </cell>
          <cell r="E31" t="str">
            <v>TO</v>
          </cell>
          <cell r="F31">
            <v>516</v>
          </cell>
        </row>
        <row r="32">
          <cell r="B32" t="str">
            <v>4E_CAD</v>
          </cell>
          <cell r="C32" t="str">
            <v>4E</v>
          </cell>
          <cell r="D32" t="str">
            <v>CAD</v>
          </cell>
          <cell r="E32" t="str">
            <v>TO</v>
          </cell>
          <cell r="F32">
            <v>517</v>
          </cell>
        </row>
        <row r="33">
          <cell r="B33" t="str">
            <v>4E_GBP</v>
          </cell>
          <cell r="C33" t="str">
            <v>4E</v>
          </cell>
          <cell r="D33" t="str">
            <v>GBP</v>
          </cell>
          <cell r="E33" t="str">
            <v>TO</v>
          </cell>
          <cell r="F33">
            <v>518</v>
          </cell>
        </row>
        <row r="34">
          <cell r="B34" t="str">
            <v>4E_USD</v>
          </cell>
          <cell r="C34" t="str">
            <v>4E</v>
          </cell>
          <cell r="D34" t="str">
            <v>USD</v>
          </cell>
          <cell r="E34" t="str">
            <v>TO</v>
          </cell>
          <cell r="F34">
            <v>519</v>
          </cell>
        </row>
        <row r="35">
          <cell r="B35" t="str">
            <v>4T_CAD</v>
          </cell>
          <cell r="C35" t="str">
            <v>4T</v>
          </cell>
          <cell r="D35" t="str">
            <v>CAD</v>
          </cell>
          <cell r="E35" t="str">
            <v>TO</v>
          </cell>
          <cell r="F35">
            <v>520</v>
          </cell>
        </row>
        <row r="36">
          <cell r="B36" t="str">
            <v>4T_GBP</v>
          </cell>
          <cell r="C36" t="str">
            <v>4T</v>
          </cell>
          <cell r="D36" t="str">
            <v>GBP</v>
          </cell>
          <cell r="E36" t="str">
            <v>TO</v>
          </cell>
          <cell r="F36">
            <v>521</v>
          </cell>
        </row>
        <row r="37">
          <cell r="B37" t="str">
            <v>4T_USD</v>
          </cell>
          <cell r="C37" t="str">
            <v>4T</v>
          </cell>
          <cell r="D37" t="str">
            <v>USD</v>
          </cell>
          <cell r="E37" t="str">
            <v>TO</v>
          </cell>
          <cell r="F37">
            <v>522</v>
          </cell>
        </row>
        <row r="38">
          <cell r="B38" t="str">
            <v>5T_CAD</v>
          </cell>
          <cell r="C38" t="str">
            <v>5T</v>
          </cell>
          <cell r="D38" t="str">
            <v>CAD</v>
          </cell>
          <cell r="E38" t="str">
            <v>TO</v>
          </cell>
          <cell r="F38">
            <v>523</v>
          </cell>
        </row>
        <row r="39">
          <cell r="B39" t="str">
            <v>5T_GBP</v>
          </cell>
          <cell r="C39" t="str">
            <v>5T</v>
          </cell>
          <cell r="D39" t="str">
            <v>GBP</v>
          </cell>
          <cell r="E39" t="str">
            <v>TO</v>
          </cell>
          <cell r="F39">
            <v>524</v>
          </cell>
        </row>
        <row r="40">
          <cell r="B40" t="str">
            <v>5T_USD</v>
          </cell>
          <cell r="C40" t="str">
            <v>5T</v>
          </cell>
          <cell r="D40" t="str">
            <v>USD</v>
          </cell>
          <cell r="E40" t="str">
            <v>TO</v>
          </cell>
          <cell r="F40">
            <v>525</v>
          </cell>
        </row>
        <row r="41">
          <cell r="B41" t="str">
            <v>6T_CAD</v>
          </cell>
          <cell r="C41" t="str">
            <v>6T</v>
          </cell>
          <cell r="D41" t="str">
            <v>CAD</v>
          </cell>
          <cell r="E41" t="str">
            <v>TO</v>
          </cell>
          <cell r="F41">
            <v>526</v>
          </cell>
        </row>
        <row r="42">
          <cell r="B42" t="str">
            <v>6T_GBP</v>
          </cell>
          <cell r="C42" t="str">
            <v>6T</v>
          </cell>
          <cell r="D42" t="str">
            <v>GBP</v>
          </cell>
          <cell r="E42" t="str">
            <v>TO</v>
          </cell>
          <cell r="F42">
            <v>527</v>
          </cell>
        </row>
        <row r="43">
          <cell r="B43" t="str">
            <v>6T_USD</v>
          </cell>
          <cell r="C43" t="str">
            <v>6T</v>
          </cell>
          <cell r="D43" t="str">
            <v>USD</v>
          </cell>
          <cell r="E43" t="str">
            <v>TO</v>
          </cell>
          <cell r="F43">
            <v>528</v>
          </cell>
        </row>
        <row r="44">
          <cell r="B44" t="str">
            <v>7T_CAD</v>
          </cell>
          <cell r="C44" t="str">
            <v>7T</v>
          </cell>
          <cell r="D44" t="str">
            <v>CAD</v>
          </cell>
          <cell r="E44" t="str">
            <v>TO</v>
          </cell>
          <cell r="F44">
            <v>529</v>
          </cell>
        </row>
        <row r="45">
          <cell r="B45" t="str">
            <v>7T_GBP</v>
          </cell>
          <cell r="C45" t="str">
            <v>7T</v>
          </cell>
          <cell r="D45" t="str">
            <v>GBP</v>
          </cell>
          <cell r="E45" t="str">
            <v>TO</v>
          </cell>
          <cell r="F45">
            <v>530</v>
          </cell>
        </row>
        <row r="46">
          <cell r="B46" t="str">
            <v>7T_USD</v>
          </cell>
          <cell r="C46" t="str">
            <v>7T</v>
          </cell>
          <cell r="D46" t="str">
            <v>USD</v>
          </cell>
          <cell r="E46" t="str">
            <v>TO</v>
          </cell>
          <cell r="F46">
            <v>531</v>
          </cell>
        </row>
        <row r="47">
          <cell r="B47" t="str">
            <v>8T_CAD</v>
          </cell>
          <cell r="C47" t="str">
            <v>8T</v>
          </cell>
          <cell r="D47" t="str">
            <v>CAD</v>
          </cell>
          <cell r="E47" t="str">
            <v>TO</v>
          </cell>
          <cell r="F47">
            <v>532</v>
          </cell>
        </row>
        <row r="48">
          <cell r="B48" t="str">
            <v>8T_GBP</v>
          </cell>
          <cell r="C48" t="str">
            <v>8T</v>
          </cell>
          <cell r="D48" t="str">
            <v>GBP</v>
          </cell>
          <cell r="E48" t="str">
            <v>TO</v>
          </cell>
          <cell r="F48">
            <v>533</v>
          </cell>
        </row>
        <row r="49">
          <cell r="B49" t="str">
            <v>8T_USD</v>
          </cell>
          <cell r="C49" t="str">
            <v>8T</v>
          </cell>
          <cell r="D49" t="str">
            <v>USD</v>
          </cell>
          <cell r="E49" t="str">
            <v>TO</v>
          </cell>
          <cell r="F49">
            <v>534</v>
          </cell>
        </row>
      </sheetData>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ssets.lloyds.com/media/9dcbdd61-6d8c-4216-88ba-efaa35f406a9/Y5349.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lloyds.com/conducting-business/risk-locator/how-to-establish-risk-location" TargetMode="External"/><Relationship Id="rId1" Type="http://schemas.openxmlformats.org/officeDocument/2006/relationships/hyperlink" Target="https://crystal.lloyds.com/Search"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assets.lloyds.com/media/5dc648c2-9a6c-4d39-93e4-175458a5bfea/Risk%20code%20mappings%20and%20descriptions%20July%202021.xls"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F37D9-95E6-426B-8969-A30F47E05BD2}">
  <sheetPr>
    <tabColor theme="1" tint="0.499984740745262"/>
  </sheetPr>
  <dimension ref="B2:M44"/>
  <sheetViews>
    <sheetView showGridLines="0" tabSelected="1" workbookViewId="0">
      <selection activeCell="B2" sqref="B2:M2"/>
    </sheetView>
  </sheetViews>
  <sheetFormatPr defaultRowHeight="15" x14ac:dyDescent="0.25"/>
  <cols>
    <col min="1" max="1" width="2.140625" customWidth="1"/>
  </cols>
  <sheetData>
    <row r="2" spans="2:13" x14ac:dyDescent="0.25">
      <c r="B2" s="243" t="s">
        <v>0</v>
      </c>
      <c r="C2" s="244"/>
      <c r="D2" s="244"/>
      <c r="E2" s="244"/>
      <c r="F2" s="244"/>
      <c r="G2" s="244"/>
      <c r="H2" s="244"/>
      <c r="I2" s="244"/>
      <c r="J2" s="244"/>
      <c r="K2" s="244"/>
      <c r="L2" s="244"/>
      <c r="M2" s="244"/>
    </row>
    <row r="3" spans="2:13" ht="14.45" customHeight="1" x14ac:dyDescent="0.25">
      <c r="B3" s="245" t="s">
        <v>1</v>
      </c>
      <c r="C3" s="245"/>
      <c r="D3" s="245"/>
      <c r="E3" s="245"/>
      <c r="F3" s="245"/>
      <c r="G3" s="245"/>
      <c r="H3" s="245"/>
      <c r="I3" s="245"/>
      <c r="J3" s="245"/>
      <c r="K3" s="245"/>
      <c r="L3" s="245"/>
      <c r="M3" s="245"/>
    </row>
    <row r="4" spans="2:13" x14ac:dyDescent="0.25">
      <c r="B4" s="245"/>
      <c r="C4" s="245"/>
      <c r="D4" s="245"/>
      <c r="E4" s="245"/>
      <c r="F4" s="245"/>
      <c r="G4" s="245"/>
      <c r="H4" s="245"/>
      <c r="I4" s="245"/>
      <c r="J4" s="245"/>
      <c r="K4" s="245"/>
      <c r="L4" s="245"/>
      <c r="M4" s="245"/>
    </row>
    <row r="5" spans="2:13" x14ac:dyDescent="0.25">
      <c r="B5" s="245"/>
      <c r="C5" s="245"/>
      <c r="D5" s="245"/>
      <c r="E5" s="245"/>
      <c r="F5" s="245"/>
      <c r="G5" s="245"/>
      <c r="H5" s="245"/>
      <c r="I5" s="245"/>
      <c r="J5" s="245"/>
      <c r="K5" s="245"/>
      <c r="L5" s="245"/>
      <c r="M5" s="245"/>
    </row>
    <row r="6" spans="2:13" x14ac:dyDescent="0.25">
      <c r="B6" s="245"/>
      <c r="C6" s="245"/>
      <c r="D6" s="245"/>
      <c r="E6" s="245"/>
      <c r="F6" s="245"/>
      <c r="G6" s="245"/>
      <c r="H6" s="245"/>
      <c r="I6" s="245"/>
      <c r="J6" s="245"/>
      <c r="K6" s="245"/>
      <c r="L6" s="245"/>
      <c r="M6" s="245"/>
    </row>
    <row r="7" spans="2:13" x14ac:dyDescent="0.25">
      <c r="B7" s="245"/>
      <c r="C7" s="245"/>
      <c r="D7" s="245"/>
      <c r="E7" s="245"/>
      <c r="F7" s="245"/>
      <c r="G7" s="245"/>
      <c r="H7" s="245"/>
      <c r="I7" s="245"/>
      <c r="J7" s="245"/>
      <c r="K7" s="245"/>
      <c r="L7" s="245"/>
      <c r="M7" s="245"/>
    </row>
    <row r="8" spans="2:13" x14ac:dyDescent="0.25">
      <c r="B8" s="245"/>
      <c r="C8" s="245"/>
      <c r="D8" s="245"/>
      <c r="E8" s="245"/>
      <c r="F8" s="245"/>
      <c r="G8" s="245"/>
      <c r="H8" s="245"/>
      <c r="I8" s="245"/>
      <c r="J8" s="245"/>
      <c r="K8" s="245"/>
      <c r="L8" s="245"/>
      <c r="M8" s="245"/>
    </row>
    <row r="9" spans="2:13" x14ac:dyDescent="0.25">
      <c r="B9" s="245"/>
      <c r="C9" s="245"/>
      <c r="D9" s="245"/>
      <c r="E9" s="245"/>
      <c r="F9" s="245"/>
      <c r="G9" s="245"/>
      <c r="H9" s="245"/>
      <c r="I9" s="245"/>
      <c r="J9" s="245"/>
      <c r="K9" s="245"/>
      <c r="L9" s="245"/>
      <c r="M9" s="245"/>
    </row>
    <row r="10" spans="2:13" x14ac:dyDescent="0.25">
      <c r="B10" s="245"/>
      <c r="C10" s="245"/>
      <c r="D10" s="245"/>
      <c r="E10" s="245"/>
      <c r="F10" s="245"/>
      <c r="G10" s="245"/>
      <c r="H10" s="245"/>
      <c r="I10" s="245"/>
      <c r="J10" s="245"/>
      <c r="K10" s="245"/>
      <c r="L10" s="245"/>
      <c r="M10" s="245"/>
    </row>
    <row r="11" spans="2:13" x14ac:dyDescent="0.25">
      <c r="B11" s="245"/>
      <c r="C11" s="245"/>
      <c r="D11" s="245"/>
      <c r="E11" s="245"/>
      <c r="F11" s="245"/>
      <c r="G11" s="245"/>
      <c r="H11" s="245"/>
      <c r="I11" s="245"/>
      <c r="J11" s="245"/>
      <c r="K11" s="245"/>
      <c r="L11" s="245"/>
      <c r="M11" s="245"/>
    </row>
    <row r="12" spans="2:13" x14ac:dyDescent="0.25">
      <c r="B12" s="245"/>
      <c r="C12" s="245"/>
      <c r="D12" s="245"/>
      <c r="E12" s="245"/>
      <c r="F12" s="245"/>
      <c r="G12" s="245"/>
      <c r="H12" s="245"/>
      <c r="I12" s="245"/>
      <c r="J12" s="245"/>
      <c r="K12" s="245"/>
      <c r="L12" s="245"/>
      <c r="M12" s="245"/>
    </row>
    <row r="13" spans="2:13" x14ac:dyDescent="0.25">
      <c r="B13" s="245"/>
      <c r="C13" s="245"/>
      <c r="D13" s="245"/>
      <c r="E13" s="245"/>
      <c r="F13" s="245"/>
      <c r="G13" s="245"/>
      <c r="H13" s="245"/>
      <c r="I13" s="245"/>
      <c r="J13" s="245"/>
      <c r="K13" s="245"/>
      <c r="L13" s="245"/>
      <c r="M13" s="245"/>
    </row>
    <row r="14" spans="2:13" x14ac:dyDescent="0.25">
      <c r="B14" s="245"/>
      <c r="C14" s="245"/>
      <c r="D14" s="245"/>
      <c r="E14" s="245"/>
      <c r="F14" s="245"/>
      <c r="G14" s="245"/>
      <c r="H14" s="245"/>
      <c r="I14" s="245"/>
      <c r="J14" s="245"/>
      <c r="K14" s="245"/>
      <c r="L14" s="245"/>
      <c r="M14" s="245"/>
    </row>
    <row r="15" spans="2:13" x14ac:dyDescent="0.25">
      <c r="B15" s="245"/>
      <c r="C15" s="245"/>
      <c r="D15" s="245"/>
      <c r="E15" s="245"/>
      <c r="F15" s="245"/>
      <c r="G15" s="245"/>
      <c r="H15" s="245"/>
      <c r="I15" s="245"/>
      <c r="J15" s="245"/>
      <c r="K15" s="245"/>
      <c r="L15" s="245"/>
      <c r="M15" s="245"/>
    </row>
    <row r="16" spans="2:13" x14ac:dyDescent="0.25">
      <c r="B16" s="245"/>
      <c r="C16" s="245"/>
      <c r="D16" s="245"/>
      <c r="E16" s="245"/>
      <c r="F16" s="245"/>
      <c r="G16" s="245"/>
      <c r="H16" s="245"/>
      <c r="I16" s="245"/>
      <c r="J16" s="245"/>
      <c r="K16" s="245"/>
      <c r="L16" s="245"/>
      <c r="M16" s="245"/>
    </row>
    <row r="17" spans="2:13" x14ac:dyDescent="0.25">
      <c r="B17" s="245"/>
      <c r="C17" s="245"/>
      <c r="D17" s="245"/>
      <c r="E17" s="245"/>
      <c r="F17" s="245"/>
      <c r="G17" s="245"/>
      <c r="H17" s="245"/>
      <c r="I17" s="245"/>
      <c r="J17" s="245"/>
      <c r="K17" s="245"/>
      <c r="L17" s="245"/>
      <c r="M17" s="245"/>
    </row>
    <row r="18" spans="2:13" x14ac:dyDescent="0.25">
      <c r="B18" s="245"/>
      <c r="C18" s="245"/>
      <c r="D18" s="245"/>
      <c r="E18" s="245"/>
      <c r="F18" s="245"/>
      <c r="G18" s="245"/>
      <c r="H18" s="245"/>
      <c r="I18" s="245"/>
      <c r="J18" s="245"/>
      <c r="K18" s="245"/>
      <c r="L18" s="245"/>
      <c r="M18" s="245"/>
    </row>
    <row r="19" spans="2:13" x14ac:dyDescent="0.25">
      <c r="B19" s="245"/>
      <c r="C19" s="245"/>
      <c r="D19" s="245"/>
      <c r="E19" s="245"/>
      <c r="F19" s="245"/>
      <c r="G19" s="245"/>
      <c r="H19" s="245"/>
      <c r="I19" s="245"/>
      <c r="J19" s="245"/>
      <c r="K19" s="245"/>
      <c r="L19" s="245"/>
      <c r="M19" s="245"/>
    </row>
    <row r="20" spans="2:13" x14ac:dyDescent="0.25">
      <c r="B20" s="245"/>
      <c r="C20" s="245"/>
      <c r="D20" s="245"/>
      <c r="E20" s="245"/>
      <c r="F20" s="245"/>
      <c r="G20" s="245"/>
      <c r="H20" s="245"/>
      <c r="I20" s="245"/>
      <c r="J20" s="245"/>
      <c r="K20" s="245"/>
      <c r="L20" s="245"/>
      <c r="M20" s="245"/>
    </row>
    <row r="21" spans="2:13" x14ac:dyDescent="0.25">
      <c r="B21" s="245"/>
      <c r="C21" s="245"/>
      <c r="D21" s="245"/>
      <c r="E21" s="245"/>
      <c r="F21" s="245"/>
      <c r="G21" s="245"/>
      <c r="H21" s="245"/>
      <c r="I21" s="245"/>
      <c r="J21" s="245"/>
      <c r="K21" s="245"/>
      <c r="L21" s="245"/>
      <c r="M21" s="245"/>
    </row>
    <row r="22" spans="2:13" x14ac:dyDescent="0.25">
      <c r="B22" s="245"/>
      <c r="C22" s="245"/>
      <c r="D22" s="245"/>
      <c r="E22" s="245"/>
      <c r="F22" s="245"/>
      <c r="G22" s="245"/>
      <c r="H22" s="245"/>
      <c r="I22" s="245"/>
      <c r="J22" s="245"/>
      <c r="K22" s="245"/>
      <c r="L22" s="245"/>
      <c r="M22" s="245"/>
    </row>
    <row r="23" spans="2:13" x14ac:dyDescent="0.25">
      <c r="B23" s="245"/>
      <c r="C23" s="245"/>
      <c r="D23" s="245"/>
      <c r="E23" s="245"/>
      <c r="F23" s="245"/>
      <c r="G23" s="245"/>
      <c r="H23" s="245"/>
      <c r="I23" s="245"/>
      <c r="J23" s="245"/>
      <c r="K23" s="245"/>
      <c r="L23" s="245"/>
      <c r="M23" s="245"/>
    </row>
    <row r="24" spans="2:13" x14ac:dyDescent="0.25">
      <c r="B24" s="245"/>
      <c r="C24" s="245"/>
      <c r="D24" s="245"/>
      <c r="E24" s="245"/>
      <c r="F24" s="245"/>
      <c r="G24" s="245"/>
      <c r="H24" s="245"/>
      <c r="I24" s="245"/>
      <c r="J24" s="245"/>
      <c r="K24" s="245"/>
      <c r="L24" s="245"/>
      <c r="M24" s="245"/>
    </row>
    <row r="25" spans="2:13" x14ac:dyDescent="0.25">
      <c r="B25" s="245"/>
      <c r="C25" s="245"/>
      <c r="D25" s="245"/>
      <c r="E25" s="245"/>
      <c r="F25" s="245"/>
      <c r="G25" s="245"/>
      <c r="H25" s="245"/>
      <c r="I25" s="245"/>
      <c r="J25" s="245"/>
      <c r="K25" s="245"/>
      <c r="L25" s="245"/>
      <c r="M25" s="245"/>
    </row>
    <row r="26" spans="2:13" x14ac:dyDescent="0.25">
      <c r="B26" s="245"/>
      <c r="C26" s="245"/>
      <c r="D26" s="245"/>
      <c r="E26" s="245"/>
      <c r="F26" s="245"/>
      <c r="G26" s="245"/>
      <c r="H26" s="245"/>
      <c r="I26" s="245"/>
      <c r="J26" s="245"/>
      <c r="K26" s="245"/>
      <c r="L26" s="245"/>
      <c r="M26" s="245"/>
    </row>
    <row r="27" spans="2:13" x14ac:dyDescent="0.25">
      <c r="B27" s="245"/>
      <c r="C27" s="245"/>
      <c r="D27" s="245"/>
      <c r="E27" s="245"/>
      <c r="F27" s="245"/>
      <c r="G27" s="245"/>
      <c r="H27" s="245"/>
      <c r="I27" s="245"/>
      <c r="J27" s="245"/>
      <c r="K27" s="245"/>
      <c r="L27" s="245"/>
      <c r="M27" s="245"/>
    </row>
    <row r="28" spans="2:13" x14ac:dyDescent="0.25">
      <c r="B28" s="245"/>
      <c r="C28" s="245"/>
      <c r="D28" s="245"/>
      <c r="E28" s="245"/>
      <c r="F28" s="245"/>
      <c r="G28" s="245"/>
      <c r="H28" s="245"/>
      <c r="I28" s="245"/>
      <c r="J28" s="245"/>
      <c r="K28" s="245"/>
      <c r="L28" s="245"/>
      <c r="M28" s="245"/>
    </row>
    <row r="29" spans="2:13" ht="14.45" customHeight="1" x14ac:dyDescent="0.25">
      <c r="B29" s="245"/>
      <c r="C29" s="245"/>
      <c r="D29" s="245"/>
      <c r="E29" s="245"/>
      <c r="F29" s="245"/>
      <c r="G29" s="245"/>
      <c r="H29" s="245"/>
      <c r="I29" s="245"/>
      <c r="J29" s="245"/>
      <c r="K29" s="245"/>
      <c r="L29" s="245"/>
      <c r="M29" s="245"/>
    </row>
    <row r="30" spans="2:13" ht="14.45" customHeight="1" x14ac:dyDescent="0.25">
      <c r="B30" s="245"/>
      <c r="C30" s="245"/>
      <c r="D30" s="245"/>
      <c r="E30" s="245"/>
      <c r="F30" s="245"/>
      <c r="G30" s="245"/>
      <c r="H30" s="245"/>
      <c r="I30" s="245"/>
      <c r="J30" s="245"/>
      <c r="K30" s="245"/>
      <c r="L30" s="245"/>
      <c r="M30" s="245"/>
    </row>
    <row r="31" spans="2:13" ht="14.45" customHeight="1" x14ac:dyDescent="0.25">
      <c r="B31" s="245"/>
      <c r="C31" s="245"/>
      <c r="D31" s="245"/>
      <c r="E31" s="245"/>
      <c r="F31" s="245"/>
      <c r="G31" s="245"/>
      <c r="H31" s="245"/>
      <c r="I31" s="245"/>
      <c r="J31" s="245"/>
      <c r="K31" s="245"/>
      <c r="L31" s="245"/>
      <c r="M31" s="245"/>
    </row>
    <row r="32" spans="2:13" ht="14.45" customHeight="1" x14ac:dyDescent="0.25">
      <c r="B32" s="245"/>
      <c r="C32" s="245"/>
      <c r="D32" s="245"/>
      <c r="E32" s="245"/>
      <c r="F32" s="245"/>
      <c r="G32" s="245"/>
      <c r="H32" s="245"/>
      <c r="I32" s="245"/>
      <c r="J32" s="245"/>
      <c r="K32" s="245"/>
      <c r="L32" s="245"/>
      <c r="M32" s="245"/>
    </row>
    <row r="33" spans="2:13" ht="14.45" customHeight="1" x14ac:dyDescent="0.25">
      <c r="B33" s="245"/>
      <c r="C33" s="245"/>
      <c r="D33" s="245"/>
      <c r="E33" s="245"/>
      <c r="F33" s="245"/>
      <c r="G33" s="245"/>
      <c r="H33" s="245"/>
      <c r="I33" s="245"/>
      <c r="J33" s="245"/>
      <c r="K33" s="245"/>
      <c r="L33" s="245"/>
      <c r="M33" s="245"/>
    </row>
    <row r="34" spans="2:13" x14ac:dyDescent="0.25">
      <c r="B34" s="245"/>
      <c r="C34" s="245"/>
      <c r="D34" s="245"/>
      <c r="E34" s="245"/>
      <c r="F34" s="245"/>
      <c r="G34" s="245"/>
      <c r="H34" s="245"/>
      <c r="I34" s="245"/>
      <c r="J34" s="245"/>
      <c r="K34" s="245"/>
      <c r="L34" s="245"/>
      <c r="M34" s="245"/>
    </row>
    <row r="35" spans="2:13" x14ac:dyDescent="0.25">
      <c r="B35" s="245"/>
      <c r="C35" s="245"/>
      <c r="D35" s="245"/>
      <c r="E35" s="245"/>
      <c r="F35" s="245"/>
      <c r="G35" s="245"/>
      <c r="H35" s="245"/>
      <c r="I35" s="245"/>
      <c r="J35" s="245"/>
      <c r="K35" s="245"/>
      <c r="L35" s="245"/>
      <c r="M35" s="245"/>
    </row>
    <row r="36" spans="2:13" x14ac:dyDescent="0.25">
      <c r="B36" s="245"/>
      <c r="C36" s="245"/>
      <c r="D36" s="245"/>
      <c r="E36" s="245"/>
      <c r="F36" s="245"/>
      <c r="G36" s="245"/>
      <c r="H36" s="245"/>
      <c r="I36" s="245"/>
      <c r="J36" s="245"/>
      <c r="K36" s="245"/>
      <c r="L36" s="245"/>
      <c r="M36" s="245"/>
    </row>
    <row r="37" spans="2:13" x14ac:dyDescent="0.25">
      <c r="B37" s="245"/>
      <c r="C37" s="245"/>
      <c r="D37" s="245"/>
      <c r="E37" s="245"/>
      <c r="F37" s="245"/>
      <c r="G37" s="245"/>
      <c r="H37" s="245"/>
      <c r="I37" s="245"/>
      <c r="J37" s="245"/>
      <c r="K37" s="245"/>
      <c r="L37" s="245"/>
      <c r="M37" s="245"/>
    </row>
    <row r="41" spans="2:13" ht="14.45" customHeight="1" x14ac:dyDescent="0.25">
      <c r="B41" s="245"/>
      <c r="C41" s="245"/>
      <c r="D41" s="245"/>
      <c r="E41" s="245"/>
      <c r="F41" s="245"/>
      <c r="G41" s="245"/>
      <c r="H41" s="245"/>
      <c r="I41" s="245"/>
      <c r="J41" s="245"/>
      <c r="K41" s="245"/>
      <c r="L41" s="245"/>
      <c r="M41" s="245"/>
    </row>
    <row r="42" spans="2:13" x14ac:dyDescent="0.25">
      <c r="B42" s="245"/>
      <c r="C42" s="245"/>
      <c r="D42" s="245"/>
      <c r="E42" s="245"/>
      <c r="F42" s="245"/>
      <c r="G42" s="245"/>
      <c r="H42" s="245"/>
      <c r="I42" s="245"/>
      <c r="J42" s="245"/>
      <c r="K42" s="245"/>
      <c r="L42" s="245"/>
      <c r="M42" s="245"/>
    </row>
    <row r="43" spans="2:13" x14ac:dyDescent="0.25">
      <c r="B43" s="245"/>
      <c r="C43" s="245"/>
      <c r="D43" s="245"/>
      <c r="E43" s="245"/>
      <c r="F43" s="245"/>
      <c r="G43" s="245"/>
      <c r="H43" s="245"/>
      <c r="I43" s="245"/>
      <c r="J43" s="245"/>
      <c r="K43" s="245"/>
      <c r="L43" s="245"/>
      <c r="M43" s="245"/>
    </row>
    <row r="44" spans="2:13" x14ac:dyDescent="0.25">
      <c r="B44" s="245"/>
      <c r="C44" s="245"/>
      <c r="D44" s="245"/>
      <c r="E44" s="245"/>
      <c r="F44" s="245"/>
      <c r="G44" s="245"/>
      <c r="H44" s="245"/>
      <c r="I44" s="245"/>
      <c r="J44" s="245"/>
      <c r="K44" s="245"/>
      <c r="L44" s="245"/>
      <c r="M44" s="245"/>
    </row>
  </sheetData>
  <sheetProtection algorithmName="SHA-512" hashValue="E9v0lPJKkYRLOmErIdMpxWAgDZ8Zh1GdXPkaLsDAAzM1zzlazsQOanoccCXlFmYjuka8LpZzpRduBJlRhTs00g==" saltValue="YRntY2IhcUl3UuKqCPWLbw==" spinCount="100000" sheet="1" objects="1" scenarios="1"/>
  <mergeCells count="3">
    <mergeCell ref="B2:M2"/>
    <mergeCell ref="B3:M37"/>
    <mergeCell ref="B41:M44"/>
  </mergeCells>
  <pageMargins left="0.7" right="0.7" top="0.75" bottom="0.75" header="0.3" footer="0.3"/>
  <pageSetup paperSize="9" orientation="portrait" verticalDpi="0" r:id="rId1"/>
  <headerFooter>
    <oddFooter>&amp;C&amp;1#&amp;"Calibri"&amp;10&amp;K000000Classification: Unclassified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4838D-34E8-4F24-AA4B-77F5F7859B9C}">
  <sheetPr>
    <pageSetUpPr fitToPage="1"/>
  </sheetPr>
  <dimension ref="A1:M41"/>
  <sheetViews>
    <sheetView showGridLines="0" zoomScaleNormal="100" workbookViewId="0"/>
  </sheetViews>
  <sheetFormatPr defaultColWidth="9.140625" defaultRowHeight="14.25" x14ac:dyDescent="0.2"/>
  <cols>
    <col min="1" max="1" width="1.42578125" style="1" customWidth="1"/>
    <col min="2" max="2" width="52.7109375" style="1" bestFit="1" customWidth="1"/>
    <col min="3" max="5" width="12.5703125" style="1" customWidth="1"/>
    <col min="6" max="6" width="1.42578125" style="4" customWidth="1"/>
    <col min="7" max="7" width="12.5703125" style="1" customWidth="1"/>
    <col min="8" max="8" width="1.42578125" style="4" customWidth="1"/>
    <col min="9" max="9" width="46.140625" style="1" bestFit="1" customWidth="1"/>
    <col min="10" max="10" width="12.5703125" style="1" customWidth="1"/>
    <col min="11" max="11" width="0.7109375" style="1" customWidth="1"/>
    <col min="12" max="12" width="254.7109375" style="1" customWidth="1"/>
    <col min="13" max="13" width="2.7109375" style="4" customWidth="1"/>
    <col min="14" max="16384" width="9.140625" style="1"/>
  </cols>
  <sheetData>
    <row r="1" spans="1:13" s="13" customFormat="1" ht="18.95" customHeight="1" x14ac:dyDescent="0.25">
      <c r="A1" s="55" t="s">
        <v>213</v>
      </c>
      <c r="B1" s="56"/>
      <c r="C1" s="57"/>
      <c r="D1" s="57"/>
      <c r="E1" s="57"/>
      <c r="F1" s="58"/>
      <c r="G1" s="58"/>
      <c r="H1" s="57"/>
      <c r="I1" s="57"/>
      <c r="J1" s="57"/>
      <c r="K1" s="57"/>
      <c r="L1" s="59"/>
      <c r="M1" s="60"/>
    </row>
    <row r="2" spans="1:13" ht="18.95" customHeight="1" x14ac:dyDescent="0.25">
      <c r="A2" s="4"/>
      <c r="B2" s="131" t="s">
        <v>214</v>
      </c>
      <c r="C2" s="132">
        <f>IF(ISBLANK(Overview!$E$13),"Year 1",Overview!$E$13)</f>
        <v>2024</v>
      </c>
      <c r="D2" s="132">
        <f>IFERROR(C2+1,"Year 2")</f>
        <v>2025</v>
      </c>
      <c r="E2" s="132">
        <f>IFERROR(D2+1,"Year 3")</f>
        <v>2026</v>
      </c>
      <c r="F2" s="144"/>
      <c r="G2" s="133" t="s">
        <v>215</v>
      </c>
      <c r="I2" s="293" t="s">
        <v>216</v>
      </c>
      <c r="J2" s="293"/>
      <c r="K2" s="293"/>
      <c r="L2" s="293"/>
      <c r="M2" s="45"/>
    </row>
    <row r="3" spans="1:13" s="4" customFormat="1" ht="15" x14ac:dyDescent="0.25">
      <c r="B3" s="102" t="s">
        <v>217</v>
      </c>
      <c r="C3" s="103">
        <f>SUM(C4:C5)</f>
        <v>0</v>
      </c>
      <c r="D3" s="103">
        <f>SUM(D4:D5)</f>
        <v>0</v>
      </c>
      <c r="E3" s="103">
        <f>SUM(E4:E5)</f>
        <v>0</v>
      </c>
      <c r="F3" s="104"/>
      <c r="G3" s="105">
        <f>SUM(C3:E3)</f>
        <v>0</v>
      </c>
      <c r="I3" s="275"/>
      <c r="J3" s="275"/>
      <c r="K3" s="275"/>
      <c r="L3" s="275"/>
      <c r="M3" s="45"/>
    </row>
    <row r="4" spans="1:13" s="4" customFormat="1" x14ac:dyDescent="0.2">
      <c r="B4" s="106" t="s">
        <v>218</v>
      </c>
      <c r="C4" s="147">
        <f>'1. GWP risk location'!C102</f>
        <v>0</v>
      </c>
      <c r="D4" s="147">
        <f>'1. GWP risk location'!D102</f>
        <v>0</v>
      </c>
      <c r="E4" s="147">
        <f>'1. GWP risk location'!E102</f>
        <v>0</v>
      </c>
      <c r="F4" s="107"/>
      <c r="G4" s="149">
        <f>SUM(C4:E4)</f>
        <v>0</v>
      </c>
      <c r="I4" s="275"/>
      <c r="J4" s="275"/>
      <c r="K4" s="275"/>
      <c r="L4" s="275"/>
    </row>
    <row r="5" spans="1:13" s="4" customFormat="1" x14ac:dyDescent="0.2">
      <c r="B5" s="108" t="s">
        <v>219</v>
      </c>
      <c r="C5" s="148">
        <f>'1. GWP risk location'!G102</f>
        <v>0</v>
      </c>
      <c r="D5" s="148">
        <f>'1. GWP risk location'!H102</f>
        <v>0</v>
      </c>
      <c r="E5" s="148">
        <f>'1. GWP risk location'!I102</f>
        <v>0</v>
      </c>
      <c r="F5" s="109"/>
      <c r="G5" s="150">
        <f>SUM(C5:E5)</f>
        <v>0</v>
      </c>
    </row>
    <row r="6" spans="1:13" s="4" customFormat="1" x14ac:dyDescent="0.2">
      <c r="C6" s="9"/>
      <c r="D6" s="195"/>
      <c r="E6" s="195"/>
      <c r="F6" s="9"/>
      <c r="G6" s="9"/>
    </row>
    <row r="7" spans="1:13" s="13" customFormat="1" ht="18.95" customHeight="1" x14ac:dyDescent="0.25">
      <c r="A7" s="55" t="s">
        <v>220</v>
      </c>
      <c r="B7" s="56"/>
      <c r="C7" s="57"/>
      <c r="D7" s="57"/>
      <c r="E7" s="57"/>
      <c r="F7" s="58"/>
      <c r="G7" s="58"/>
      <c r="H7" s="57"/>
      <c r="I7" s="57"/>
      <c r="J7" s="57"/>
      <c r="K7" s="57"/>
      <c r="L7" s="59"/>
      <c r="M7" s="60"/>
    </row>
    <row r="8" spans="1:13" ht="18.95" customHeight="1" x14ac:dyDescent="0.25">
      <c r="A8" s="4"/>
      <c r="B8" s="131" t="s">
        <v>221</v>
      </c>
      <c r="C8" s="132">
        <f>IF(ISBLANK(Overview!$E$13),"Year 1",Overview!$E$13)</f>
        <v>2024</v>
      </c>
      <c r="D8" s="132">
        <f>IFERROR(C8+1,"Year 2")</f>
        <v>2025</v>
      </c>
      <c r="E8" s="132">
        <f>IFERROR(D8+1,"Year 3")</f>
        <v>2026</v>
      </c>
      <c r="F8" s="144"/>
      <c r="G8" s="133" t="s">
        <v>215</v>
      </c>
      <c r="I8" s="138" t="s">
        <v>222</v>
      </c>
      <c r="J8" s="136"/>
      <c r="L8" s="167" t="s">
        <v>151</v>
      </c>
    </row>
    <row r="9" spans="1:13" x14ac:dyDescent="0.2">
      <c r="A9" s="4"/>
      <c r="B9" s="110" t="s">
        <v>223</v>
      </c>
      <c r="C9" s="73" t="str">
        <f>IFERROR(-$J$9,"Synd type")</f>
        <v>Synd type</v>
      </c>
      <c r="D9" s="111"/>
      <c r="E9" s="111"/>
      <c r="F9" s="73"/>
      <c r="G9" s="112">
        <f t="shared" ref="G9:G26" si="0">SUM(C9:E9)</f>
        <v>0</v>
      </c>
      <c r="I9" s="67" t="s">
        <v>224</v>
      </c>
      <c r="J9" s="66" t="str">
        <f>IF(Overview!D14="Captive",Dropdowns!F2,IF(Overview!D14="SIAB",Dropdowns!F4,IF(Overview!D14="Full Syndicate",Dropdowns!F3,IF(Overview!D14="SPA",Dropdowns!F5,"-"))))</f>
        <v>-</v>
      </c>
      <c r="L9" s="171"/>
    </row>
    <row r="10" spans="1:13" x14ac:dyDescent="0.2">
      <c r="A10" s="4"/>
      <c r="B10" s="110" t="s">
        <v>348</v>
      </c>
      <c r="C10" s="73">
        <f>MIN(SUM(C11:C13)+((C14*0.1)+(C15*0.11)),(C14+C15))</f>
        <v>0</v>
      </c>
      <c r="D10" s="73">
        <f>MIN(SUM(D11:D13)+((D14*0.1)+(D15*0.11)),(D14+D15))</f>
        <v>0</v>
      </c>
      <c r="E10" s="73">
        <f>MIN(SUM(E11:E13)+((E14*0.1)+(E15*0.11)),(E14+E15))</f>
        <v>0</v>
      </c>
      <c r="F10" s="73"/>
      <c r="G10" s="113">
        <f>SUM(C10:E10)</f>
        <v>0</v>
      </c>
      <c r="I10" s="67" t="s">
        <v>225</v>
      </c>
      <c r="J10" s="15"/>
      <c r="L10" s="165" t="s">
        <v>226</v>
      </c>
    </row>
    <row r="11" spans="1:13" x14ac:dyDescent="0.2">
      <c r="A11" s="4"/>
      <c r="B11" s="106" t="s">
        <v>343</v>
      </c>
      <c r="C11" s="137">
        <f>-$J$11*(C4-'1. GWP risk location'!C95-'1. GWP risk location'!C77-'1. GWP risk location'!C74-'1. GWP risk location'!C70)*('2. Distribution channel'!C9+'2. Distribution channel'!C11)</f>
        <v>0</v>
      </c>
      <c r="D11" s="137">
        <f>-$J$11*(D4-'1. GWP risk location'!D95-'1. GWP risk location'!D77-'1. GWP risk location'!D74-'1. GWP risk location'!D70)*('2. Distribution channel'!D9+'2. Distribution channel'!D11)</f>
        <v>0</v>
      </c>
      <c r="E11" s="137">
        <f>-$J$11*(E4-'1. GWP risk location'!E95-'1. GWP risk location'!E77-'1. GWP risk location'!E74-'1. GWP risk location'!E70)*('2. Distribution channel'!E9+'2. Distribution channel'!E11)</f>
        <v>0</v>
      </c>
      <c r="F11" s="137"/>
      <c r="G11" s="113">
        <f t="shared" si="0"/>
        <v>0</v>
      </c>
      <c r="I11" s="143" t="s">
        <v>227</v>
      </c>
      <c r="J11" s="17">
        <v>4.8999999999999998E-3</v>
      </c>
      <c r="L11" s="165"/>
    </row>
    <row r="12" spans="1:13" x14ac:dyDescent="0.2">
      <c r="A12" s="4"/>
      <c r="B12" s="106" t="s">
        <v>344</v>
      </c>
      <c r="C12" s="137">
        <f>-('2. Distribution channel'!H15+'2. Distribution channel'!H16-'1. GWP risk location'!G95-'1. GWP risk location'!G77-'1. GWP risk location'!G74-'1. GWP risk location'!G70)*$J$12</f>
        <v>0</v>
      </c>
      <c r="D12" s="137">
        <f>-('2. Distribution channel'!I15+'2. Distribution channel'!I16-'1. GWP risk location'!H95-'1. GWP risk location'!H77-'1. GWP risk location'!H74-'1. GWP risk location'!H70)*$J$12</f>
        <v>0</v>
      </c>
      <c r="E12" s="137">
        <f>-('2. Distribution channel'!J15+'2. Distribution channel'!J16-'1. GWP risk location'!I95-'1. GWP risk location'!I77-'1. GWP risk location'!I74-'1. GWP risk location'!I70)*$J$12</f>
        <v>0</v>
      </c>
      <c r="F12" s="137"/>
      <c r="G12" s="113">
        <f t="shared" si="0"/>
        <v>0</v>
      </c>
      <c r="I12" s="143" t="s">
        <v>228</v>
      </c>
      <c r="J12" s="17">
        <v>1.6999999999999999E-3</v>
      </c>
      <c r="L12" s="165"/>
    </row>
    <row r="13" spans="1:13" x14ac:dyDescent="0.2">
      <c r="A13" s="4"/>
      <c r="B13" s="106" t="s">
        <v>345</v>
      </c>
      <c r="C13" s="137">
        <f>-$J$13*(C4-'1. GWP risk location'!C95-'1. GWP risk location'!C77-'1. GWP risk location'!C74-'1. GWP risk location'!C70)*('2. Distribution channel'!C10)</f>
        <v>0</v>
      </c>
      <c r="D13" s="137">
        <f>-$J$13*(D4-'1. GWP risk location'!D95-'1. GWP risk location'!D77-'1. GWP risk location'!D74-'1. GWP risk location'!D70)*('2. Distribution channel'!D10)</f>
        <v>0</v>
      </c>
      <c r="E13" s="137">
        <f>-$J$13*(E4-'1. GWP risk location'!E95-'1. GWP risk location'!E77-'1. GWP risk location'!E74-'1. GWP risk location'!E70)*('2. Distribution channel'!E10)</f>
        <v>0</v>
      </c>
      <c r="F13" s="137"/>
      <c r="G13" s="113">
        <f>SUM(C13:E13)</f>
        <v>0</v>
      </c>
      <c r="I13" s="143" t="s">
        <v>229</v>
      </c>
      <c r="J13" s="17">
        <v>7.3000000000000001E-3</v>
      </c>
      <c r="K13" s="4"/>
      <c r="L13" s="165"/>
    </row>
    <row r="14" spans="1:13" x14ac:dyDescent="0.2">
      <c r="A14" s="4"/>
      <c r="B14" s="106" t="s">
        <v>346</v>
      </c>
      <c r="C14" s="137">
        <f>-$J$14*(SUM('1. GWP risk location'!C57:C67,'1. GWP risk location'!C69,'1. GWP risk location'!C71:C73,'1. GWP risk location'!C76,'1. GWP risk location'!C78:C88,'1. GWP risk location'!C90:C93)+('1. GWP risk location'!G67))</f>
        <v>0</v>
      </c>
      <c r="D14" s="137">
        <f>-$J$14*(SUM('1. GWP risk location'!D57:D67,'1. GWP risk location'!D69,'1. GWP risk location'!D71:D73,'1. GWP risk location'!D76,'1. GWP risk location'!D78:D88,'1. GWP risk location'!D90:D93)+('1. GWP risk location'!H67))</f>
        <v>0</v>
      </c>
      <c r="E14" s="137">
        <f>-$J$14*(SUM('1. GWP risk location'!E57:E67,'1. GWP risk location'!E69,'1. GWP risk location'!E71:E73,'1. GWP risk location'!E76,'1. GWP risk location'!E78:E88,'1. GWP risk location'!E90:E93)+('1. GWP risk location'!I67))</f>
        <v>0</v>
      </c>
      <c r="F14" s="137"/>
      <c r="G14" s="113">
        <f t="shared" si="0"/>
        <v>0</v>
      </c>
      <c r="I14" s="174" t="s">
        <v>346</v>
      </c>
      <c r="J14" s="17">
        <v>2.75E-2</v>
      </c>
      <c r="K14" s="4"/>
      <c r="L14" s="165" t="s">
        <v>230</v>
      </c>
    </row>
    <row r="15" spans="1:13" x14ac:dyDescent="0.2">
      <c r="A15" s="4"/>
      <c r="B15" s="106" t="s">
        <v>347</v>
      </c>
      <c r="C15" s="137">
        <f>-$J$15*'1. GWP risk location'!K14</f>
        <v>0</v>
      </c>
      <c r="D15" s="137">
        <f>-$J$15*'1. GWP risk location'!L14</f>
        <v>0</v>
      </c>
      <c r="E15" s="137">
        <f>-$J$15*'1. GWP risk location'!M14</f>
        <v>0</v>
      </c>
      <c r="F15" s="137"/>
      <c r="G15" s="113">
        <f t="shared" si="0"/>
        <v>0</v>
      </c>
      <c r="I15" s="174" t="s">
        <v>347</v>
      </c>
      <c r="J15" s="17">
        <v>0.02</v>
      </c>
      <c r="K15" s="4"/>
      <c r="L15" s="165" t="s">
        <v>339</v>
      </c>
    </row>
    <row r="16" spans="1:13" x14ac:dyDescent="0.2">
      <c r="A16" s="4"/>
      <c r="B16" s="110" t="s">
        <v>231</v>
      </c>
      <c r="C16" s="73">
        <f>SUM(C17:C18)</f>
        <v>0</v>
      </c>
      <c r="D16" s="73">
        <f>SUM(D17:D18)</f>
        <v>0</v>
      </c>
      <c r="E16" s="73">
        <f>SUM(E17:E18)</f>
        <v>0</v>
      </c>
      <c r="F16" s="73"/>
      <c r="G16" s="113">
        <f t="shared" si="0"/>
        <v>0</v>
      </c>
      <c r="I16" s="67" t="s">
        <v>231</v>
      </c>
      <c r="J16" s="15"/>
      <c r="K16" s="4"/>
      <c r="L16" s="166"/>
    </row>
    <row r="17" spans="1:13" x14ac:dyDescent="0.2">
      <c r="A17" s="4"/>
      <c r="B17" s="106" t="s">
        <v>232</v>
      </c>
      <c r="C17" s="137">
        <f>-Overview!D19*'B. Lloyd''s charges'!$J$17/1000</f>
        <v>0</v>
      </c>
      <c r="D17" s="137">
        <f>-Overview!E19*'B. Lloyd''s charges'!$J$17/1000</f>
        <v>0</v>
      </c>
      <c r="E17" s="137">
        <f>-Overview!F19*'B. Lloyd''s charges'!$J$17/1000</f>
        <v>0</v>
      </c>
      <c r="F17" s="137"/>
      <c r="G17" s="113">
        <f t="shared" si="0"/>
        <v>0</v>
      </c>
      <c r="I17" s="143" t="s">
        <v>233</v>
      </c>
      <c r="J17" s="15">
        <v>833</v>
      </c>
      <c r="K17" s="4"/>
      <c r="L17" s="166"/>
    </row>
    <row r="18" spans="1:13" x14ac:dyDescent="0.2">
      <c r="A18" s="4"/>
      <c r="B18" s="106" t="s">
        <v>234</v>
      </c>
      <c r="C18" s="137">
        <f>-Overview!D20*'B. Lloyd''s charges'!$J$18/1000</f>
        <v>0</v>
      </c>
      <c r="D18" s="137">
        <f>-Overview!E20*'B. Lloyd''s charges'!$J$18/1000</f>
        <v>0</v>
      </c>
      <c r="E18" s="137">
        <f>-Overview!F20*'B. Lloyd''s charges'!$J$18/1000</f>
        <v>0</v>
      </c>
      <c r="F18" s="137"/>
      <c r="G18" s="113">
        <f t="shared" si="0"/>
        <v>0</v>
      </c>
      <c r="I18" s="143" t="s">
        <v>235</v>
      </c>
      <c r="J18" s="15">
        <v>555</v>
      </c>
      <c r="K18" s="4"/>
      <c r="L18" s="165"/>
    </row>
    <row r="19" spans="1:13" x14ac:dyDescent="0.2">
      <c r="A19" s="4"/>
      <c r="B19" s="175" t="s">
        <v>236</v>
      </c>
      <c r="C19" s="137">
        <f>-$J$19</f>
        <v>-20</v>
      </c>
      <c r="D19" s="137">
        <f t="shared" ref="D19:E19" si="1">-$J$19</f>
        <v>-20</v>
      </c>
      <c r="E19" s="137">
        <f t="shared" si="1"/>
        <v>-20</v>
      </c>
      <c r="F19" s="137"/>
      <c r="G19" s="113">
        <f>SUM(C19:E19)</f>
        <v>-60</v>
      </c>
      <c r="I19" s="67" t="s">
        <v>237</v>
      </c>
      <c r="J19" s="15">
        <v>20</v>
      </c>
      <c r="K19" s="4"/>
      <c r="L19" s="165"/>
    </row>
    <row r="20" spans="1:13" x14ac:dyDescent="0.2">
      <c r="A20" s="4"/>
      <c r="B20" s="175" t="s">
        <v>238</v>
      </c>
      <c r="C20" s="137" t="str">
        <f>IF(Overview!$D$32="Yes",(C3-('1. GWP risk location'!K95+'1. GWP risk location'!K74+'1. GWP risk location'!K70+'1. GWP risk location'!K68+'1. GWP risk location'!K37+'1. GWP risk location'!K40))*-'B. Lloyd''s charges'!$J$20,"-")</f>
        <v>-</v>
      </c>
      <c r="D20" s="137" t="str">
        <f>IF(Overview!$D$32="Yes",(D3-('1. GWP risk location'!L95+'1. GWP risk location'!L74+'1. GWP risk location'!L70+'1. GWP risk location'!L68+'1. GWP risk location'!L37+'1. GWP risk location'!L40))*-'B. Lloyd''s charges'!$J$20,"-")</f>
        <v>-</v>
      </c>
      <c r="E20" s="137" t="str">
        <f>IF(Overview!$D$32="Yes",(E3-('1. GWP risk location'!M95+'1. GWP risk location'!M74+'1. GWP risk location'!M70+'1. GWP risk location'!M68+'1. GWP risk location'!M37+'1. GWP risk location'!M40))*-'B. Lloyd''s charges'!$J$20,"-")</f>
        <v>-</v>
      </c>
      <c r="F20" s="137"/>
      <c r="G20" s="113">
        <f t="shared" si="0"/>
        <v>0</v>
      </c>
      <c r="I20" s="67" t="s">
        <v>238</v>
      </c>
      <c r="J20" s="16">
        <v>5.0000000000000001E-4</v>
      </c>
      <c r="K20" s="4"/>
      <c r="L20" s="165" t="s">
        <v>338</v>
      </c>
    </row>
    <row r="21" spans="1:13" x14ac:dyDescent="0.2">
      <c r="A21" s="4"/>
      <c r="B21" s="175" t="s">
        <v>239</v>
      </c>
      <c r="C21" s="137">
        <f>IF(Overview!$D$14="SPA",,-$J$21)</f>
        <v>-62</v>
      </c>
      <c r="D21" s="137">
        <f>IF(Overview!$D$14="SPA",,-$J$21)</f>
        <v>-62</v>
      </c>
      <c r="E21" s="137">
        <f>IF(Overview!$D$14="SPA",,-$J$21)</f>
        <v>-62</v>
      </c>
      <c r="F21" s="137"/>
      <c r="G21" s="113">
        <f t="shared" si="0"/>
        <v>-186</v>
      </c>
      <c r="I21" s="67" t="s">
        <v>240</v>
      </c>
      <c r="J21" s="66">
        <v>62</v>
      </c>
      <c r="K21" s="4"/>
      <c r="L21" s="165" t="s">
        <v>337</v>
      </c>
    </row>
    <row r="22" spans="1:13" x14ac:dyDescent="0.2">
      <c r="A22" s="4"/>
      <c r="B22" s="175" t="s">
        <v>241</v>
      </c>
      <c r="C22" s="137">
        <f>IF(OR(Overview!$D$14="SPA",Overview!$D$14="Captive"),,-$J$22*C3)</f>
        <v>0</v>
      </c>
      <c r="D22" s="137">
        <f>IF(OR(Overview!$D$14="SPA",Overview!$D$14="Captive"),,-$J$22*D3)</f>
        <v>0</v>
      </c>
      <c r="E22" s="137">
        <f>IF(OR(Overview!$D$14="SPA",Overview!$D$14="Captive"),,-$J$22*E3)</f>
        <v>0</v>
      </c>
      <c r="F22" s="137"/>
      <c r="G22" s="113">
        <f t="shared" si="0"/>
        <v>0</v>
      </c>
      <c r="H22" s="202"/>
      <c r="I22" s="67" t="s">
        <v>242</v>
      </c>
      <c r="J22" s="182">
        <v>1.1999999999999999E-3</v>
      </c>
      <c r="K22" s="4"/>
      <c r="L22" s="165" t="s">
        <v>243</v>
      </c>
    </row>
    <row r="23" spans="1:13" x14ac:dyDescent="0.2">
      <c r="A23" s="4"/>
      <c r="B23" s="175" t="s">
        <v>244</v>
      </c>
      <c r="C23" s="137">
        <f>IF(OR(Overview!$D$14="SPA",Overview!$D$14="Captive"),,-$J$23*C3)</f>
        <v>0</v>
      </c>
      <c r="D23" s="137">
        <f>IF(OR(Overview!$D$14="SPA",Overview!$D$14="Captive"),,-$J$23*D3)</f>
        <v>0</v>
      </c>
      <c r="E23" s="137">
        <f>IF(OR(Overview!$D$14="SPA",Overview!$D$14="Captive"),,-$J$23*E3)</f>
        <v>0</v>
      </c>
      <c r="F23" s="137"/>
      <c r="G23" s="113">
        <f t="shared" si="0"/>
        <v>0</v>
      </c>
      <c r="H23" s="202"/>
      <c r="I23" s="67" t="s">
        <v>245</v>
      </c>
      <c r="J23" s="182">
        <v>5.9999999999999995E-4</v>
      </c>
      <c r="K23" s="4"/>
      <c r="L23" s="165" t="s">
        <v>243</v>
      </c>
    </row>
    <row r="24" spans="1:13" ht="14.45" customHeight="1" x14ac:dyDescent="0.2">
      <c r="A24" s="4"/>
      <c r="B24" s="175" t="s">
        <v>34</v>
      </c>
      <c r="C24" s="73">
        <f>IF(Overview!$D$34="Yes",-$J$24*C3,"-")</f>
        <v>0</v>
      </c>
      <c r="D24" s="73">
        <f>IF(Overview!$D$34="Yes",-$J$24*D3,"-")</f>
        <v>0</v>
      </c>
      <c r="E24" s="73">
        <f>IF(Overview!$D$34="Yes",-$J$24*E3,"-")</f>
        <v>0</v>
      </c>
      <c r="F24" s="137"/>
      <c r="G24" s="112">
        <f t="shared" si="0"/>
        <v>0</v>
      </c>
      <c r="H24" s="203"/>
      <c r="I24" s="67" t="s">
        <v>34</v>
      </c>
      <c r="J24" s="16">
        <v>4.0000000000000002E-4</v>
      </c>
      <c r="K24" s="4"/>
      <c r="L24" s="165" t="s">
        <v>246</v>
      </c>
    </row>
    <row r="25" spans="1:13" x14ac:dyDescent="0.2">
      <c r="A25" s="4"/>
      <c r="B25" s="110" t="s">
        <v>247</v>
      </c>
      <c r="C25" s="73">
        <f>IF(Overview!$D$14="SPA",,-C$3*$J$25)</f>
        <v>0</v>
      </c>
      <c r="D25" s="73">
        <f>IF(Overview!$D$14="SPA",,-D$3*$J$25)</f>
        <v>0</v>
      </c>
      <c r="E25" s="73">
        <f>IF(Overview!$D$14="SPA",,-E$3*$J$25)</f>
        <v>0</v>
      </c>
      <c r="F25" s="73"/>
      <c r="G25" s="112">
        <f t="shared" si="0"/>
        <v>0</v>
      </c>
      <c r="H25" s="203"/>
      <c r="I25" s="67" t="s">
        <v>247</v>
      </c>
      <c r="J25" s="16">
        <v>3.1E-4</v>
      </c>
      <c r="K25" s="4"/>
      <c r="L25" s="165" t="s">
        <v>248</v>
      </c>
    </row>
    <row r="26" spans="1:13" x14ac:dyDescent="0.2">
      <c r="A26" s="4"/>
      <c r="B26" s="110" t="s">
        <v>249</v>
      </c>
      <c r="C26" s="73">
        <f>IF(Overview!$D$14="SPA",,-'2. Distribution channel'!C22*$J$26)</f>
        <v>0</v>
      </c>
      <c r="D26" s="73">
        <f>IF(Overview!$D$14="SPA",,-'2. Distribution channel'!D22*$J$26)</f>
        <v>0</v>
      </c>
      <c r="E26" s="73">
        <f>IF(Overview!$D$14="SPA",,-'2. Distribution channel'!E22*$J$26)</f>
        <v>0</v>
      </c>
      <c r="F26" s="73"/>
      <c r="G26" s="112">
        <f t="shared" si="0"/>
        <v>0</v>
      </c>
      <c r="H26" s="203"/>
      <c r="I26" s="67" t="s">
        <v>249</v>
      </c>
      <c r="J26" s="16">
        <v>2.3000000000000001E-4</v>
      </c>
      <c r="K26" s="4"/>
      <c r="L26" s="165" t="s">
        <v>250</v>
      </c>
    </row>
    <row r="27" spans="1:13" x14ac:dyDescent="0.2">
      <c r="A27" s="4"/>
      <c r="B27" s="110" t="s">
        <v>251</v>
      </c>
      <c r="C27" s="73">
        <f>-$J$27*C3</f>
        <v>0</v>
      </c>
      <c r="D27" s="73">
        <f>-$J$27*D3</f>
        <v>0</v>
      </c>
      <c r="E27" s="73">
        <f>-$J$27*E3</f>
        <v>0</v>
      </c>
      <c r="F27" s="73"/>
      <c r="G27" s="112">
        <f>$J$27*-G3</f>
        <v>0</v>
      </c>
      <c r="H27" s="203"/>
      <c r="I27" s="134" t="s">
        <v>251</v>
      </c>
      <c r="J27" s="135">
        <v>2.3499999999999999E-4</v>
      </c>
      <c r="K27" s="4"/>
      <c r="L27" s="192" t="s">
        <v>252</v>
      </c>
    </row>
    <row r="28" spans="1:13" ht="15.75" thickBot="1" x14ac:dyDescent="0.3">
      <c r="A28" s="4"/>
      <c r="B28" s="114" t="s">
        <v>193</v>
      </c>
      <c r="C28" s="77">
        <f>SUM(C9:C10,C19:C27,C16)</f>
        <v>-82</v>
      </c>
      <c r="D28" s="77">
        <f>SUM(D9:D10,D19:D27,D16)</f>
        <v>-82</v>
      </c>
      <c r="E28" s="77">
        <f>SUM(E9:E10,E19:E27,E16)</f>
        <v>-82</v>
      </c>
      <c r="F28" s="77"/>
      <c r="G28" s="77">
        <f>SUM(G9:G10,G19:G27,G16)</f>
        <v>-246</v>
      </c>
      <c r="H28" s="204"/>
      <c r="I28" s="4"/>
      <c r="J28" s="4"/>
      <c r="K28" s="4"/>
      <c r="L28" s="2"/>
      <c r="M28" s="1"/>
    </row>
    <row r="29" spans="1:13" ht="15" thickTop="1" x14ac:dyDescent="0.2">
      <c r="A29" s="4"/>
      <c r="B29" s="4"/>
      <c r="C29" s="4"/>
      <c r="D29" s="4"/>
      <c r="E29" s="4"/>
      <c r="G29" s="4"/>
      <c r="I29" s="4"/>
      <c r="M29" s="1"/>
    </row>
    <row r="30" spans="1:13" s="13" customFormat="1" ht="18.95" customHeight="1" x14ac:dyDescent="0.25">
      <c r="A30" s="61" t="s">
        <v>253</v>
      </c>
      <c r="B30" s="62"/>
      <c r="C30" s="63"/>
      <c r="D30" s="63"/>
      <c r="E30" s="63"/>
      <c r="F30" s="65"/>
      <c r="G30" s="64"/>
      <c r="H30" s="65"/>
      <c r="I30" s="65"/>
      <c r="J30" s="65"/>
      <c r="K30" s="65"/>
      <c r="L30" s="65"/>
      <c r="M30" s="60"/>
    </row>
    <row r="31" spans="1:13" ht="18.95" customHeight="1" x14ac:dyDescent="0.25">
      <c r="A31" s="4"/>
      <c r="B31" s="131" t="s">
        <v>254</v>
      </c>
      <c r="C31" s="132">
        <f>IF(ISBLANK(Overview!$E$13),"Year 1",Overview!$E$13)</f>
        <v>2024</v>
      </c>
      <c r="D31" s="132">
        <f>IFERROR(C31+1,"Year 2")</f>
        <v>2025</v>
      </c>
      <c r="E31" s="132">
        <f>IFERROR(D31+1,"Year 3")</f>
        <v>2026</v>
      </c>
      <c r="F31" s="130"/>
      <c r="G31" s="133" t="s">
        <v>215</v>
      </c>
      <c r="I31" s="168" t="s">
        <v>255</v>
      </c>
      <c r="J31" s="169"/>
      <c r="L31" s="167" t="s">
        <v>151</v>
      </c>
    </row>
    <row r="32" spans="1:13" x14ac:dyDescent="0.2">
      <c r="A32" s="4"/>
      <c r="B32" s="72" t="s">
        <v>256</v>
      </c>
      <c r="C32" s="73">
        <f>IF(Overview!D16="No","-",-J32)</f>
        <v>-52</v>
      </c>
      <c r="D32" s="111"/>
      <c r="E32" s="111"/>
      <c r="F32" s="96"/>
      <c r="G32" s="112">
        <f>SUM(C32:E32)</f>
        <v>-52</v>
      </c>
      <c r="I32" s="5" t="s">
        <v>257</v>
      </c>
      <c r="J32" s="152">
        <f>IF(OR(Overview!D16="No",Overview!D14="SIAB"),0,52)</f>
        <v>52</v>
      </c>
      <c r="L32" s="190"/>
    </row>
    <row r="33" spans="1:12" x14ac:dyDescent="0.2">
      <c r="A33" s="4"/>
      <c r="B33" s="110" t="s">
        <v>258</v>
      </c>
      <c r="C33" s="73">
        <f>-C$3*$J33</f>
        <v>0</v>
      </c>
      <c r="D33" s="73">
        <f t="shared" ref="D33" si="2">-D$3*$J33</f>
        <v>0</v>
      </c>
      <c r="E33" s="73">
        <f>-E$3*$J33</f>
        <v>0</v>
      </c>
      <c r="F33" s="96"/>
      <c r="G33" s="112">
        <f>SUM(C33:E33)</f>
        <v>0</v>
      </c>
      <c r="I33" s="14" t="s">
        <v>258</v>
      </c>
      <c r="J33" s="16">
        <v>3.5000000000000001E-3</v>
      </c>
      <c r="K33" s="3"/>
      <c r="L33" s="191"/>
    </row>
    <row r="34" spans="1:12" x14ac:dyDescent="0.2">
      <c r="A34" s="4"/>
      <c r="B34" s="110" t="s">
        <v>32</v>
      </c>
      <c r="C34" s="73" t="str">
        <f>IF(Overview!$D$33="Yes",-$J$34*C3,"-")</f>
        <v>-</v>
      </c>
      <c r="D34" s="73" t="str">
        <f>IF(Overview!$D$33="Yes",-$J$34*D3,"-")</f>
        <v>-</v>
      </c>
      <c r="E34" s="73" t="str">
        <f>IF(Overview!$D$33="Yes",-$J$34*E3,"-")</f>
        <v>-</v>
      </c>
      <c r="F34" s="96"/>
      <c r="G34" s="112">
        <f>SUM(C34:E34)</f>
        <v>0</v>
      </c>
      <c r="I34" s="14" t="s">
        <v>32</v>
      </c>
      <c r="J34" s="16">
        <v>1.0500000000000001E-2</v>
      </c>
      <c r="K34" s="3"/>
      <c r="L34" s="191" t="str">
        <f>IF(Overview!D14="SIAB","Central fund uplift deferred to years 4 to 6 for SIAB","Central fund uplift is only applicable for the first 3 years for new members")</f>
        <v>Central fund uplift is only applicable for the first 3 years for new members</v>
      </c>
    </row>
    <row r="35" spans="1:12" x14ac:dyDescent="0.2">
      <c r="A35" s="4"/>
      <c r="B35" s="72" t="s">
        <v>259</v>
      </c>
      <c r="C35" s="73">
        <f>C$3*-$J35</f>
        <v>0</v>
      </c>
      <c r="D35" s="73">
        <f>D$3*-$J35</f>
        <v>0</v>
      </c>
      <c r="E35" s="73">
        <f t="shared" ref="E35" si="3">E$3*-$J35</f>
        <v>0</v>
      </c>
      <c r="F35" s="96"/>
      <c r="G35" s="112">
        <f t="shared" ref="G35:G37" si="4">SUM(C35:E35)</f>
        <v>0</v>
      </c>
      <c r="I35" s="5" t="s">
        <v>259</v>
      </c>
      <c r="J35" s="6">
        <v>3.5999999999999999E-3</v>
      </c>
      <c r="K35" s="3"/>
      <c r="L35" s="191"/>
    </row>
    <row r="36" spans="1:12" x14ac:dyDescent="0.2">
      <c r="A36" s="4"/>
      <c r="B36" s="72" t="s">
        <v>260</v>
      </c>
      <c r="C36" s="73">
        <f>-COUNTIF('1. GWP risk location'!K12:K96,"&gt;0")</f>
        <v>0</v>
      </c>
      <c r="D36" s="73">
        <f>-COUNTIF('1. GWP risk location'!L12:L96,"&gt;0")</f>
        <v>0</v>
      </c>
      <c r="E36" s="73">
        <f>-COUNTIF('1. GWP risk location'!M12:M96,"&gt;0")</f>
        <v>0</v>
      </c>
      <c r="F36" s="96"/>
      <c r="G36" s="112">
        <f t="shared" si="4"/>
        <v>0</v>
      </c>
      <c r="I36" s="1" t="s">
        <v>260</v>
      </c>
      <c r="J36" s="178">
        <v>1</v>
      </c>
      <c r="K36" s="3"/>
      <c r="L36" s="191" t="s">
        <v>261</v>
      </c>
    </row>
    <row r="37" spans="1:12" x14ac:dyDescent="0.2">
      <c r="A37" s="4"/>
      <c r="B37" s="72" t="s">
        <v>262</v>
      </c>
      <c r="C37" s="73">
        <f>IF(('1. GWP risk location'!K53)=0,0,-10)+IF(('1. GWP risk location'!K36)=0,0,-3.5)+IF(('1. GWP risk location'!K16)=0,0,-3.5)+IF(('1. GWP risk location'!K22)=0,0,-3.5)</f>
        <v>0</v>
      </c>
      <c r="D37" s="73">
        <f>IF(('1. GWP risk location'!L53)=0,0,-10)+IF(('1. GWP risk location'!L36)=0,0,-3.5)+IF(('1. GWP risk location'!L16)=0,0,-3.5)+IF(('1. GWP risk location'!L22)=0,0,-3.5)</f>
        <v>0</v>
      </c>
      <c r="E37" s="73">
        <f>IF(('1. GWP risk location'!M53)=0,0,-10)+IF(('1. GWP risk location'!M36)=0,0,-3.5)+IF(('1. GWP risk location'!M16)=0,0,-3.5)+IF(('1. GWP risk location'!M22)=0,0,-3.5)</f>
        <v>0</v>
      </c>
      <c r="F37" s="73"/>
      <c r="G37" s="112">
        <f t="shared" si="4"/>
        <v>0</v>
      </c>
      <c r="I37" s="67" t="s">
        <v>263</v>
      </c>
      <c r="J37" s="177" t="s">
        <v>264</v>
      </c>
      <c r="K37" s="3"/>
      <c r="L37" s="192" t="s">
        <v>265</v>
      </c>
    </row>
    <row r="38" spans="1:12" ht="15.75" thickBot="1" x14ac:dyDescent="0.3">
      <c r="A38" s="4"/>
      <c r="B38" s="76" t="s">
        <v>193</v>
      </c>
      <c r="C38" s="77">
        <f>SUM(C32:C37)</f>
        <v>-52</v>
      </c>
      <c r="D38" s="77">
        <f>SUM(D32:D37)</f>
        <v>0</v>
      </c>
      <c r="E38" s="77">
        <f>SUM(E32:E37)</f>
        <v>0</v>
      </c>
      <c r="F38" s="77"/>
      <c r="G38" s="77">
        <f>SUM(G32:G37)</f>
        <v>-52</v>
      </c>
      <c r="H38" s="10"/>
    </row>
    <row r="39" spans="1:12" ht="15" thickTop="1" x14ac:dyDescent="0.2"/>
    <row r="41" spans="1:12" x14ac:dyDescent="0.2">
      <c r="J41" s="3"/>
    </row>
  </sheetData>
  <sheetProtection algorithmName="SHA-512" hashValue="ZBmCv6TTNS890QZql6vHyOxwzVeMICd6KdDHD+A+90YzWgvTS32/8fislRTmUSmqYNVXjLDiHN4qtzlaYP4k4Q==" saltValue="0I3e7+4GZ8QSkfLLcQXlwg==" spinCount="100000" sheet="1" objects="1" scenarios="1"/>
  <mergeCells count="1">
    <mergeCell ref="I2:L4"/>
  </mergeCells>
  <conditionalFormatting sqref="C9">
    <cfRule type="containsText" dxfId="1" priority="2" operator="containsText" text="Synd type">
      <formula>NOT(ISERROR(SEARCH("Synd type",C9)))</formula>
    </cfRule>
  </conditionalFormatting>
  <conditionalFormatting sqref="C32 C38:G38">
    <cfRule type="containsText" dxfId="0" priority="1" operator="containsText" text="Synd type">
      <formula>NOT(ISERROR(SEARCH("Synd type",C32)))</formula>
    </cfRule>
  </conditionalFormatting>
  <pageMargins left="0.7" right="0.7" top="0.75" bottom="0.75" header="0.3" footer="0.3"/>
  <pageSetup paperSize="8" orientation="landscape" verticalDpi="0" r:id="rId1"/>
  <headerFooter>
    <oddFooter>&amp;C&amp;"Calibri"&amp;11&amp;K000000&amp;"Calibri"&amp;11&amp;K000000_x000D_&amp;1#&amp;"Calibri"&amp;10&amp;K000000Classification: Unclassified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1C398-D985-414F-9A79-9838E72FC1EC}">
  <dimension ref="B1:K66"/>
  <sheetViews>
    <sheetView showGridLines="0" zoomScaleNormal="100" workbookViewId="0"/>
  </sheetViews>
  <sheetFormatPr defaultRowHeight="15" x14ac:dyDescent="0.25"/>
  <cols>
    <col min="1" max="1" width="1.42578125" customWidth="1"/>
    <col min="2" max="2" width="10.85546875" style="140" bestFit="1" customWidth="1"/>
    <col min="3" max="3" width="9.140625" style="140" customWidth="1"/>
    <col min="4" max="4" width="16.5703125" style="140" bestFit="1" customWidth="1"/>
    <col min="5" max="5" width="14.7109375" style="140" bestFit="1" customWidth="1"/>
    <col min="6" max="6" width="23.85546875" style="140" bestFit="1" customWidth="1"/>
    <col min="7" max="7" width="22.85546875" style="140" bestFit="1" customWidth="1"/>
    <col min="8" max="8" width="32.42578125" style="140" customWidth="1"/>
    <col min="9" max="9" width="40.28515625" style="140" bestFit="1" customWidth="1"/>
    <col min="10" max="10" width="13.7109375" style="140" bestFit="1" customWidth="1"/>
    <col min="11" max="11" width="1.85546875" customWidth="1"/>
  </cols>
  <sheetData>
    <row r="1" spans="2:11" x14ac:dyDescent="0.25">
      <c r="B1" s="139" t="s">
        <v>266</v>
      </c>
      <c r="C1" s="139" t="s">
        <v>267</v>
      </c>
      <c r="D1" s="139" t="s">
        <v>268</v>
      </c>
      <c r="E1" s="139" t="s">
        <v>269</v>
      </c>
      <c r="F1" s="139" t="s">
        <v>270</v>
      </c>
      <c r="G1" s="139" t="s">
        <v>271</v>
      </c>
      <c r="H1" s="139" t="s">
        <v>272</v>
      </c>
      <c r="I1" s="139" t="s">
        <v>273</v>
      </c>
      <c r="J1" s="139" t="s">
        <v>274</v>
      </c>
      <c r="K1" s="141"/>
    </row>
    <row r="2" spans="2:11" x14ac:dyDescent="0.25">
      <c r="B2" s="140" t="s">
        <v>275</v>
      </c>
      <c r="C2" s="140" t="s">
        <v>275</v>
      </c>
      <c r="D2" s="140" t="s">
        <v>275</v>
      </c>
      <c r="F2" s="140">
        <v>100</v>
      </c>
      <c r="G2" s="140">
        <v>52</v>
      </c>
      <c r="H2" s="140">
        <v>0</v>
      </c>
      <c r="I2" s="140" t="s">
        <v>276</v>
      </c>
      <c r="J2" s="140" t="s">
        <v>16</v>
      </c>
    </row>
    <row r="3" spans="2:11" x14ac:dyDescent="0.25">
      <c r="B3" s="140" t="s">
        <v>11</v>
      </c>
      <c r="C3" s="140">
        <v>2022</v>
      </c>
      <c r="D3" s="140" t="s">
        <v>277</v>
      </c>
      <c r="F3" s="140">
        <v>200</v>
      </c>
      <c r="G3" s="140">
        <v>52</v>
      </c>
      <c r="H3" s="142">
        <v>1.0500000000000001E-2</v>
      </c>
      <c r="I3" s="140" t="s">
        <v>175</v>
      </c>
      <c r="J3" s="140" t="s">
        <v>26</v>
      </c>
    </row>
    <row r="4" spans="2:11" x14ac:dyDescent="0.25">
      <c r="B4" s="140" t="s">
        <v>278</v>
      </c>
      <c r="C4" s="140">
        <v>2023</v>
      </c>
      <c r="D4" s="140" t="s">
        <v>13</v>
      </c>
      <c r="F4" s="140">
        <v>100</v>
      </c>
      <c r="G4" s="140">
        <v>52</v>
      </c>
      <c r="I4" s="140" t="s">
        <v>279</v>
      </c>
    </row>
    <row r="5" spans="2:11" x14ac:dyDescent="0.25">
      <c r="B5" s="140" t="s">
        <v>280</v>
      </c>
      <c r="C5" s="140">
        <v>2024</v>
      </c>
      <c r="D5" s="140" t="s">
        <v>281</v>
      </c>
      <c r="F5" s="140">
        <v>75</v>
      </c>
      <c r="G5" s="140">
        <v>52</v>
      </c>
      <c r="I5" s="140" t="s">
        <v>282</v>
      </c>
    </row>
    <row r="6" spans="2:11" x14ac:dyDescent="0.25">
      <c r="B6" s="140" t="s">
        <v>283</v>
      </c>
      <c r="C6" s="140">
        <v>2025</v>
      </c>
      <c r="D6" s="140" t="s">
        <v>284</v>
      </c>
      <c r="I6" s="140" t="s">
        <v>285</v>
      </c>
    </row>
    <row r="7" spans="2:11" x14ac:dyDescent="0.25">
      <c r="B7" s="140" t="s">
        <v>286</v>
      </c>
      <c r="C7" s="140">
        <v>2026</v>
      </c>
      <c r="I7" s="140" t="s">
        <v>287</v>
      </c>
    </row>
    <row r="8" spans="2:11" x14ac:dyDescent="0.25">
      <c r="B8" s="140" t="s">
        <v>288</v>
      </c>
      <c r="C8" s="140">
        <v>2027</v>
      </c>
      <c r="I8" s="140" t="s">
        <v>289</v>
      </c>
    </row>
    <row r="9" spans="2:11" x14ac:dyDescent="0.25">
      <c r="B9" s="140" t="s">
        <v>290</v>
      </c>
      <c r="C9" s="140">
        <v>2028</v>
      </c>
      <c r="I9" s="140" t="s">
        <v>291</v>
      </c>
    </row>
    <row r="10" spans="2:11" x14ac:dyDescent="0.25">
      <c r="B10" s="140" t="s">
        <v>292</v>
      </c>
      <c r="C10" s="140">
        <v>2029</v>
      </c>
      <c r="I10" s="140" t="s">
        <v>293</v>
      </c>
    </row>
    <row r="11" spans="2:11" x14ac:dyDescent="0.25">
      <c r="B11" s="140" t="s">
        <v>294</v>
      </c>
      <c r="C11" s="140">
        <v>2030</v>
      </c>
      <c r="I11" s="140" t="s">
        <v>176</v>
      </c>
    </row>
    <row r="12" spans="2:11" x14ac:dyDescent="0.25">
      <c r="B12" s="140" t="s">
        <v>295</v>
      </c>
      <c r="I12" s="140" t="s">
        <v>296</v>
      </c>
    </row>
    <row r="13" spans="2:11" x14ac:dyDescent="0.25">
      <c r="B13" s="140" t="s">
        <v>297</v>
      </c>
      <c r="I13" s="140" t="s">
        <v>298</v>
      </c>
    </row>
    <row r="14" spans="2:11" x14ac:dyDescent="0.25">
      <c r="B14" s="140" t="s">
        <v>299</v>
      </c>
      <c r="I14" s="140" t="s">
        <v>300</v>
      </c>
    </row>
    <row r="15" spans="2:11" x14ac:dyDescent="0.25">
      <c r="I15" s="140" t="s">
        <v>177</v>
      </c>
    </row>
    <row r="16" spans="2:11" x14ac:dyDescent="0.25">
      <c r="I16" s="140" t="s">
        <v>301</v>
      </c>
    </row>
    <row r="17" spans="9:9" x14ac:dyDescent="0.25">
      <c r="I17" s="140" t="s">
        <v>302</v>
      </c>
    </row>
    <row r="18" spans="9:9" x14ac:dyDescent="0.25">
      <c r="I18" s="140" t="s">
        <v>178</v>
      </c>
    </row>
    <row r="19" spans="9:9" x14ac:dyDescent="0.25">
      <c r="I19" s="140" t="s">
        <v>303</v>
      </c>
    </row>
    <row r="20" spans="9:9" x14ac:dyDescent="0.25">
      <c r="I20" s="140" t="s">
        <v>304</v>
      </c>
    </row>
    <row r="21" spans="9:9" x14ac:dyDescent="0.25">
      <c r="I21" s="140" t="s">
        <v>305</v>
      </c>
    </row>
    <row r="22" spans="9:9" x14ac:dyDescent="0.25">
      <c r="I22" s="140" t="s">
        <v>306</v>
      </c>
    </row>
    <row r="23" spans="9:9" x14ac:dyDescent="0.25">
      <c r="I23" s="140" t="s">
        <v>307</v>
      </c>
    </row>
    <row r="24" spans="9:9" x14ac:dyDescent="0.25">
      <c r="I24" s="140" t="s">
        <v>308</v>
      </c>
    </row>
    <row r="25" spans="9:9" x14ac:dyDescent="0.25">
      <c r="I25" s="140" t="s">
        <v>309</v>
      </c>
    </row>
    <row r="26" spans="9:9" x14ac:dyDescent="0.25">
      <c r="I26" s="140" t="s">
        <v>310</v>
      </c>
    </row>
    <row r="27" spans="9:9" x14ac:dyDescent="0.25">
      <c r="I27" s="140" t="s">
        <v>311</v>
      </c>
    </row>
    <row r="28" spans="9:9" x14ac:dyDescent="0.25">
      <c r="I28" s="140" t="s">
        <v>179</v>
      </c>
    </row>
    <row r="29" spans="9:9" x14ac:dyDescent="0.25">
      <c r="I29" s="140" t="s">
        <v>180</v>
      </c>
    </row>
    <row r="30" spans="9:9" x14ac:dyDescent="0.25">
      <c r="I30" s="140" t="s">
        <v>312</v>
      </c>
    </row>
    <row r="31" spans="9:9" x14ac:dyDescent="0.25">
      <c r="I31" s="140" t="s">
        <v>313</v>
      </c>
    </row>
    <row r="32" spans="9:9" x14ac:dyDescent="0.25">
      <c r="I32" s="140" t="s">
        <v>314</v>
      </c>
    </row>
    <row r="33" spans="9:9" x14ac:dyDescent="0.25">
      <c r="I33" s="140" t="s">
        <v>181</v>
      </c>
    </row>
    <row r="34" spans="9:9" x14ac:dyDescent="0.25">
      <c r="I34" s="140" t="s">
        <v>315</v>
      </c>
    </row>
    <row r="35" spans="9:9" x14ac:dyDescent="0.25">
      <c r="I35" s="140" t="s">
        <v>182</v>
      </c>
    </row>
    <row r="36" spans="9:9" x14ac:dyDescent="0.25">
      <c r="I36" s="140" t="s">
        <v>183</v>
      </c>
    </row>
    <row r="37" spans="9:9" x14ac:dyDescent="0.25">
      <c r="I37" s="140" t="s">
        <v>184</v>
      </c>
    </row>
    <row r="38" spans="9:9" x14ac:dyDescent="0.25">
      <c r="I38" s="140" t="s">
        <v>316</v>
      </c>
    </row>
    <row r="39" spans="9:9" x14ac:dyDescent="0.25">
      <c r="I39" s="140" t="s">
        <v>317</v>
      </c>
    </row>
    <row r="40" spans="9:9" x14ac:dyDescent="0.25">
      <c r="I40" s="140" t="s">
        <v>318</v>
      </c>
    </row>
    <row r="41" spans="9:9" x14ac:dyDescent="0.25">
      <c r="I41" s="140" t="s">
        <v>319</v>
      </c>
    </row>
    <row r="42" spans="9:9" x14ac:dyDescent="0.25">
      <c r="I42" s="140" t="s">
        <v>320</v>
      </c>
    </row>
    <row r="43" spans="9:9" x14ac:dyDescent="0.25">
      <c r="I43" s="140" t="s">
        <v>321</v>
      </c>
    </row>
    <row r="44" spans="9:9" x14ac:dyDescent="0.25">
      <c r="I44" s="140" t="s">
        <v>322</v>
      </c>
    </row>
    <row r="45" spans="9:9" x14ac:dyDescent="0.25">
      <c r="I45" s="140" t="s">
        <v>323</v>
      </c>
    </row>
    <row r="46" spans="9:9" x14ac:dyDescent="0.25">
      <c r="I46" s="140" t="s">
        <v>324</v>
      </c>
    </row>
    <row r="47" spans="9:9" x14ac:dyDescent="0.25">
      <c r="I47" s="140" t="s">
        <v>325</v>
      </c>
    </row>
    <row r="48" spans="9:9" x14ac:dyDescent="0.25">
      <c r="I48" s="140" t="s">
        <v>326</v>
      </c>
    </row>
    <row r="49" spans="9:9" x14ac:dyDescent="0.25">
      <c r="I49" s="140" t="s">
        <v>327</v>
      </c>
    </row>
    <row r="50" spans="9:9" x14ac:dyDescent="0.25">
      <c r="I50" s="140" t="s">
        <v>328</v>
      </c>
    </row>
    <row r="51" spans="9:9" x14ac:dyDescent="0.25">
      <c r="I51" s="140" t="s">
        <v>329</v>
      </c>
    </row>
    <row r="52" spans="9:9" x14ac:dyDescent="0.25">
      <c r="I52" s="140" t="s">
        <v>185</v>
      </c>
    </row>
    <row r="53" spans="9:9" x14ac:dyDescent="0.25">
      <c r="I53" s="140" t="s">
        <v>186</v>
      </c>
    </row>
    <row r="54" spans="9:9" x14ac:dyDescent="0.25">
      <c r="I54" s="140" t="s">
        <v>187</v>
      </c>
    </row>
    <row r="55" spans="9:9" x14ac:dyDescent="0.25">
      <c r="I55" s="140" t="s">
        <v>188</v>
      </c>
    </row>
    <row r="56" spans="9:9" x14ac:dyDescent="0.25">
      <c r="I56" s="140" t="s">
        <v>189</v>
      </c>
    </row>
    <row r="57" spans="9:9" x14ac:dyDescent="0.25">
      <c r="I57" s="140" t="s">
        <v>190</v>
      </c>
    </row>
    <row r="58" spans="9:9" x14ac:dyDescent="0.25">
      <c r="I58" s="140" t="s">
        <v>330</v>
      </c>
    </row>
    <row r="59" spans="9:9" x14ac:dyDescent="0.25">
      <c r="I59" s="140" t="s">
        <v>331</v>
      </c>
    </row>
    <row r="60" spans="9:9" x14ac:dyDescent="0.25">
      <c r="I60" s="140" t="s">
        <v>332</v>
      </c>
    </row>
    <row r="61" spans="9:9" x14ac:dyDescent="0.25">
      <c r="I61" s="140" t="s">
        <v>333</v>
      </c>
    </row>
    <row r="62" spans="9:9" x14ac:dyDescent="0.25">
      <c r="I62" s="140" t="s">
        <v>334</v>
      </c>
    </row>
    <row r="63" spans="9:9" x14ac:dyDescent="0.25">
      <c r="I63" s="140" t="s">
        <v>335</v>
      </c>
    </row>
    <row r="64" spans="9:9" x14ac:dyDescent="0.25">
      <c r="I64" s="140" t="s">
        <v>336</v>
      </c>
    </row>
    <row r="65" spans="9:9" x14ac:dyDescent="0.25">
      <c r="I65" s="140" t="s">
        <v>191</v>
      </c>
    </row>
    <row r="66" spans="9:9" x14ac:dyDescent="0.25">
      <c r="I66" s="140" t="s">
        <v>192</v>
      </c>
    </row>
  </sheetData>
  <sheetProtection algorithmName="SHA-512" hashValue="dtVATy532+x1Osy/fW9WMCS/KzT+Bt9uQjMplq+V5swxoUc+F/9sFIjUw5CpdYrgedgxbxnmZksqKY3Q1U+SxA==" saltValue="5U9r4ox2btTMo8tDXtSonw==" spinCount="100000" sheet="1" objects="1" scenarios="1"/>
  <sortState xmlns:xlrd2="http://schemas.microsoft.com/office/spreadsheetml/2017/richdata2" ref="I3:I70">
    <sortCondition ref="I3:I70"/>
  </sortState>
  <phoneticPr fontId="16" type="noConversion"/>
  <pageMargins left="0.7" right="0.7" top="0.75" bottom="0.75" header="0.3" footer="0.3"/>
  <pageSetup paperSize="9" scale="46" orientation="portrait" verticalDpi="0" r:id="rId1"/>
  <headerFooter>
    <oddFooter>&amp;C&amp;1#&amp;"Calibri"&amp;10&amp;K000000Classification: Unclassified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9A5DD-4CD4-4833-8866-CDC79B189DA6}">
  <sheetPr>
    <pageSetUpPr autoPageBreaks="0"/>
  </sheetPr>
  <dimension ref="B2:G39"/>
  <sheetViews>
    <sheetView showGridLines="0" zoomScaleNormal="100" workbookViewId="0"/>
  </sheetViews>
  <sheetFormatPr defaultColWidth="9.140625" defaultRowHeight="14.25" x14ac:dyDescent="0.25"/>
  <cols>
    <col min="1" max="1" width="2.5703125" style="13" customWidth="1"/>
    <col min="2" max="2" width="3.140625" style="13" customWidth="1"/>
    <col min="3" max="3" width="54.28515625" style="13" customWidth="1"/>
    <col min="4" max="6" width="17.28515625" style="13" customWidth="1"/>
    <col min="7" max="7" width="9.140625" style="13"/>
    <col min="8" max="8" width="2.28515625" style="13" customWidth="1"/>
    <col min="9" max="10" width="9.140625" style="13"/>
    <col min="11" max="11" width="12.85546875" style="13" bestFit="1" customWidth="1"/>
    <col min="12" max="16384" width="9.140625" style="13"/>
  </cols>
  <sheetData>
    <row r="2" spans="2:7" ht="21.75" customHeight="1" x14ac:dyDescent="0.25">
      <c r="B2" s="253" t="s">
        <v>2</v>
      </c>
      <c r="C2" s="254"/>
      <c r="D2" s="254"/>
      <c r="E2" s="254"/>
      <c r="F2" s="254"/>
      <c r="G2" s="255"/>
    </row>
    <row r="3" spans="2:7" ht="33.75" customHeight="1" x14ac:dyDescent="0.25">
      <c r="B3" s="256" t="s">
        <v>3</v>
      </c>
      <c r="C3" s="257"/>
      <c r="D3" s="257"/>
      <c r="E3" s="257"/>
      <c r="F3" s="257"/>
      <c r="G3" s="258"/>
    </row>
    <row r="4" spans="2:7" ht="20.25" customHeight="1" x14ac:dyDescent="0.25">
      <c r="B4" s="259" t="s">
        <v>4</v>
      </c>
      <c r="C4" s="245"/>
      <c r="D4" s="245"/>
      <c r="E4" s="245"/>
      <c r="F4" s="245"/>
      <c r="G4" s="260"/>
    </row>
    <row r="5" spans="2:7" ht="20.25" customHeight="1" x14ac:dyDescent="0.25">
      <c r="B5" s="259" t="s">
        <v>5</v>
      </c>
      <c r="C5" s="245"/>
      <c r="D5" s="245"/>
      <c r="E5" s="245"/>
      <c r="F5" s="245"/>
      <c r="G5" s="260"/>
    </row>
    <row r="6" spans="2:7" ht="48" customHeight="1" x14ac:dyDescent="0.25">
      <c r="B6" s="259" t="s">
        <v>6</v>
      </c>
      <c r="C6" s="245"/>
      <c r="D6" s="245"/>
      <c r="E6" s="245"/>
      <c r="F6" s="245"/>
      <c r="G6" s="260"/>
    </row>
    <row r="7" spans="2:7" ht="14.1" customHeight="1" x14ac:dyDescent="0.25">
      <c r="B7" s="261" t="s">
        <v>7</v>
      </c>
      <c r="C7" s="262"/>
      <c r="D7" s="262"/>
      <c r="E7" s="262"/>
      <c r="F7" s="262"/>
      <c r="G7" s="263"/>
    </row>
    <row r="8" spans="2:7" ht="7.5" customHeight="1" x14ac:dyDescent="0.25">
      <c r="B8" s="127"/>
      <c r="C8" s="128"/>
      <c r="D8" s="128"/>
      <c r="E8" s="128"/>
      <c r="F8" s="128"/>
      <c r="G8" s="129"/>
    </row>
    <row r="11" spans="2:7" ht="21.75" customHeight="1" x14ac:dyDescent="0.25">
      <c r="B11" s="32" t="s">
        <v>8</v>
      </c>
      <c r="C11" s="32"/>
      <c r="D11" s="32"/>
      <c r="E11" s="32"/>
    </row>
    <row r="12" spans="2:7" x14ac:dyDescent="0.25">
      <c r="B12" s="153">
        <v>1</v>
      </c>
      <c r="C12" s="42" t="s">
        <v>9</v>
      </c>
      <c r="D12" s="250"/>
      <c r="E12" s="250"/>
    </row>
    <row r="13" spans="2:7" x14ac:dyDescent="0.25">
      <c r="B13" s="153">
        <v>2</v>
      </c>
      <c r="C13" s="42" t="s">
        <v>10</v>
      </c>
      <c r="D13" s="234" t="s">
        <v>11</v>
      </c>
      <c r="E13" s="234">
        <v>2024</v>
      </c>
    </row>
    <row r="14" spans="2:7" x14ac:dyDescent="0.25">
      <c r="B14" s="153">
        <v>3</v>
      </c>
      <c r="C14" s="42" t="s">
        <v>12</v>
      </c>
      <c r="D14" s="235" t="s">
        <v>275</v>
      </c>
      <c r="E14" s="235"/>
    </row>
    <row r="15" spans="2:7" x14ac:dyDescent="0.25">
      <c r="B15" s="153">
        <v>4</v>
      </c>
      <c r="C15" s="42" t="s">
        <v>14</v>
      </c>
      <c r="D15" s="250"/>
      <c r="E15" s="250"/>
    </row>
    <row r="16" spans="2:7" x14ac:dyDescent="0.25">
      <c r="B16" s="153">
        <v>5</v>
      </c>
      <c r="C16" s="42" t="s">
        <v>15</v>
      </c>
      <c r="D16" s="250" t="s">
        <v>16</v>
      </c>
      <c r="E16" s="250"/>
      <c r="F16" s="13" t="str">
        <f>IF(D16="Yes","See Tab B. Lloyd's charges"," ")</f>
        <v>See Tab B. Lloyd's charges</v>
      </c>
    </row>
    <row r="18" spans="2:6" ht="21.75" customHeight="1" x14ac:dyDescent="0.25">
      <c r="B18" s="32" t="s">
        <v>17</v>
      </c>
      <c r="C18" s="156"/>
      <c r="D18" s="157">
        <f>IF(ISBLANK(Overview!$E$13),"Year 1",Overview!$E$13)</f>
        <v>2024</v>
      </c>
      <c r="E18" s="158">
        <f>IFERROR(D18+1,"Year 2")</f>
        <v>2025</v>
      </c>
      <c r="F18" s="158">
        <f>IFERROR(E18+1,"Year 3")</f>
        <v>2026</v>
      </c>
    </row>
    <row r="19" spans="2:6" x14ac:dyDescent="0.25">
      <c r="B19" s="159">
        <v>1</v>
      </c>
      <c r="C19" s="42" t="s">
        <v>18</v>
      </c>
      <c r="D19" s="236"/>
      <c r="E19" s="236"/>
      <c r="F19" s="236"/>
    </row>
    <row r="20" spans="2:6" x14ac:dyDescent="0.25">
      <c r="B20" s="159">
        <v>2</v>
      </c>
      <c r="C20" s="42" t="s">
        <v>19</v>
      </c>
      <c r="D20" s="236"/>
      <c r="E20" s="236"/>
      <c r="F20" s="236"/>
    </row>
    <row r="22" spans="2:6" ht="21.75" customHeight="1" x14ac:dyDescent="0.25">
      <c r="B22" s="68" t="s">
        <v>20</v>
      </c>
      <c r="C22" s="69"/>
      <c r="D22" s="69"/>
      <c r="E22" s="70"/>
    </row>
    <row r="23" spans="2:6" ht="15.75" customHeight="1" x14ac:dyDescent="0.25">
      <c r="B23" s="251" t="s">
        <v>21</v>
      </c>
      <c r="C23" s="252"/>
      <c r="D23" s="252"/>
      <c r="E23" s="71"/>
    </row>
    <row r="24" spans="2:6" x14ac:dyDescent="0.25">
      <c r="B24" s="154">
        <v>1</v>
      </c>
      <c r="C24" s="42" t="s">
        <v>22</v>
      </c>
      <c r="D24" s="246"/>
      <c r="E24" s="247"/>
    </row>
    <row r="25" spans="2:6" ht="15" x14ac:dyDescent="0.25">
      <c r="B25" s="154">
        <v>2</v>
      </c>
      <c r="C25" s="42" t="s">
        <v>23</v>
      </c>
      <c r="D25" s="246"/>
      <c r="E25" s="247"/>
      <c r="F25" s="194" t="s">
        <v>24</v>
      </c>
    </row>
    <row r="26" spans="2:6" x14ac:dyDescent="0.25">
      <c r="B26" s="154">
        <v>3</v>
      </c>
      <c r="C26" s="42" t="s">
        <v>25</v>
      </c>
      <c r="D26" s="246"/>
      <c r="E26" s="247"/>
    </row>
    <row r="27" spans="2:6" x14ac:dyDescent="0.25">
      <c r="B27" s="154">
        <v>4</v>
      </c>
      <c r="C27" s="42" t="s">
        <v>27</v>
      </c>
      <c r="D27" s="246"/>
      <c r="E27" s="247"/>
    </row>
    <row r="28" spans="2:6" x14ac:dyDescent="0.25">
      <c r="B28" s="155">
        <v>5</v>
      </c>
      <c r="C28" s="43" t="s">
        <v>28</v>
      </c>
      <c r="D28" s="248"/>
      <c r="E28" s="249"/>
    </row>
    <row r="30" spans="2:6" ht="15" x14ac:dyDescent="0.25">
      <c r="B30" s="68" t="s">
        <v>29</v>
      </c>
      <c r="C30" s="69"/>
      <c r="D30" s="69"/>
      <c r="E30" s="70"/>
    </row>
    <row r="31" spans="2:6" ht="15" x14ac:dyDescent="0.25">
      <c r="B31" s="251" t="s">
        <v>30</v>
      </c>
      <c r="C31" s="252"/>
      <c r="D31" s="252"/>
      <c r="E31" s="71"/>
    </row>
    <row r="32" spans="2:6" x14ac:dyDescent="0.25">
      <c r="B32" s="154">
        <v>1</v>
      </c>
      <c r="C32" s="42" t="s">
        <v>31</v>
      </c>
      <c r="D32" s="246"/>
      <c r="E32" s="247"/>
    </row>
    <row r="33" spans="2:7" x14ac:dyDescent="0.25">
      <c r="B33" s="154">
        <v>2</v>
      </c>
      <c r="C33" s="42" t="s">
        <v>32</v>
      </c>
      <c r="D33" s="246"/>
      <c r="E33" s="247"/>
      <c r="F33" s="13" t="s">
        <v>33</v>
      </c>
    </row>
    <row r="34" spans="2:7" x14ac:dyDescent="0.25">
      <c r="B34" s="154">
        <v>3</v>
      </c>
      <c r="C34" s="42" t="s">
        <v>34</v>
      </c>
      <c r="D34" s="246" t="s">
        <v>16</v>
      </c>
      <c r="E34" s="247"/>
    </row>
    <row r="36" spans="2:7" x14ac:dyDescent="0.25">
      <c r="B36" s="193"/>
      <c r="C36" s="193"/>
      <c r="D36" s="193"/>
      <c r="E36" s="193"/>
      <c r="F36" s="193"/>
      <c r="G36" s="193"/>
    </row>
    <row r="37" spans="2:7" x14ac:dyDescent="0.25">
      <c r="B37" s="193"/>
      <c r="C37" s="193"/>
      <c r="D37" s="193"/>
      <c r="E37" s="193"/>
      <c r="F37" s="193"/>
      <c r="G37" s="193"/>
    </row>
    <row r="38" spans="2:7" x14ac:dyDescent="0.25">
      <c r="B38" s="193"/>
      <c r="C38" s="193"/>
      <c r="D38" s="193"/>
      <c r="E38" s="193"/>
      <c r="F38" s="193"/>
      <c r="G38" s="193"/>
    </row>
    <row r="39" spans="2:7" x14ac:dyDescent="0.25">
      <c r="B39" s="193"/>
      <c r="C39" s="193"/>
      <c r="D39" s="193"/>
      <c r="E39" s="193"/>
      <c r="F39" s="193"/>
      <c r="G39" s="193"/>
    </row>
  </sheetData>
  <sheetProtection algorithmName="SHA-512" hashValue="hwlKWUMsPVRfG5wxt0fyW5dTbxg6mG1V6yO5/y7M56hYRkcB+0sJRIKPpo3YeBcFHk+AeINJ8ebcHJi1RzvSPw==" saltValue="ue1lRhlf6N+IFl1B6ILiAQ==" spinCount="100000" sheet="1" objects="1" scenarios="1"/>
  <mergeCells count="19">
    <mergeCell ref="D12:E12"/>
    <mergeCell ref="B31:D31"/>
    <mergeCell ref="B2:G2"/>
    <mergeCell ref="D15:E15"/>
    <mergeCell ref="B23:D23"/>
    <mergeCell ref="D24:E24"/>
    <mergeCell ref="D25:E25"/>
    <mergeCell ref="B3:G3"/>
    <mergeCell ref="B4:G4"/>
    <mergeCell ref="D16:E16"/>
    <mergeCell ref="B5:G5"/>
    <mergeCell ref="B6:G6"/>
    <mergeCell ref="B7:G7"/>
    <mergeCell ref="D32:E32"/>
    <mergeCell ref="D33:E33"/>
    <mergeCell ref="D34:E34"/>
    <mergeCell ref="D26:E26"/>
    <mergeCell ref="D27:E27"/>
    <mergeCell ref="D28:E28"/>
  </mergeCells>
  <dataValidations count="2">
    <dataValidation type="custom" operator="greaterThanOrEqual" allowBlank="1" showInputMessage="1" showErrorMessage="1" sqref="D19:F19" xr:uid="{F6D9DEA2-3883-4E3E-AD41-B1CF383CC25A}">
      <formula1>D14="Full syndicate"</formula1>
    </dataValidation>
    <dataValidation type="custom" operator="greaterThanOrEqual" allowBlank="1" showInputMessage="1" showErrorMessage="1" sqref="D20:F20" xr:uid="{B5556E71-FC17-4F0F-9E98-50E6D9EAF811}">
      <formula1>D14="Full syndicate"</formula1>
    </dataValidation>
  </dataValidations>
  <hyperlinks>
    <hyperlink ref="B7:G7" r:id="rId1" display="For detail on Lloyd's click here. " xr:uid="{8E39C0C8-4AF5-4596-B87A-49635F43EF4F}"/>
  </hyperlinks>
  <pageMargins left="0.7" right="0.7" top="0.75" bottom="0.75" header="0.3" footer="0.3"/>
  <pageSetup paperSize="9" scale="70" orientation="portrait" verticalDpi="0" r:id="rId2"/>
  <headerFooter>
    <oddFooter>&amp;C&amp;1#&amp;"Calibri"&amp;10&amp;K000000Classification: Unclassified</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755CBD1B-40F5-49B7-A5B9-68E99E777660}">
          <x14:formula1>
            <xm:f>Dropdowns!$B$2:$B$14</xm:f>
          </x14:formula1>
          <xm:sqref>D13</xm:sqref>
        </x14:dataValidation>
        <x14:dataValidation type="list" allowBlank="1" showInputMessage="1" showErrorMessage="1" xr:uid="{220E48D0-29F7-4E98-A0F3-183461252A61}">
          <x14:formula1>
            <xm:f>Dropdowns!$C$2:$C$11</xm:f>
          </x14:formula1>
          <xm:sqref>E13</xm:sqref>
        </x14:dataValidation>
        <x14:dataValidation type="list" allowBlank="1" showInputMessage="1" showErrorMessage="1" xr:uid="{07A9414F-1933-4396-945B-8DB82FD294E7}">
          <x14:formula1>
            <xm:f>Dropdowns!$J$2:$J$3</xm:f>
          </x14:formula1>
          <xm:sqref>D16 D24:D28 D32:D34</xm:sqref>
        </x14:dataValidation>
        <x14:dataValidation type="list" allowBlank="1" showInputMessage="1" showErrorMessage="1" xr:uid="{3FA85A93-4999-4274-8D42-00BEA897C803}">
          <x14:formula1>
            <xm:f>Dropdowns!$D$2:$D$6</xm:f>
          </x14:formula1>
          <xm:sqref>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165A5-65E7-45F7-9124-314795F6D31E}">
  <sheetPr>
    <tabColor theme="9" tint="0.39997558519241921"/>
    <pageSetUpPr autoPageBreaks="0" fitToPage="1"/>
  </sheetPr>
  <dimension ref="F13:T20"/>
  <sheetViews>
    <sheetView showGridLines="0" workbookViewId="0"/>
  </sheetViews>
  <sheetFormatPr defaultRowHeight="15" x14ac:dyDescent="0.25"/>
  <sheetData>
    <row r="13" spans="6:20" ht="15.75" thickBot="1" x14ac:dyDescent="0.3"/>
    <row r="14" spans="6:20" x14ac:dyDescent="0.25">
      <c r="F14" s="264" t="s">
        <v>35</v>
      </c>
      <c r="G14" s="265"/>
      <c r="H14" s="265"/>
      <c r="I14" s="265"/>
      <c r="J14" s="265"/>
      <c r="K14" s="265"/>
      <c r="L14" s="265"/>
      <c r="M14" s="265"/>
      <c r="N14" s="265"/>
      <c r="O14" s="265"/>
      <c r="P14" s="265"/>
      <c r="Q14" s="265"/>
      <c r="R14" s="265"/>
      <c r="S14" s="265"/>
      <c r="T14" s="266"/>
    </row>
    <row r="15" spans="6:20" x14ac:dyDescent="0.25">
      <c r="F15" s="267"/>
      <c r="G15" s="268"/>
      <c r="H15" s="268"/>
      <c r="I15" s="268"/>
      <c r="J15" s="268"/>
      <c r="K15" s="268"/>
      <c r="L15" s="268"/>
      <c r="M15" s="268"/>
      <c r="N15" s="268"/>
      <c r="O15" s="268"/>
      <c r="P15" s="268"/>
      <c r="Q15" s="268"/>
      <c r="R15" s="268"/>
      <c r="S15" s="268"/>
      <c r="T15" s="269"/>
    </row>
    <row r="16" spans="6:20" x14ac:dyDescent="0.25">
      <c r="F16" s="267"/>
      <c r="G16" s="268"/>
      <c r="H16" s="268"/>
      <c r="I16" s="268"/>
      <c r="J16" s="268"/>
      <c r="K16" s="268"/>
      <c r="L16" s="268"/>
      <c r="M16" s="268"/>
      <c r="N16" s="268"/>
      <c r="O16" s="268"/>
      <c r="P16" s="268"/>
      <c r="Q16" s="268"/>
      <c r="R16" s="268"/>
      <c r="S16" s="268"/>
      <c r="T16" s="269"/>
    </row>
    <row r="17" spans="6:20" x14ac:dyDescent="0.25">
      <c r="F17" s="267"/>
      <c r="G17" s="268"/>
      <c r="H17" s="268"/>
      <c r="I17" s="268"/>
      <c r="J17" s="268"/>
      <c r="K17" s="268"/>
      <c r="L17" s="268"/>
      <c r="M17" s="268"/>
      <c r="N17" s="268"/>
      <c r="O17" s="268"/>
      <c r="P17" s="268"/>
      <c r="Q17" s="268"/>
      <c r="R17" s="268"/>
      <c r="S17" s="268"/>
      <c r="T17" s="269"/>
    </row>
    <row r="18" spans="6:20" x14ac:dyDescent="0.25">
      <c r="F18" s="267"/>
      <c r="G18" s="268"/>
      <c r="H18" s="268"/>
      <c r="I18" s="268"/>
      <c r="J18" s="268"/>
      <c r="K18" s="268"/>
      <c r="L18" s="268"/>
      <c r="M18" s="268"/>
      <c r="N18" s="268"/>
      <c r="O18" s="268"/>
      <c r="P18" s="268"/>
      <c r="Q18" s="268"/>
      <c r="R18" s="268"/>
      <c r="S18" s="268"/>
      <c r="T18" s="269"/>
    </row>
    <row r="19" spans="6:20" x14ac:dyDescent="0.25">
      <c r="F19" s="267"/>
      <c r="G19" s="268"/>
      <c r="H19" s="268"/>
      <c r="I19" s="268"/>
      <c r="J19" s="268"/>
      <c r="K19" s="268"/>
      <c r="L19" s="268"/>
      <c r="M19" s="268"/>
      <c r="N19" s="268"/>
      <c r="O19" s="268"/>
      <c r="P19" s="268"/>
      <c r="Q19" s="268"/>
      <c r="R19" s="268"/>
      <c r="S19" s="268"/>
      <c r="T19" s="269"/>
    </row>
    <row r="20" spans="6:20" ht="15.75" thickBot="1" x14ac:dyDescent="0.3">
      <c r="F20" s="270"/>
      <c r="G20" s="271"/>
      <c r="H20" s="271"/>
      <c r="I20" s="271"/>
      <c r="J20" s="271"/>
      <c r="K20" s="271"/>
      <c r="L20" s="271"/>
      <c r="M20" s="271"/>
      <c r="N20" s="271"/>
      <c r="O20" s="271"/>
      <c r="P20" s="271"/>
      <c r="Q20" s="271"/>
      <c r="R20" s="271"/>
      <c r="S20" s="271"/>
      <c r="T20" s="272"/>
    </row>
  </sheetData>
  <sheetProtection algorithmName="SHA-512" hashValue="6Ifud1Xnf1Qg4omwmLlu7OL9gMU5KFVkKy7NwoGOlnd29yU/LD5HcC3fU6Cb41yiCdaS1UC7yir7adcLP/uvVA==" saltValue="m8iHl0L+aP8so40BrRJ+XA==" spinCount="100000" sheet="1" objects="1" scenarios="1"/>
  <mergeCells count="1">
    <mergeCell ref="F14:T20"/>
  </mergeCells>
  <pageMargins left="0.7" right="0.7" top="0.75" bottom="0.75" header="0.3" footer="0.3"/>
  <pageSetup paperSize="9" orientation="portrait" verticalDpi="0" r:id="rId1"/>
  <headerFooter>
    <oddFooter>&amp;C&amp;1#&amp;"Calibri"&amp;10&amp;K000000Classification: Unclassified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8DB94-7A34-48B7-B22E-F1A61202F9F9}">
  <sheetPr>
    <pageSetUpPr autoPageBreaks="0"/>
  </sheetPr>
  <dimension ref="B1:O111"/>
  <sheetViews>
    <sheetView showGridLines="0" zoomScaleNormal="100" workbookViewId="0">
      <pane xSplit="2" ySplit="10" topLeftCell="C11" activePane="bottomRight" state="frozen"/>
      <selection pane="topRight" activeCell="C1" sqref="C1"/>
      <selection pane="bottomLeft" activeCell="A11" sqref="A11"/>
      <selection pane="bottomRight"/>
    </sheetView>
  </sheetViews>
  <sheetFormatPr defaultColWidth="9.140625" defaultRowHeight="14.25" x14ac:dyDescent="0.2"/>
  <cols>
    <col min="1" max="1" width="1" style="1" customWidth="1"/>
    <col min="2" max="2" width="37" style="1" customWidth="1"/>
    <col min="3" max="5" width="12" style="26" customWidth="1"/>
    <col min="6" max="6" width="0.7109375" style="4" customWidth="1"/>
    <col min="7" max="9" width="12" style="26" customWidth="1"/>
    <col min="10" max="10" width="0.7109375" style="1" customWidth="1"/>
    <col min="11" max="13" width="9.5703125" style="1" customWidth="1"/>
    <col min="14" max="15" width="9.140625" style="1"/>
    <col min="16" max="16" width="11.28515625" style="1" customWidth="1"/>
    <col min="17" max="16384" width="9.140625" style="1"/>
  </cols>
  <sheetData>
    <row r="1" spans="2:14" x14ac:dyDescent="0.2">
      <c r="C1" s="1"/>
      <c r="D1" s="1"/>
      <c r="E1" s="1"/>
      <c r="F1" s="1"/>
      <c r="G1" s="1"/>
      <c r="H1" s="1"/>
      <c r="I1" s="1"/>
    </row>
    <row r="2" spans="2:14" ht="14.25" customHeight="1" x14ac:dyDescent="0.2">
      <c r="B2" s="45" t="s">
        <v>36</v>
      </c>
      <c r="C2" s="45"/>
      <c r="D2" s="45"/>
      <c r="E2" s="45"/>
      <c r="F2" s="45"/>
      <c r="G2" s="45"/>
      <c r="H2" s="45"/>
      <c r="I2" s="45"/>
    </row>
    <row r="3" spans="2:14" x14ac:dyDescent="0.2">
      <c r="B3" s="275" t="s">
        <v>37</v>
      </c>
      <c r="C3" s="275"/>
      <c r="D3" s="275"/>
      <c r="E3" s="275"/>
      <c r="F3" s="275"/>
      <c r="G3" s="275"/>
      <c r="H3" s="275"/>
      <c r="I3" s="275"/>
    </row>
    <row r="4" spans="2:14" x14ac:dyDescent="0.2">
      <c r="B4" s="48" t="s">
        <v>38</v>
      </c>
      <c r="C4" s="44"/>
      <c r="D4" s="44"/>
      <c r="E4" s="44"/>
      <c r="F4" s="44"/>
      <c r="G4" s="44"/>
      <c r="H4" s="44"/>
      <c r="I4" s="44"/>
    </row>
    <row r="5" spans="2:14" x14ac:dyDescent="0.2">
      <c r="B5" s="275" t="s">
        <v>39</v>
      </c>
      <c r="C5" s="275"/>
      <c r="D5" s="275"/>
      <c r="E5" s="275"/>
      <c r="F5" s="275"/>
      <c r="G5" s="275"/>
      <c r="H5" s="275"/>
      <c r="I5" s="275"/>
    </row>
    <row r="6" spans="2:14" x14ac:dyDescent="0.2">
      <c r="B6" s="274" t="s">
        <v>40</v>
      </c>
      <c r="C6" s="274"/>
      <c r="D6" s="274"/>
      <c r="E6" s="274"/>
      <c r="F6" s="274"/>
      <c r="G6" s="274"/>
      <c r="H6" s="274"/>
      <c r="I6" s="274"/>
      <c r="N6" s="47"/>
    </row>
    <row r="7" spans="2:14" ht="6" customHeight="1" x14ac:dyDescent="0.2">
      <c r="B7" s="45"/>
      <c r="C7" s="45"/>
      <c r="D7" s="45"/>
      <c r="E7" s="45"/>
      <c r="F7" s="45"/>
      <c r="G7" s="45"/>
      <c r="H7" s="45"/>
      <c r="I7" s="45"/>
    </row>
    <row r="8" spans="2:14" x14ac:dyDescent="0.2">
      <c r="C8" s="1"/>
      <c r="D8" s="1"/>
      <c r="E8" s="1"/>
      <c r="F8" s="1"/>
      <c r="G8" s="1"/>
      <c r="H8" s="1"/>
      <c r="I8" s="1"/>
    </row>
    <row r="9" spans="2:14" ht="15" x14ac:dyDescent="0.25">
      <c r="B9" s="46" t="s">
        <v>41</v>
      </c>
      <c r="C9" s="277" t="s">
        <v>42</v>
      </c>
      <c r="D9" s="278"/>
      <c r="E9" s="278"/>
      <c r="F9" s="10"/>
      <c r="G9" s="278" t="s">
        <v>43</v>
      </c>
      <c r="H9" s="278"/>
      <c r="I9" s="278"/>
      <c r="K9" s="273" t="s">
        <v>44</v>
      </c>
      <c r="L9" s="273"/>
      <c r="M9" s="273"/>
    </row>
    <row r="10" spans="2:14" ht="15" x14ac:dyDescent="0.25">
      <c r="B10" s="7" t="s">
        <v>45</v>
      </c>
      <c r="C10" s="21">
        <f>IF(ISBLANK(Overview!$E$13),"Year 1",Overview!$E$13)</f>
        <v>2024</v>
      </c>
      <c r="D10" s="8">
        <f>IFERROR(C10+1,"Year 2")</f>
        <v>2025</v>
      </c>
      <c r="E10" s="8">
        <f>IFERROR(D10+1,"Year 3")</f>
        <v>2026</v>
      </c>
      <c r="G10" s="8">
        <f>IF(ISBLANK(Overview!$E$13),"Year 1",Overview!$E$13)</f>
        <v>2024</v>
      </c>
      <c r="H10" s="8">
        <f>IFERROR(G10+1,"Year 2")</f>
        <v>2025</v>
      </c>
      <c r="I10" s="8">
        <f>IFERROR(H10+1,"Year 3")</f>
        <v>2026</v>
      </c>
      <c r="K10" s="179">
        <f>IF(ISBLANK(Overview!$E$13),"Year 1",Overview!$E$13)</f>
        <v>2024</v>
      </c>
      <c r="L10" s="179">
        <f>IFERROR(K10+1,"Year 2")</f>
        <v>2025</v>
      </c>
      <c r="M10" s="179">
        <f>IFERROR(L10+1,"Year 3")</f>
        <v>2026</v>
      </c>
    </row>
    <row r="11" spans="2:14" ht="15" x14ac:dyDescent="0.25">
      <c r="B11" s="115" t="s">
        <v>46</v>
      </c>
      <c r="C11" s="237"/>
      <c r="D11" s="238"/>
      <c r="E11" s="238"/>
      <c r="F11" s="208"/>
      <c r="G11" s="238"/>
      <c r="H11" s="238"/>
      <c r="I11" s="238"/>
      <c r="K11" s="116"/>
      <c r="L11" s="116"/>
      <c r="M11" s="116"/>
    </row>
    <row r="12" spans="2:14" x14ac:dyDescent="0.2">
      <c r="B12" s="118" t="s">
        <v>47</v>
      </c>
      <c r="C12" s="207"/>
      <c r="D12" s="205"/>
      <c r="E12" s="205"/>
      <c r="F12" s="208"/>
      <c r="G12" s="205"/>
      <c r="H12" s="205"/>
      <c r="I12" s="205"/>
      <c r="K12" s="180">
        <f t="shared" ref="K12:K26" si="0">G12+C12</f>
        <v>0</v>
      </c>
      <c r="L12" s="180">
        <f t="shared" ref="L12:L26" si="1">H12+D12</f>
        <v>0</v>
      </c>
      <c r="M12" s="180">
        <f t="shared" ref="M12:M26" si="2">I12+E12</f>
        <v>0</v>
      </c>
    </row>
    <row r="13" spans="2:14" ht="16.5" x14ac:dyDescent="0.2">
      <c r="B13" s="118" t="s">
        <v>349</v>
      </c>
      <c r="C13" s="207"/>
      <c r="D13" s="205"/>
      <c r="E13" s="205"/>
      <c r="F13" s="208"/>
      <c r="G13" s="205"/>
      <c r="H13" s="205"/>
      <c r="I13" s="205"/>
      <c r="K13" s="180">
        <f>G13+C13</f>
        <v>0</v>
      </c>
      <c r="L13" s="180">
        <f t="shared" ref="L13" si="3">H13+D13</f>
        <v>0</v>
      </c>
      <c r="M13" s="180">
        <f t="shared" ref="M13" si="4">I13+E13</f>
        <v>0</v>
      </c>
    </row>
    <row r="14" spans="2:14" ht="16.5" x14ac:dyDescent="0.2">
      <c r="B14" s="118" t="s">
        <v>48</v>
      </c>
      <c r="C14" s="207"/>
      <c r="D14" s="205"/>
      <c r="E14" s="205"/>
      <c r="F14" s="208"/>
      <c r="G14" s="205"/>
      <c r="H14" s="205"/>
      <c r="I14" s="205"/>
      <c r="K14" s="180">
        <f t="shared" si="0"/>
        <v>0</v>
      </c>
      <c r="L14" s="180">
        <f t="shared" si="1"/>
        <v>0</v>
      </c>
      <c r="M14" s="180">
        <f t="shared" si="2"/>
        <v>0</v>
      </c>
    </row>
    <row r="15" spans="2:14" x14ac:dyDescent="0.2">
      <c r="B15" s="118" t="s">
        <v>49</v>
      </c>
      <c r="C15" s="207"/>
      <c r="D15" s="205"/>
      <c r="E15" s="205"/>
      <c r="F15" s="208"/>
      <c r="G15" s="205"/>
      <c r="H15" s="205"/>
      <c r="I15" s="205"/>
      <c r="K15" s="180">
        <f t="shared" si="0"/>
        <v>0</v>
      </c>
      <c r="L15" s="180">
        <f t="shared" si="1"/>
        <v>0</v>
      </c>
      <c r="M15" s="180">
        <f t="shared" si="2"/>
        <v>0</v>
      </c>
    </row>
    <row r="16" spans="2:14" ht="16.5" x14ac:dyDescent="0.2">
      <c r="B16" s="118" t="s">
        <v>50</v>
      </c>
      <c r="C16" s="207"/>
      <c r="D16" s="205"/>
      <c r="E16" s="205"/>
      <c r="F16" s="208"/>
      <c r="G16" s="205"/>
      <c r="H16" s="205"/>
      <c r="I16" s="205"/>
      <c r="K16" s="180">
        <f t="shared" si="0"/>
        <v>0</v>
      </c>
      <c r="L16" s="180">
        <f t="shared" si="1"/>
        <v>0</v>
      </c>
      <c r="M16" s="180">
        <f t="shared" si="2"/>
        <v>0</v>
      </c>
    </row>
    <row r="17" spans="2:13" x14ac:dyDescent="0.2">
      <c r="B17" s="118" t="s">
        <v>51</v>
      </c>
      <c r="C17" s="207"/>
      <c r="D17" s="205"/>
      <c r="E17" s="205"/>
      <c r="F17" s="208"/>
      <c r="G17" s="205"/>
      <c r="H17" s="205"/>
      <c r="I17" s="205"/>
      <c r="K17" s="180">
        <f t="shared" si="0"/>
        <v>0</v>
      </c>
      <c r="L17" s="180">
        <f t="shared" si="1"/>
        <v>0</v>
      </c>
      <c r="M17" s="180">
        <f t="shared" si="2"/>
        <v>0</v>
      </c>
    </row>
    <row r="18" spans="2:13" x14ac:dyDescent="0.2">
      <c r="B18" s="118" t="s">
        <v>52</v>
      </c>
      <c r="C18" s="207"/>
      <c r="D18" s="205"/>
      <c r="E18" s="205"/>
      <c r="F18" s="208"/>
      <c r="G18" s="205"/>
      <c r="H18" s="205"/>
      <c r="I18" s="205"/>
      <c r="K18" s="180">
        <f t="shared" si="0"/>
        <v>0</v>
      </c>
      <c r="L18" s="180">
        <f t="shared" si="1"/>
        <v>0</v>
      </c>
      <c r="M18" s="180">
        <f t="shared" si="2"/>
        <v>0</v>
      </c>
    </row>
    <row r="19" spans="2:13" x14ac:dyDescent="0.2">
      <c r="B19" s="118" t="s">
        <v>53</v>
      </c>
      <c r="C19" s="207"/>
      <c r="D19" s="205"/>
      <c r="E19" s="205"/>
      <c r="F19" s="208"/>
      <c r="G19" s="205"/>
      <c r="H19" s="205"/>
      <c r="I19" s="205"/>
      <c r="K19" s="180">
        <f t="shared" si="0"/>
        <v>0</v>
      </c>
      <c r="L19" s="180">
        <f t="shared" si="1"/>
        <v>0</v>
      </c>
      <c r="M19" s="180">
        <f t="shared" si="2"/>
        <v>0</v>
      </c>
    </row>
    <row r="20" spans="2:13" x14ac:dyDescent="0.2">
      <c r="B20" s="118" t="s">
        <v>54</v>
      </c>
      <c r="C20" s="207"/>
      <c r="D20" s="205"/>
      <c r="E20" s="205"/>
      <c r="F20" s="208"/>
      <c r="G20" s="205"/>
      <c r="H20" s="205"/>
      <c r="I20" s="205"/>
      <c r="K20" s="180">
        <f t="shared" si="0"/>
        <v>0</v>
      </c>
      <c r="L20" s="180">
        <f t="shared" si="1"/>
        <v>0</v>
      </c>
      <c r="M20" s="180">
        <f t="shared" si="2"/>
        <v>0</v>
      </c>
    </row>
    <row r="21" spans="2:13" x14ac:dyDescent="0.2">
      <c r="B21" s="118" t="s">
        <v>55</v>
      </c>
      <c r="C21" s="207"/>
      <c r="D21" s="205"/>
      <c r="E21" s="205"/>
      <c r="F21" s="208"/>
      <c r="G21" s="205"/>
      <c r="H21" s="205"/>
      <c r="I21" s="205"/>
      <c r="K21" s="180">
        <f t="shared" si="0"/>
        <v>0</v>
      </c>
      <c r="L21" s="180">
        <f t="shared" si="1"/>
        <v>0</v>
      </c>
      <c r="M21" s="180">
        <f t="shared" si="2"/>
        <v>0</v>
      </c>
    </row>
    <row r="22" spans="2:13" ht="16.5" x14ac:dyDescent="0.2">
      <c r="B22" s="118" t="s">
        <v>56</v>
      </c>
      <c r="C22" s="207"/>
      <c r="D22" s="205"/>
      <c r="E22" s="205"/>
      <c r="F22" s="208"/>
      <c r="G22" s="205"/>
      <c r="H22" s="205"/>
      <c r="I22" s="205"/>
      <c r="K22" s="180">
        <f t="shared" si="0"/>
        <v>0</v>
      </c>
      <c r="L22" s="180">
        <f t="shared" si="1"/>
        <v>0</v>
      </c>
      <c r="M22" s="180">
        <f t="shared" si="2"/>
        <v>0</v>
      </c>
    </row>
    <row r="23" spans="2:13" x14ac:dyDescent="0.2">
      <c r="B23" s="118" t="s">
        <v>57</v>
      </c>
      <c r="C23" s="207"/>
      <c r="D23" s="205"/>
      <c r="E23" s="205"/>
      <c r="F23" s="208"/>
      <c r="G23" s="205"/>
      <c r="H23" s="205"/>
      <c r="I23" s="205"/>
      <c r="K23" s="180">
        <f t="shared" si="0"/>
        <v>0</v>
      </c>
      <c r="L23" s="180">
        <f t="shared" si="1"/>
        <v>0</v>
      </c>
      <c r="M23" s="180">
        <f t="shared" si="2"/>
        <v>0</v>
      </c>
    </row>
    <row r="24" spans="2:13" x14ac:dyDescent="0.2">
      <c r="B24" s="118" t="s">
        <v>58</v>
      </c>
      <c r="C24" s="207"/>
      <c r="D24" s="205"/>
      <c r="E24" s="205"/>
      <c r="F24" s="208"/>
      <c r="G24" s="205"/>
      <c r="H24" s="205"/>
      <c r="I24" s="205"/>
      <c r="K24" s="180">
        <f t="shared" si="0"/>
        <v>0</v>
      </c>
      <c r="L24" s="180">
        <f t="shared" si="1"/>
        <v>0</v>
      </c>
      <c r="M24" s="180">
        <f t="shared" si="2"/>
        <v>0</v>
      </c>
    </row>
    <row r="25" spans="2:13" x14ac:dyDescent="0.2">
      <c r="B25" s="119" t="s">
        <v>59</v>
      </c>
      <c r="C25" s="207"/>
      <c r="D25" s="205"/>
      <c r="E25" s="205"/>
      <c r="F25" s="208"/>
      <c r="G25" s="205"/>
      <c r="H25" s="205"/>
      <c r="I25" s="205"/>
      <c r="K25" s="180">
        <f t="shared" si="0"/>
        <v>0</v>
      </c>
      <c r="L25" s="180">
        <f t="shared" si="1"/>
        <v>0</v>
      </c>
      <c r="M25" s="180">
        <f t="shared" si="2"/>
        <v>0</v>
      </c>
    </row>
    <row r="26" spans="2:13" x14ac:dyDescent="0.2">
      <c r="B26" s="119" t="s">
        <v>60</v>
      </c>
      <c r="C26" s="241"/>
      <c r="D26" s="242"/>
      <c r="E26" s="242"/>
      <c r="F26" s="208"/>
      <c r="G26" s="205"/>
      <c r="H26" s="205"/>
      <c r="I26" s="205"/>
      <c r="K26" s="180">
        <f t="shared" si="0"/>
        <v>0</v>
      </c>
      <c r="L26" s="180">
        <f t="shared" si="1"/>
        <v>0</v>
      </c>
      <c r="M26" s="180">
        <f t="shared" si="2"/>
        <v>0</v>
      </c>
    </row>
    <row r="27" spans="2:13" ht="5.25" customHeight="1" x14ac:dyDescent="0.2">
      <c r="B27" s="120"/>
      <c r="C27" s="239"/>
      <c r="D27" s="240"/>
      <c r="E27" s="240"/>
      <c r="F27" s="208"/>
      <c r="G27" s="240"/>
      <c r="H27" s="240"/>
      <c r="I27" s="240"/>
      <c r="K27" s="121"/>
      <c r="L27" s="121"/>
      <c r="M27" s="121"/>
    </row>
    <row r="28" spans="2:13" ht="15" x14ac:dyDescent="0.25">
      <c r="B28" s="145" t="s">
        <v>61</v>
      </c>
      <c r="C28" s="237"/>
      <c r="D28" s="238"/>
      <c r="E28" s="238"/>
      <c r="F28" s="208"/>
      <c r="G28" s="238"/>
      <c r="H28" s="238"/>
      <c r="I28" s="238"/>
      <c r="K28" s="116"/>
      <c r="L28" s="116"/>
      <c r="M28" s="116"/>
    </row>
    <row r="29" spans="2:13" x14ac:dyDescent="0.2">
      <c r="B29" s="118" t="s">
        <v>62</v>
      </c>
      <c r="C29" s="207"/>
      <c r="D29" s="205"/>
      <c r="E29" s="205"/>
      <c r="F29" s="206"/>
      <c r="G29" s="205"/>
      <c r="H29" s="205"/>
      <c r="I29" s="205"/>
      <c r="K29" s="180">
        <f t="shared" ref="K29:K54" si="5">G29+C29</f>
        <v>0</v>
      </c>
      <c r="L29" s="180">
        <f t="shared" ref="L29:L54" si="6">H29+D29</f>
        <v>0</v>
      </c>
      <c r="M29" s="180">
        <f t="shared" ref="M29:M54" si="7">I29+E29</f>
        <v>0</v>
      </c>
    </row>
    <row r="30" spans="2:13" x14ac:dyDescent="0.2">
      <c r="B30" s="118" t="s">
        <v>63</v>
      </c>
      <c r="C30" s="207"/>
      <c r="D30" s="205"/>
      <c r="E30" s="205"/>
      <c r="F30" s="206"/>
      <c r="G30" s="205"/>
      <c r="H30" s="205"/>
      <c r="I30" s="205"/>
      <c r="K30" s="180">
        <f t="shared" si="5"/>
        <v>0</v>
      </c>
      <c r="L30" s="180">
        <f t="shared" si="6"/>
        <v>0</v>
      </c>
      <c r="M30" s="180">
        <f t="shared" si="7"/>
        <v>0</v>
      </c>
    </row>
    <row r="31" spans="2:13" x14ac:dyDescent="0.2">
      <c r="B31" s="118" t="s">
        <v>64</v>
      </c>
      <c r="C31" s="207"/>
      <c r="D31" s="205"/>
      <c r="E31" s="205"/>
      <c r="F31" s="206"/>
      <c r="G31" s="205"/>
      <c r="H31" s="205"/>
      <c r="I31" s="205"/>
      <c r="K31" s="180">
        <f t="shared" si="5"/>
        <v>0</v>
      </c>
      <c r="L31" s="180">
        <f t="shared" si="6"/>
        <v>0</v>
      </c>
      <c r="M31" s="180">
        <f t="shared" si="7"/>
        <v>0</v>
      </c>
    </row>
    <row r="32" spans="2:13" x14ac:dyDescent="0.2">
      <c r="B32" s="118" t="s">
        <v>65</v>
      </c>
      <c r="C32" s="207"/>
      <c r="D32" s="205"/>
      <c r="E32" s="205"/>
      <c r="F32" s="206"/>
      <c r="G32" s="205"/>
      <c r="H32" s="205"/>
      <c r="I32" s="205"/>
      <c r="K32" s="180">
        <f t="shared" si="5"/>
        <v>0</v>
      </c>
      <c r="L32" s="180">
        <f t="shared" si="6"/>
        <v>0</v>
      </c>
      <c r="M32" s="180">
        <f t="shared" si="7"/>
        <v>0</v>
      </c>
    </row>
    <row r="33" spans="2:15" x14ac:dyDescent="0.2">
      <c r="B33" s="118" t="s">
        <v>66</v>
      </c>
      <c r="C33" s="207"/>
      <c r="D33" s="205"/>
      <c r="E33" s="205"/>
      <c r="F33" s="206"/>
      <c r="G33" s="205"/>
      <c r="H33" s="205"/>
      <c r="I33" s="205"/>
      <c r="K33" s="180">
        <f t="shared" si="5"/>
        <v>0</v>
      </c>
      <c r="L33" s="180">
        <f t="shared" si="6"/>
        <v>0</v>
      </c>
      <c r="M33" s="180">
        <f t="shared" si="7"/>
        <v>0</v>
      </c>
    </row>
    <row r="34" spans="2:15" x14ac:dyDescent="0.2">
      <c r="B34" s="118" t="s">
        <v>67</v>
      </c>
      <c r="C34" s="207"/>
      <c r="D34" s="205"/>
      <c r="E34" s="205"/>
      <c r="F34" s="206"/>
      <c r="G34" s="205"/>
      <c r="H34" s="205"/>
      <c r="I34" s="205"/>
      <c r="K34" s="180">
        <f t="shared" si="5"/>
        <v>0</v>
      </c>
      <c r="L34" s="180">
        <f t="shared" si="6"/>
        <v>0</v>
      </c>
      <c r="M34" s="180">
        <f t="shared" si="7"/>
        <v>0</v>
      </c>
    </row>
    <row r="35" spans="2:15" x14ac:dyDescent="0.2">
      <c r="B35" s="118" t="s">
        <v>68</v>
      </c>
      <c r="C35" s="207"/>
      <c r="D35" s="205"/>
      <c r="E35" s="205"/>
      <c r="F35" s="206"/>
      <c r="G35" s="205"/>
      <c r="H35" s="205"/>
      <c r="I35" s="205"/>
      <c r="K35" s="180">
        <f t="shared" si="5"/>
        <v>0</v>
      </c>
      <c r="L35" s="180">
        <f t="shared" si="6"/>
        <v>0</v>
      </c>
      <c r="M35" s="180">
        <f t="shared" si="7"/>
        <v>0</v>
      </c>
    </row>
    <row r="36" spans="2:15" x14ac:dyDescent="0.2">
      <c r="B36" s="118" t="s">
        <v>69</v>
      </c>
      <c r="C36" s="207"/>
      <c r="D36" s="205"/>
      <c r="E36" s="205"/>
      <c r="F36" s="206"/>
      <c r="G36" s="205"/>
      <c r="H36" s="205"/>
      <c r="I36" s="205"/>
      <c r="K36" s="180">
        <f t="shared" si="5"/>
        <v>0</v>
      </c>
      <c r="L36" s="180">
        <f t="shared" si="6"/>
        <v>0</v>
      </c>
      <c r="M36" s="180">
        <f t="shared" si="7"/>
        <v>0</v>
      </c>
    </row>
    <row r="37" spans="2:15" x14ac:dyDescent="0.2">
      <c r="B37" s="118" t="s">
        <v>70</v>
      </c>
      <c r="C37" s="207"/>
      <c r="D37" s="205"/>
      <c r="E37" s="205"/>
      <c r="F37" s="206"/>
      <c r="G37" s="205"/>
      <c r="H37" s="205"/>
      <c r="I37" s="205"/>
      <c r="K37" s="180">
        <f t="shared" si="5"/>
        <v>0</v>
      </c>
      <c r="L37" s="180">
        <f t="shared" si="6"/>
        <v>0</v>
      </c>
      <c r="M37" s="180">
        <f t="shared" si="7"/>
        <v>0</v>
      </c>
    </row>
    <row r="38" spans="2:15" ht="16.5" x14ac:dyDescent="0.2">
      <c r="B38" s="118" t="s">
        <v>71</v>
      </c>
      <c r="C38" s="207"/>
      <c r="D38" s="205"/>
      <c r="E38" s="205"/>
      <c r="F38" s="206"/>
      <c r="G38" s="205"/>
      <c r="H38" s="205"/>
      <c r="I38" s="205"/>
      <c r="K38" s="180">
        <f t="shared" si="5"/>
        <v>0</v>
      </c>
      <c r="L38" s="180">
        <f t="shared" si="6"/>
        <v>0</v>
      </c>
      <c r="M38" s="180">
        <f t="shared" si="7"/>
        <v>0</v>
      </c>
    </row>
    <row r="39" spans="2:15" x14ac:dyDescent="0.2">
      <c r="B39" s="118" t="s">
        <v>72</v>
      </c>
      <c r="C39" s="207"/>
      <c r="D39" s="205"/>
      <c r="E39" s="205"/>
      <c r="F39" s="206"/>
      <c r="G39" s="205"/>
      <c r="H39" s="205"/>
      <c r="I39" s="205"/>
      <c r="K39" s="180">
        <f t="shared" si="5"/>
        <v>0</v>
      </c>
      <c r="L39" s="180">
        <f t="shared" si="6"/>
        <v>0</v>
      </c>
      <c r="M39" s="180">
        <f t="shared" si="7"/>
        <v>0</v>
      </c>
    </row>
    <row r="40" spans="2:15" x14ac:dyDescent="0.2">
      <c r="B40" s="118" t="s">
        <v>73</v>
      </c>
      <c r="C40" s="207"/>
      <c r="D40" s="205"/>
      <c r="E40" s="205"/>
      <c r="F40" s="206"/>
      <c r="G40" s="205"/>
      <c r="H40" s="205"/>
      <c r="I40" s="205"/>
      <c r="K40" s="180">
        <f t="shared" si="5"/>
        <v>0</v>
      </c>
      <c r="L40" s="180">
        <f t="shared" si="6"/>
        <v>0</v>
      </c>
      <c r="M40" s="180">
        <f t="shared" si="7"/>
        <v>0</v>
      </c>
      <c r="O40" s="151"/>
    </row>
    <row r="41" spans="2:15" x14ac:dyDescent="0.2">
      <c r="B41" s="118" t="s">
        <v>74</v>
      </c>
      <c r="C41" s="207"/>
      <c r="D41" s="205"/>
      <c r="E41" s="205"/>
      <c r="F41" s="206"/>
      <c r="G41" s="205"/>
      <c r="H41" s="205"/>
      <c r="I41" s="205"/>
      <c r="K41" s="180">
        <f t="shared" si="5"/>
        <v>0</v>
      </c>
      <c r="L41" s="180">
        <f t="shared" si="6"/>
        <v>0</v>
      </c>
      <c r="M41" s="180">
        <f t="shared" si="7"/>
        <v>0</v>
      </c>
    </row>
    <row r="42" spans="2:15" x14ac:dyDescent="0.2">
      <c r="B42" s="118" t="s">
        <v>75</v>
      </c>
      <c r="C42" s="207"/>
      <c r="D42" s="205"/>
      <c r="E42" s="205"/>
      <c r="F42" s="206"/>
      <c r="G42" s="205"/>
      <c r="H42" s="205"/>
      <c r="I42" s="205"/>
      <c r="K42" s="180">
        <f t="shared" si="5"/>
        <v>0</v>
      </c>
      <c r="L42" s="180">
        <f t="shared" si="6"/>
        <v>0</v>
      </c>
      <c r="M42" s="180">
        <f t="shared" si="7"/>
        <v>0</v>
      </c>
    </row>
    <row r="43" spans="2:15" x14ac:dyDescent="0.2">
      <c r="B43" s="118" t="s">
        <v>76</v>
      </c>
      <c r="C43" s="207"/>
      <c r="D43" s="205"/>
      <c r="E43" s="205"/>
      <c r="F43" s="206"/>
      <c r="G43" s="205"/>
      <c r="H43" s="205"/>
      <c r="I43" s="205"/>
      <c r="K43" s="180">
        <f t="shared" si="5"/>
        <v>0</v>
      </c>
      <c r="L43" s="180">
        <f t="shared" si="6"/>
        <v>0</v>
      </c>
      <c r="M43" s="180">
        <f t="shared" si="7"/>
        <v>0</v>
      </c>
    </row>
    <row r="44" spans="2:15" x14ac:dyDescent="0.2">
      <c r="B44" s="118" t="s">
        <v>77</v>
      </c>
      <c r="C44" s="207"/>
      <c r="D44" s="205"/>
      <c r="E44" s="205"/>
      <c r="F44" s="206"/>
      <c r="G44" s="205"/>
      <c r="H44" s="205"/>
      <c r="I44" s="205"/>
      <c r="K44" s="180">
        <f t="shared" si="5"/>
        <v>0</v>
      </c>
      <c r="L44" s="180">
        <f t="shared" si="6"/>
        <v>0</v>
      </c>
      <c r="M44" s="180">
        <f t="shared" si="7"/>
        <v>0</v>
      </c>
    </row>
    <row r="45" spans="2:15" x14ac:dyDescent="0.2">
      <c r="B45" s="118" t="s">
        <v>78</v>
      </c>
      <c r="C45" s="207"/>
      <c r="D45" s="205"/>
      <c r="E45" s="205"/>
      <c r="F45" s="206"/>
      <c r="G45" s="205"/>
      <c r="H45" s="205"/>
      <c r="I45" s="205"/>
      <c r="K45" s="180">
        <f t="shared" si="5"/>
        <v>0</v>
      </c>
      <c r="L45" s="180">
        <f t="shared" si="6"/>
        <v>0</v>
      </c>
      <c r="M45" s="180">
        <f t="shared" si="7"/>
        <v>0</v>
      </c>
    </row>
    <row r="46" spans="2:15" x14ac:dyDescent="0.2">
      <c r="B46" s="118" t="s">
        <v>79</v>
      </c>
      <c r="C46" s="207"/>
      <c r="D46" s="205"/>
      <c r="E46" s="205"/>
      <c r="F46" s="206"/>
      <c r="G46" s="205"/>
      <c r="H46" s="205"/>
      <c r="I46" s="205"/>
      <c r="K46" s="180">
        <f t="shared" si="5"/>
        <v>0</v>
      </c>
      <c r="L46" s="180">
        <f t="shared" si="6"/>
        <v>0</v>
      </c>
      <c r="M46" s="180">
        <f t="shared" si="7"/>
        <v>0</v>
      </c>
    </row>
    <row r="47" spans="2:15" x14ac:dyDescent="0.2">
      <c r="B47" s="118" t="s">
        <v>80</v>
      </c>
      <c r="C47" s="207"/>
      <c r="D47" s="205"/>
      <c r="E47" s="205"/>
      <c r="F47" s="206"/>
      <c r="G47" s="205"/>
      <c r="H47" s="205"/>
      <c r="I47" s="205"/>
      <c r="K47" s="180">
        <f t="shared" si="5"/>
        <v>0</v>
      </c>
      <c r="L47" s="180">
        <f t="shared" si="6"/>
        <v>0</v>
      </c>
      <c r="M47" s="180">
        <f t="shared" si="7"/>
        <v>0</v>
      </c>
    </row>
    <row r="48" spans="2:15" x14ac:dyDescent="0.2">
      <c r="B48" s="118" t="s">
        <v>81</v>
      </c>
      <c r="C48" s="207"/>
      <c r="D48" s="205"/>
      <c r="E48" s="205"/>
      <c r="F48" s="206"/>
      <c r="G48" s="205"/>
      <c r="H48" s="205"/>
      <c r="I48" s="205"/>
      <c r="K48" s="180">
        <f t="shared" si="5"/>
        <v>0</v>
      </c>
      <c r="L48" s="180">
        <f t="shared" si="6"/>
        <v>0</v>
      </c>
      <c r="M48" s="180">
        <f t="shared" si="7"/>
        <v>0</v>
      </c>
    </row>
    <row r="49" spans="2:13" x14ac:dyDescent="0.2">
      <c r="B49" s="118" t="s">
        <v>82</v>
      </c>
      <c r="C49" s="207"/>
      <c r="D49" s="205"/>
      <c r="E49" s="205"/>
      <c r="F49" s="206"/>
      <c r="G49" s="205"/>
      <c r="H49" s="205"/>
      <c r="I49" s="205"/>
      <c r="K49" s="180">
        <f t="shared" si="5"/>
        <v>0</v>
      </c>
      <c r="L49" s="180">
        <f t="shared" si="6"/>
        <v>0</v>
      </c>
      <c r="M49" s="180">
        <f t="shared" si="7"/>
        <v>0</v>
      </c>
    </row>
    <row r="50" spans="2:13" x14ac:dyDescent="0.2">
      <c r="B50" s="118" t="s">
        <v>83</v>
      </c>
      <c r="C50" s="207"/>
      <c r="D50" s="205"/>
      <c r="E50" s="205"/>
      <c r="F50" s="206"/>
      <c r="G50" s="205"/>
      <c r="H50" s="205"/>
      <c r="I50" s="205"/>
      <c r="K50" s="180">
        <f t="shared" si="5"/>
        <v>0</v>
      </c>
      <c r="L50" s="180">
        <f t="shared" si="6"/>
        <v>0</v>
      </c>
      <c r="M50" s="180">
        <f t="shared" si="7"/>
        <v>0</v>
      </c>
    </row>
    <row r="51" spans="2:13" x14ac:dyDescent="0.2">
      <c r="B51" s="118" t="s">
        <v>84</v>
      </c>
      <c r="C51" s="207"/>
      <c r="D51" s="205"/>
      <c r="E51" s="205"/>
      <c r="F51" s="206"/>
      <c r="G51" s="205"/>
      <c r="H51" s="205"/>
      <c r="I51" s="205"/>
      <c r="K51" s="180">
        <f t="shared" si="5"/>
        <v>0</v>
      </c>
      <c r="L51" s="180">
        <f t="shared" si="6"/>
        <v>0</v>
      </c>
      <c r="M51" s="180">
        <f t="shared" si="7"/>
        <v>0</v>
      </c>
    </row>
    <row r="52" spans="2:13" x14ac:dyDescent="0.2">
      <c r="B52" s="118" t="s">
        <v>85</v>
      </c>
      <c r="C52" s="207"/>
      <c r="D52" s="205"/>
      <c r="E52" s="205"/>
      <c r="F52" s="206"/>
      <c r="G52" s="205"/>
      <c r="H52" s="205"/>
      <c r="I52" s="205"/>
      <c r="K52" s="180">
        <f t="shared" si="5"/>
        <v>0</v>
      </c>
      <c r="L52" s="180">
        <f t="shared" si="6"/>
        <v>0</v>
      </c>
      <c r="M52" s="180">
        <f t="shared" si="7"/>
        <v>0</v>
      </c>
    </row>
    <row r="53" spans="2:13" ht="16.5" x14ac:dyDescent="0.2">
      <c r="B53" s="118" t="s">
        <v>86</v>
      </c>
      <c r="C53" s="207"/>
      <c r="D53" s="205"/>
      <c r="E53" s="205"/>
      <c r="F53" s="206"/>
      <c r="G53" s="205"/>
      <c r="H53" s="205"/>
      <c r="I53" s="205"/>
      <c r="K53" s="180">
        <f t="shared" si="5"/>
        <v>0</v>
      </c>
      <c r="L53" s="180">
        <f t="shared" si="6"/>
        <v>0</v>
      </c>
      <c r="M53" s="180">
        <f t="shared" si="7"/>
        <v>0</v>
      </c>
    </row>
    <row r="54" spans="2:13" x14ac:dyDescent="0.2">
      <c r="B54" s="118" t="s">
        <v>87</v>
      </c>
      <c r="C54" s="241"/>
      <c r="D54" s="242"/>
      <c r="E54" s="242"/>
      <c r="F54" s="206"/>
      <c r="G54" s="205"/>
      <c r="H54" s="205"/>
      <c r="I54" s="205"/>
      <c r="K54" s="180">
        <f t="shared" si="5"/>
        <v>0</v>
      </c>
      <c r="L54" s="180">
        <f t="shared" si="6"/>
        <v>0</v>
      </c>
      <c r="M54" s="180">
        <f t="shared" si="7"/>
        <v>0</v>
      </c>
    </row>
    <row r="55" spans="2:13" ht="5.25" customHeight="1" x14ac:dyDescent="0.2">
      <c r="C55" s="239"/>
      <c r="D55" s="240"/>
      <c r="E55" s="240"/>
      <c r="F55" s="208"/>
      <c r="G55" s="240"/>
      <c r="H55" s="240"/>
      <c r="I55" s="240"/>
      <c r="K55" s="121"/>
      <c r="L55" s="121"/>
      <c r="M55" s="121"/>
    </row>
    <row r="56" spans="2:13" ht="15" x14ac:dyDescent="0.25">
      <c r="B56" s="115" t="s">
        <v>88</v>
      </c>
      <c r="C56" s="238"/>
      <c r="D56" s="238"/>
      <c r="E56" s="238"/>
      <c r="F56" s="208"/>
      <c r="G56" s="238"/>
      <c r="H56" s="238"/>
      <c r="I56" s="238"/>
      <c r="K56" s="116"/>
      <c r="L56" s="116"/>
      <c r="M56" s="116"/>
    </row>
    <row r="57" spans="2:13" ht="16.5" x14ac:dyDescent="0.2">
      <c r="B57" s="118" t="s">
        <v>89</v>
      </c>
      <c r="C57" s="205"/>
      <c r="D57" s="205"/>
      <c r="E57" s="205"/>
      <c r="F57" s="206"/>
      <c r="G57" s="205"/>
      <c r="H57" s="205"/>
      <c r="I57" s="205"/>
      <c r="K57" s="180">
        <f t="shared" ref="K57:K95" si="8">G57+C57</f>
        <v>0</v>
      </c>
      <c r="L57" s="180">
        <f t="shared" ref="L57:L95" si="9">H57+D57</f>
        <v>0</v>
      </c>
      <c r="M57" s="180">
        <f t="shared" ref="M57:M95" si="10">I57+E57</f>
        <v>0</v>
      </c>
    </row>
    <row r="58" spans="2:13" ht="16.5" x14ac:dyDescent="0.2">
      <c r="B58" s="118" t="s">
        <v>90</v>
      </c>
      <c r="C58" s="205"/>
      <c r="D58" s="205"/>
      <c r="E58" s="205"/>
      <c r="F58" s="206"/>
      <c r="G58" s="205"/>
      <c r="H58" s="205"/>
      <c r="I58" s="205"/>
      <c r="K58" s="180">
        <f t="shared" si="8"/>
        <v>0</v>
      </c>
      <c r="L58" s="180">
        <f t="shared" si="9"/>
        <v>0</v>
      </c>
      <c r="M58" s="180">
        <f t="shared" si="10"/>
        <v>0</v>
      </c>
    </row>
    <row r="59" spans="2:13" ht="16.5" x14ac:dyDescent="0.2">
      <c r="B59" s="118" t="s">
        <v>91</v>
      </c>
      <c r="C59" s="205"/>
      <c r="D59" s="205"/>
      <c r="E59" s="205"/>
      <c r="F59" s="206"/>
      <c r="G59" s="205"/>
      <c r="H59" s="205"/>
      <c r="I59" s="205"/>
      <c r="K59" s="180">
        <f t="shared" si="8"/>
        <v>0</v>
      </c>
      <c r="L59" s="180">
        <f t="shared" si="9"/>
        <v>0</v>
      </c>
      <c r="M59" s="180">
        <f t="shared" si="10"/>
        <v>0</v>
      </c>
    </row>
    <row r="60" spans="2:13" ht="16.5" x14ac:dyDescent="0.2">
      <c r="B60" s="118" t="s">
        <v>92</v>
      </c>
      <c r="C60" s="205"/>
      <c r="D60" s="205"/>
      <c r="E60" s="205"/>
      <c r="F60" s="206"/>
      <c r="G60" s="205"/>
      <c r="H60" s="205"/>
      <c r="I60" s="205"/>
      <c r="K60" s="180">
        <f t="shared" si="8"/>
        <v>0</v>
      </c>
      <c r="L60" s="180">
        <f t="shared" si="9"/>
        <v>0</v>
      </c>
      <c r="M60" s="180">
        <f t="shared" si="10"/>
        <v>0</v>
      </c>
    </row>
    <row r="61" spans="2:13" ht="16.5" x14ac:dyDescent="0.2">
      <c r="B61" s="118" t="s">
        <v>93</v>
      </c>
      <c r="C61" s="205"/>
      <c r="D61" s="205"/>
      <c r="E61" s="205"/>
      <c r="F61" s="206"/>
      <c r="G61" s="205"/>
      <c r="H61" s="205"/>
      <c r="I61" s="205"/>
      <c r="K61" s="180">
        <f t="shared" si="8"/>
        <v>0</v>
      </c>
      <c r="L61" s="180">
        <f t="shared" si="9"/>
        <v>0</v>
      </c>
      <c r="M61" s="180">
        <f t="shared" si="10"/>
        <v>0</v>
      </c>
    </row>
    <row r="62" spans="2:13" ht="16.5" x14ac:dyDescent="0.2">
      <c r="B62" s="118" t="s">
        <v>94</v>
      </c>
      <c r="C62" s="205"/>
      <c r="D62" s="205"/>
      <c r="E62" s="205"/>
      <c r="F62" s="206"/>
      <c r="G62" s="205"/>
      <c r="H62" s="205"/>
      <c r="I62" s="205"/>
      <c r="K62" s="180">
        <f t="shared" si="8"/>
        <v>0</v>
      </c>
      <c r="L62" s="180">
        <f t="shared" si="9"/>
        <v>0</v>
      </c>
      <c r="M62" s="180">
        <f t="shared" si="10"/>
        <v>0</v>
      </c>
    </row>
    <row r="63" spans="2:13" ht="16.5" x14ac:dyDescent="0.2">
      <c r="B63" s="118" t="s">
        <v>95</v>
      </c>
      <c r="C63" s="205"/>
      <c r="D63" s="205"/>
      <c r="E63" s="205"/>
      <c r="F63" s="206"/>
      <c r="G63" s="205"/>
      <c r="H63" s="205"/>
      <c r="I63" s="205"/>
      <c r="K63" s="180">
        <f t="shared" si="8"/>
        <v>0</v>
      </c>
      <c r="L63" s="180">
        <f t="shared" si="9"/>
        <v>0</v>
      </c>
      <c r="M63" s="180">
        <f t="shared" si="10"/>
        <v>0</v>
      </c>
    </row>
    <row r="64" spans="2:13" ht="16.5" x14ac:dyDescent="0.2">
      <c r="B64" s="118" t="s">
        <v>96</v>
      </c>
      <c r="C64" s="205"/>
      <c r="D64" s="205"/>
      <c r="E64" s="205"/>
      <c r="F64" s="206"/>
      <c r="G64" s="205"/>
      <c r="H64" s="205"/>
      <c r="I64" s="205"/>
      <c r="K64" s="180">
        <f t="shared" si="8"/>
        <v>0</v>
      </c>
      <c r="L64" s="180">
        <f t="shared" si="9"/>
        <v>0</v>
      </c>
      <c r="M64" s="180">
        <f t="shared" si="10"/>
        <v>0</v>
      </c>
    </row>
    <row r="65" spans="2:13" ht="16.5" x14ac:dyDescent="0.2">
      <c r="B65" s="118" t="s">
        <v>97</v>
      </c>
      <c r="C65" s="205"/>
      <c r="D65" s="205"/>
      <c r="E65" s="205"/>
      <c r="F65" s="206"/>
      <c r="G65" s="205"/>
      <c r="H65" s="205"/>
      <c r="I65" s="205"/>
      <c r="K65" s="180">
        <f t="shared" si="8"/>
        <v>0</v>
      </c>
      <c r="L65" s="180">
        <f t="shared" si="9"/>
        <v>0</v>
      </c>
      <c r="M65" s="180">
        <f t="shared" si="10"/>
        <v>0</v>
      </c>
    </row>
    <row r="66" spans="2:13" ht="16.5" x14ac:dyDescent="0.2">
      <c r="B66" s="118" t="s">
        <v>98</v>
      </c>
      <c r="C66" s="205"/>
      <c r="D66" s="205"/>
      <c r="E66" s="205"/>
      <c r="F66" s="206"/>
      <c r="G66" s="205"/>
      <c r="H66" s="205"/>
      <c r="I66" s="205"/>
      <c r="K66" s="180">
        <f t="shared" si="8"/>
        <v>0</v>
      </c>
      <c r="L66" s="180">
        <f t="shared" si="9"/>
        <v>0</v>
      </c>
      <c r="M66" s="180">
        <f t="shared" si="10"/>
        <v>0</v>
      </c>
    </row>
    <row r="67" spans="2:13" ht="16.5" x14ac:dyDescent="0.2">
      <c r="B67" s="118" t="s">
        <v>99</v>
      </c>
      <c r="C67" s="205"/>
      <c r="D67" s="205"/>
      <c r="E67" s="205"/>
      <c r="F67" s="206"/>
      <c r="G67" s="205"/>
      <c r="H67" s="205"/>
      <c r="I67" s="205"/>
      <c r="K67" s="180">
        <f t="shared" si="8"/>
        <v>0</v>
      </c>
      <c r="L67" s="180">
        <f t="shared" si="9"/>
        <v>0</v>
      </c>
      <c r="M67" s="180">
        <f t="shared" si="10"/>
        <v>0</v>
      </c>
    </row>
    <row r="68" spans="2:13" x14ac:dyDescent="0.2">
      <c r="B68" s="118" t="s">
        <v>100</v>
      </c>
      <c r="C68" s="205"/>
      <c r="D68" s="205"/>
      <c r="E68" s="205"/>
      <c r="F68" s="206"/>
      <c r="G68" s="205"/>
      <c r="H68" s="205"/>
      <c r="I68" s="205"/>
      <c r="K68" s="180">
        <f t="shared" si="8"/>
        <v>0</v>
      </c>
      <c r="L68" s="180">
        <f t="shared" si="9"/>
        <v>0</v>
      </c>
      <c r="M68" s="180">
        <f t="shared" si="10"/>
        <v>0</v>
      </c>
    </row>
    <row r="69" spans="2:13" ht="16.5" x14ac:dyDescent="0.2">
      <c r="B69" s="118" t="s">
        <v>101</v>
      </c>
      <c r="C69" s="205"/>
      <c r="D69" s="205"/>
      <c r="E69" s="205"/>
      <c r="F69" s="206"/>
      <c r="G69" s="205"/>
      <c r="H69" s="205"/>
      <c r="I69" s="205"/>
      <c r="K69" s="180">
        <f t="shared" si="8"/>
        <v>0</v>
      </c>
      <c r="L69" s="180">
        <f t="shared" si="9"/>
        <v>0</v>
      </c>
      <c r="M69" s="180">
        <f t="shared" si="10"/>
        <v>0</v>
      </c>
    </row>
    <row r="70" spans="2:13" x14ac:dyDescent="0.2">
      <c r="B70" s="118" t="s">
        <v>102</v>
      </c>
      <c r="C70" s="205"/>
      <c r="D70" s="205"/>
      <c r="E70" s="205"/>
      <c r="F70" s="206"/>
      <c r="G70" s="205"/>
      <c r="H70" s="205"/>
      <c r="I70" s="205"/>
      <c r="K70" s="180">
        <f t="shared" si="8"/>
        <v>0</v>
      </c>
      <c r="L70" s="180">
        <f t="shared" si="9"/>
        <v>0</v>
      </c>
      <c r="M70" s="180">
        <f t="shared" si="10"/>
        <v>0</v>
      </c>
    </row>
    <row r="71" spans="2:13" ht="16.5" x14ac:dyDescent="0.2">
      <c r="B71" s="118" t="s">
        <v>103</v>
      </c>
      <c r="C71" s="205"/>
      <c r="D71" s="205"/>
      <c r="E71" s="205"/>
      <c r="F71" s="206"/>
      <c r="G71" s="205"/>
      <c r="H71" s="205"/>
      <c r="I71" s="205"/>
      <c r="K71" s="180">
        <f t="shared" si="8"/>
        <v>0</v>
      </c>
      <c r="L71" s="180">
        <f t="shared" si="9"/>
        <v>0</v>
      </c>
      <c r="M71" s="180">
        <f t="shared" si="10"/>
        <v>0</v>
      </c>
    </row>
    <row r="72" spans="2:13" ht="16.5" x14ac:dyDescent="0.2">
      <c r="B72" s="118" t="s">
        <v>104</v>
      </c>
      <c r="C72" s="205"/>
      <c r="D72" s="205"/>
      <c r="E72" s="205"/>
      <c r="F72" s="206"/>
      <c r="G72" s="205"/>
      <c r="H72" s="205"/>
      <c r="I72" s="205"/>
      <c r="K72" s="180">
        <f t="shared" si="8"/>
        <v>0</v>
      </c>
      <c r="L72" s="180">
        <f t="shared" si="9"/>
        <v>0</v>
      </c>
      <c r="M72" s="180">
        <f t="shared" si="10"/>
        <v>0</v>
      </c>
    </row>
    <row r="73" spans="2:13" ht="16.5" x14ac:dyDescent="0.2">
      <c r="B73" s="118" t="s">
        <v>105</v>
      </c>
      <c r="C73" s="205"/>
      <c r="D73" s="205"/>
      <c r="E73" s="205"/>
      <c r="F73" s="206"/>
      <c r="G73" s="205"/>
      <c r="H73" s="205"/>
      <c r="I73" s="205"/>
      <c r="K73" s="180">
        <f t="shared" si="8"/>
        <v>0</v>
      </c>
      <c r="L73" s="180">
        <f t="shared" si="9"/>
        <v>0</v>
      </c>
      <c r="M73" s="180">
        <f t="shared" si="10"/>
        <v>0</v>
      </c>
    </row>
    <row r="74" spans="2:13" x14ac:dyDescent="0.2">
      <c r="B74" s="118" t="s">
        <v>106</v>
      </c>
      <c r="C74" s="205"/>
      <c r="D74" s="205"/>
      <c r="E74" s="205"/>
      <c r="F74" s="206"/>
      <c r="G74" s="205"/>
      <c r="H74" s="205"/>
      <c r="I74" s="205"/>
      <c r="K74" s="180">
        <f t="shared" si="8"/>
        <v>0</v>
      </c>
      <c r="L74" s="180">
        <f t="shared" si="9"/>
        <v>0</v>
      </c>
      <c r="M74" s="180">
        <f t="shared" si="10"/>
        <v>0</v>
      </c>
    </row>
    <row r="75" spans="2:13" x14ac:dyDescent="0.2">
      <c r="B75" s="118" t="s">
        <v>107</v>
      </c>
      <c r="C75" s="205"/>
      <c r="D75" s="205"/>
      <c r="E75" s="205"/>
      <c r="F75" s="206"/>
      <c r="G75" s="205"/>
      <c r="H75" s="205"/>
      <c r="I75" s="205"/>
      <c r="K75" s="180">
        <f t="shared" si="8"/>
        <v>0</v>
      </c>
      <c r="L75" s="180">
        <f t="shared" si="9"/>
        <v>0</v>
      </c>
      <c r="M75" s="180">
        <f t="shared" si="10"/>
        <v>0</v>
      </c>
    </row>
    <row r="76" spans="2:13" ht="16.5" x14ac:dyDescent="0.2">
      <c r="B76" s="118" t="s">
        <v>108</v>
      </c>
      <c r="C76" s="205"/>
      <c r="D76" s="205"/>
      <c r="E76" s="205"/>
      <c r="F76" s="206"/>
      <c r="G76" s="205"/>
      <c r="H76" s="205"/>
      <c r="I76" s="205"/>
      <c r="K76" s="180">
        <f t="shared" si="8"/>
        <v>0</v>
      </c>
      <c r="L76" s="180">
        <f t="shared" si="9"/>
        <v>0</v>
      </c>
      <c r="M76" s="180">
        <f t="shared" si="10"/>
        <v>0</v>
      </c>
    </row>
    <row r="77" spans="2:13" x14ac:dyDescent="0.2">
      <c r="B77" s="118" t="s">
        <v>109</v>
      </c>
      <c r="C77" s="205"/>
      <c r="D77" s="205"/>
      <c r="E77" s="205"/>
      <c r="F77" s="206"/>
      <c r="G77" s="205"/>
      <c r="H77" s="205"/>
      <c r="I77" s="205"/>
      <c r="K77" s="180">
        <f t="shared" si="8"/>
        <v>0</v>
      </c>
      <c r="L77" s="180">
        <f t="shared" si="9"/>
        <v>0</v>
      </c>
      <c r="M77" s="180">
        <f t="shared" si="10"/>
        <v>0</v>
      </c>
    </row>
    <row r="78" spans="2:13" ht="16.5" x14ac:dyDescent="0.2">
      <c r="B78" s="118" t="s">
        <v>110</v>
      </c>
      <c r="C78" s="205"/>
      <c r="D78" s="205"/>
      <c r="E78" s="205"/>
      <c r="F78" s="206"/>
      <c r="G78" s="205"/>
      <c r="H78" s="205"/>
      <c r="I78" s="205"/>
      <c r="K78" s="180">
        <f t="shared" si="8"/>
        <v>0</v>
      </c>
      <c r="L78" s="180">
        <f t="shared" si="9"/>
        <v>0</v>
      </c>
      <c r="M78" s="180">
        <f t="shared" si="10"/>
        <v>0</v>
      </c>
    </row>
    <row r="79" spans="2:13" ht="16.5" x14ac:dyDescent="0.2">
      <c r="B79" s="118" t="s">
        <v>111</v>
      </c>
      <c r="C79" s="205"/>
      <c r="D79" s="205"/>
      <c r="E79" s="205"/>
      <c r="F79" s="206"/>
      <c r="G79" s="205"/>
      <c r="H79" s="205"/>
      <c r="I79" s="205"/>
      <c r="K79" s="180">
        <f t="shared" si="8"/>
        <v>0</v>
      </c>
      <c r="L79" s="180">
        <f t="shared" si="9"/>
        <v>0</v>
      </c>
      <c r="M79" s="180">
        <f t="shared" si="10"/>
        <v>0</v>
      </c>
    </row>
    <row r="80" spans="2:13" ht="16.5" x14ac:dyDescent="0.2">
      <c r="B80" s="118" t="s">
        <v>112</v>
      </c>
      <c r="C80" s="205"/>
      <c r="D80" s="205"/>
      <c r="E80" s="205"/>
      <c r="F80" s="206"/>
      <c r="G80" s="205"/>
      <c r="H80" s="205"/>
      <c r="I80" s="205"/>
      <c r="K80" s="180">
        <f t="shared" si="8"/>
        <v>0</v>
      </c>
      <c r="L80" s="180">
        <f t="shared" si="9"/>
        <v>0</v>
      </c>
      <c r="M80" s="180">
        <f t="shared" si="10"/>
        <v>0</v>
      </c>
    </row>
    <row r="81" spans="2:13" ht="16.5" x14ac:dyDescent="0.2">
      <c r="B81" s="118" t="s">
        <v>113</v>
      </c>
      <c r="C81" s="205"/>
      <c r="D81" s="205"/>
      <c r="E81" s="205"/>
      <c r="F81" s="206"/>
      <c r="G81" s="205"/>
      <c r="H81" s="205"/>
      <c r="I81" s="205"/>
      <c r="K81" s="180">
        <f t="shared" si="8"/>
        <v>0</v>
      </c>
      <c r="L81" s="180">
        <f t="shared" si="9"/>
        <v>0</v>
      </c>
      <c r="M81" s="180">
        <f t="shared" si="10"/>
        <v>0</v>
      </c>
    </row>
    <row r="82" spans="2:13" ht="16.5" x14ac:dyDescent="0.2">
      <c r="B82" s="118" t="s">
        <v>114</v>
      </c>
      <c r="C82" s="205"/>
      <c r="D82" s="205"/>
      <c r="E82" s="205"/>
      <c r="F82" s="206"/>
      <c r="G82" s="205"/>
      <c r="H82" s="205"/>
      <c r="I82" s="205"/>
      <c r="K82" s="180">
        <f t="shared" si="8"/>
        <v>0</v>
      </c>
      <c r="L82" s="180">
        <f t="shared" si="9"/>
        <v>0</v>
      </c>
      <c r="M82" s="180">
        <f t="shared" si="10"/>
        <v>0</v>
      </c>
    </row>
    <row r="83" spans="2:13" ht="16.5" x14ac:dyDescent="0.2">
      <c r="B83" s="118" t="s">
        <v>115</v>
      </c>
      <c r="C83" s="205"/>
      <c r="D83" s="205"/>
      <c r="E83" s="205"/>
      <c r="F83" s="206"/>
      <c r="G83" s="205"/>
      <c r="H83" s="205"/>
      <c r="I83" s="205"/>
      <c r="K83" s="180">
        <f t="shared" si="8"/>
        <v>0</v>
      </c>
      <c r="L83" s="180">
        <f t="shared" si="9"/>
        <v>0</v>
      </c>
      <c r="M83" s="180">
        <f t="shared" si="10"/>
        <v>0</v>
      </c>
    </row>
    <row r="84" spans="2:13" ht="16.5" x14ac:dyDescent="0.2">
      <c r="B84" s="118" t="s">
        <v>116</v>
      </c>
      <c r="C84" s="205"/>
      <c r="D84" s="205"/>
      <c r="E84" s="205"/>
      <c r="F84" s="206"/>
      <c r="G84" s="205"/>
      <c r="H84" s="205"/>
      <c r="I84" s="205"/>
      <c r="K84" s="180">
        <f t="shared" si="8"/>
        <v>0</v>
      </c>
      <c r="L84" s="180">
        <f t="shared" si="9"/>
        <v>0</v>
      </c>
      <c r="M84" s="180">
        <f t="shared" si="10"/>
        <v>0</v>
      </c>
    </row>
    <row r="85" spans="2:13" ht="16.5" x14ac:dyDescent="0.2">
      <c r="B85" s="118" t="s">
        <v>117</v>
      </c>
      <c r="C85" s="205"/>
      <c r="D85" s="205"/>
      <c r="E85" s="205"/>
      <c r="F85" s="206"/>
      <c r="G85" s="205"/>
      <c r="H85" s="205"/>
      <c r="I85" s="205"/>
      <c r="K85" s="180">
        <f t="shared" si="8"/>
        <v>0</v>
      </c>
      <c r="L85" s="180">
        <f t="shared" si="9"/>
        <v>0</v>
      </c>
      <c r="M85" s="180">
        <f t="shared" si="10"/>
        <v>0</v>
      </c>
    </row>
    <row r="86" spans="2:13" ht="16.5" x14ac:dyDescent="0.2">
      <c r="B86" s="118" t="s">
        <v>118</v>
      </c>
      <c r="C86" s="205"/>
      <c r="D86" s="205"/>
      <c r="E86" s="205"/>
      <c r="F86" s="206"/>
      <c r="G86" s="205"/>
      <c r="H86" s="205"/>
      <c r="I86" s="205"/>
      <c r="K86" s="180">
        <f t="shared" si="8"/>
        <v>0</v>
      </c>
      <c r="L86" s="180">
        <f t="shared" si="9"/>
        <v>0</v>
      </c>
      <c r="M86" s="180">
        <f t="shared" si="10"/>
        <v>0</v>
      </c>
    </row>
    <row r="87" spans="2:13" ht="16.5" x14ac:dyDescent="0.2">
      <c r="B87" s="118" t="s">
        <v>119</v>
      </c>
      <c r="C87" s="205"/>
      <c r="D87" s="205"/>
      <c r="E87" s="205"/>
      <c r="F87" s="206"/>
      <c r="G87" s="205"/>
      <c r="H87" s="205"/>
      <c r="I87" s="205"/>
      <c r="K87" s="180">
        <f t="shared" si="8"/>
        <v>0</v>
      </c>
      <c r="L87" s="180">
        <f t="shared" si="9"/>
        <v>0</v>
      </c>
      <c r="M87" s="180">
        <f t="shared" si="10"/>
        <v>0</v>
      </c>
    </row>
    <row r="88" spans="2:13" ht="16.5" x14ac:dyDescent="0.2">
      <c r="B88" s="118" t="s">
        <v>120</v>
      </c>
      <c r="C88" s="205"/>
      <c r="D88" s="205"/>
      <c r="E88" s="205"/>
      <c r="F88" s="206"/>
      <c r="G88" s="205"/>
      <c r="H88" s="205"/>
      <c r="I88" s="205"/>
      <c r="K88" s="180">
        <f t="shared" si="8"/>
        <v>0</v>
      </c>
      <c r="L88" s="180">
        <f t="shared" si="9"/>
        <v>0</v>
      </c>
      <c r="M88" s="180">
        <f t="shared" si="10"/>
        <v>0</v>
      </c>
    </row>
    <row r="89" spans="2:13" x14ac:dyDescent="0.2">
      <c r="B89" s="118" t="s">
        <v>121</v>
      </c>
      <c r="C89" s="205"/>
      <c r="D89" s="205"/>
      <c r="E89" s="205"/>
      <c r="F89" s="206"/>
      <c r="G89" s="205"/>
      <c r="H89" s="205"/>
      <c r="I89" s="205"/>
      <c r="K89" s="180">
        <f t="shared" si="8"/>
        <v>0</v>
      </c>
      <c r="L89" s="180">
        <f t="shared" si="9"/>
        <v>0</v>
      </c>
      <c r="M89" s="180">
        <f t="shared" si="10"/>
        <v>0</v>
      </c>
    </row>
    <row r="90" spans="2:13" ht="16.5" x14ac:dyDescent="0.2">
      <c r="B90" s="118" t="s">
        <v>122</v>
      </c>
      <c r="C90" s="205"/>
      <c r="D90" s="205"/>
      <c r="E90" s="205"/>
      <c r="F90" s="206"/>
      <c r="G90" s="205"/>
      <c r="H90" s="205"/>
      <c r="I90" s="205"/>
      <c r="K90" s="180">
        <f t="shared" si="8"/>
        <v>0</v>
      </c>
      <c r="L90" s="180">
        <f t="shared" si="9"/>
        <v>0</v>
      </c>
      <c r="M90" s="180">
        <f t="shared" si="10"/>
        <v>0</v>
      </c>
    </row>
    <row r="91" spans="2:13" ht="16.5" x14ac:dyDescent="0.2">
      <c r="B91" s="118" t="s">
        <v>123</v>
      </c>
      <c r="C91" s="205"/>
      <c r="D91" s="205"/>
      <c r="E91" s="205"/>
      <c r="F91" s="206"/>
      <c r="G91" s="205"/>
      <c r="H91" s="205"/>
      <c r="I91" s="205"/>
      <c r="K91" s="180">
        <f t="shared" si="8"/>
        <v>0</v>
      </c>
      <c r="L91" s="180">
        <f t="shared" si="9"/>
        <v>0</v>
      </c>
      <c r="M91" s="180">
        <f t="shared" si="10"/>
        <v>0</v>
      </c>
    </row>
    <row r="92" spans="2:13" ht="16.5" x14ac:dyDescent="0.2">
      <c r="B92" s="118" t="s">
        <v>124</v>
      </c>
      <c r="C92" s="205"/>
      <c r="D92" s="205"/>
      <c r="E92" s="205"/>
      <c r="F92" s="206"/>
      <c r="G92" s="205"/>
      <c r="H92" s="205"/>
      <c r="I92" s="205"/>
      <c r="K92" s="180">
        <f t="shared" si="8"/>
        <v>0</v>
      </c>
      <c r="L92" s="180">
        <f t="shared" si="9"/>
        <v>0</v>
      </c>
      <c r="M92" s="180">
        <f t="shared" si="10"/>
        <v>0</v>
      </c>
    </row>
    <row r="93" spans="2:13" ht="16.5" x14ac:dyDescent="0.2">
      <c r="B93" s="118" t="s">
        <v>125</v>
      </c>
      <c r="C93" s="205"/>
      <c r="D93" s="205"/>
      <c r="E93" s="205"/>
      <c r="F93" s="206"/>
      <c r="G93" s="205"/>
      <c r="H93" s="205"/>
      <c r="I93" s="205"/>
      <c r="K93" s="180">
        <f t="shared" si="8"/>
        <v>0</v>
      </c>
      <c r="L93" s="180">
        <f t="shared" si="9"/>
        <v>0</v>
      </c>
      <c r="M93" s="180">
        <f t="shared" si="10"/>
        <v>0</v>
      </c>
    </row>
    <row r="94" spans="2:13" x14ac:dyDescent="0.2">
      <c r="B94" s="118" t="s">
        <v>126</v>
      </c>
      <c r="C94" s="205"/>
      <c r="D94" s="205"/>
      <c r="E94" s="205"/>
      <c r="F94" s="206"/>
      <c r="G94" s="205"/>
      <c r="H94" s="205"/>
      <c r="I94" s="205"/>
      <c r="K94" s="180">
        <f t="shared" si="8"/>
        <v>0</v>
      </c>
      <c r="L94" s="180">
        <f t="shared" si="9"/>
        <v>0</v>
      </c>
      <c r="M94" s="180">
        <f t="shared" si="10"/>
        <v>0</v>
      </c>
    </row>
    <row r="95" spans="2:13" x14ac:dyDescent="0.2">
      <c r="B95" s="118" t="s">
        <v>127</v>
      </c>
      <c r="C95" s="205"/>
      <c r="D95" s="205"/>
      <c r="E95" s="205"/>
      <c r="F95" s="206"/>
      <c r="G95" s="205"/>
      <c r="H95" s="205"/>
      <c r="I95" s="205"/>
      <c r="K95" s="180">
        <f t="shared" si="8"/>
        <v>0</v>
      </c>
      <c r="L95" s="180">
        <f t="shared" si="9"/>
        <v>0</v>
      </c>
      <c r="M95" s="180">
        <f t="shared" si="10"/>
        <v>0</v>
      </c>
    </row>
    <row r="96" spans="2:13" x14ac:dyDescent="0.2">
      <c r="B96" s="118" t="s">
        <v>128</v>
      </c>
      <c r="C96" s="242"/>
      <c r="D96" s="242"/>
      <c r="E96" s="242"/>
      <c r="F96" s="206"/>
      <c r="G96" s="205"/>
      <c r="H96" s="205"/>
      <c r="I96" s="205"/>
      <c r="J96" s="23"/>
      <c r="K96" s="180">
        <f>G96+C96</f>
        <v>0</v>
      </c>
      <c r="L96" s="180">
        <f>H96+D96</f>
        <v>0</v>
      </c>
      <c r="M96" s="180">
        <f t="shared" ref="M96" si="11">I96+E96</f>
        <v>0</v>
      </c>
    </row>
    <row r="97" spans="2:13" ht="5.25" customHeight="1" x14ac:dyDescent="0.2">
      <c r="C97" s="121"/>
      <c r="D97" s="121"/>
      <c r="E97" s="121"/>
      <c r="F97" s="117"/>
      <c r="G97" s="121"/>
      <c r="H97" s="121"/>
      <c r="I97" s="121"/>
    </row>
    <row r="98" spans="2:13" ht="14.1" customHeight="1" x14ac:dyDescent="0.25">
      <c r="B98" s="122" t="s">
        <v>340</v>
      </c>
      <c r="C98" s="180">
        <f>SUM(C12:C25)</f>
        <v>0</v>
      </c>
      <c r="D98" s="180">
        <f>SUM(D12:D25)</f>
        <v>0</v>
      </c>
      <c r="E98" s="180">
        <f>SUM(E12:E25)</f>
        <v>0</v>
      </c>
      <c r="F98" s="121"/>
      <c r="G98" s="180">
        <f>SUM(G12:G26)</f>
        <v>0</v>
      </c>
      <c r="H98" s="180">
        <f>SUM(H12:H26)</f>
        <v>0</v>
      </c>
      <c r="I98" s="180">
        <f>SUM(I12:I26)</f>
        <v>0</v>
      </c>
      <c r="K98" s="180">
        <f t="shared" ref="K98:M100" si="12">G98+C98</f>
        <v>0</v>
      </c>
      <c r="L98" s="180">
        <f t="shared" si="12"/>
        <v>0</v>
      </c>
      <c r="M98" s="180">
        <f t="shared" si="12"/>
        <v>0</v>
      </c>
    </row>
    <row r="99" spans="2:13" ht="14.1" customHeight="1" x14ac:dyDescent="0.25">
      <c r="B99" s="122" t="s">
        <v>341</v>
      </c>
      <c r="C99" s="180">
        <f>SUM(C29:C53)</f>
        <v>0</v>
      </c>
      <c r="D99" s="180">
        <f>SUM(D29:D53)</f>
        <v>0</v>
      </c>
      <c r="E99" s="180">
        <f>SUM(E29:E53)</f>
        <v>0</v>
      </c>
      <c r="F99" s="121"/>
      <c r="G99" s="180">
        <f>SUM(G29:G54)</f>
        <v>0</v>
      </c>
      <c r="H99" s="180">
        <f>SUM(H29:H54)</f>
        <v>0</v>
      </c>
      <c r="I99" s="180">
        <f>SUM(I29:I54)</f>
        <v>0</v>
      </c>
      <c r="K99" s="180">
        <f t="shared" si="12"/>
        <v>0</v>
      </c>
      <c r="L99" s="180">
        <f t="shared" si="12"/>
        <v>0</v>
      </c>
      <c r="M99" s="180">
        <f t="shared" si="12"/>
        <v>0</v>
      </c>
    </row>
    <row r="100" spans="2:13" ht="14.1" customHeight="1" x14ac:dyDescent="0.25">
      <c r="B100" s="122" t="s">
        <v>342</v>
      </c>
      <c r="C100" s="180">
        <f>SUM(C57:C95)</f>
        <v>0</v>
      </c>
      <c r="D100" s="180">
        <f>SUM(D57:D95)</f>
        <v>0</v>
      </c>
      <c r="E100" s="180">
        <f>SUM(E57:E95)</f>
        <v>0</v>
      </c>
      <c r="F100" s="121"/>
      <c r="G100" s="180">
        <f>SUM(G57:G96)</f>
        <v>0</v>
      </c>
      <c r="H100" s="180">
        <f>SUM(H57:H96)</f>
        <v>0</v>
      </c>
      <c r="I100" s="180">
        <f>SUM(I57:I96)</f>
        <v>0</v>
      </c>
      <c r="K100" s="180">
        <f t="shared" si="12"/>
        <v>0</v>
      </c>
      <c r="L100" s="180">
        <f t="shared" si="12"/>
        <v>0</v>
      </c>
      <c r="M100" s="180">
        <f t="shared" si="12"/>
        <v>0</v>
      </c>
    </row>
    <row r="101" spans="2:13" ht="3.95" customHeight="1" x14ac:dyDescent="0.2">
      <c r="C101" s="121"/>
      <c r="D101" s="121"/>
      <c r="E101" s="121"/>
      <c r="F101" s="117"/>
      <c r="G101" s="121"/>
      <c r="H101" s="121"/>
      <c r="I101" s="121"/>
    </row>
    <row r="102" spans="2:13" ht="15" x14ac:dyDescent="0.25">
      <c r="B102" s="122" t="s">
        <v>44</v>
      </c>
      <c r="C102" s="123">
        <f>ROUND(SUM(C12:C25,C29:C53,C57:C95),0)</f>
        <v>0</v>
      </c>
      <c r="D102" s="124">
        <f>ROUND(SUM(D12:D25,D29:D53,D57:D95),0)</f>
        <v>0</v>
      </c>
      <c r="E102" s="124">
        <f>ROUND(SUM(E12:E25,E29:E53,E57:E95),0)</f>
        <v>0</v>
      </c>
      <c r="F102" s="117"/>
      <c r="G102" s="124">
        <f>ROUND(SUM(G12:G26,G29:G54,G57:G96),0)</f>
        <v>0</v>
      </c>
      <c r="H102" s="124">
        <f>ROUND(SUM(H12:H26,H29:H54,H57:H96),0)</f>
        <v>0</v>
      </c>
      <c r="I102" s="124">
        <f>ROUND(SUM(I12:I26,I29:I54,I57:I96),0)</f>
        <v>0</v>
      </c>
      <c r="K102" s="124">
        <f>ROUND(SUM(K12:K26,K29:K54,K57:K96),0)</f>
        <v>0</v>
      </c>
      <c r="L102" s="124">
        <f>ROUND(SUM(L12:L26,L29:L54,L57:L96),0)</f>
        <v>0</v>
      </c>
      <c r="M102" s="124">
        <f>ROUND(SUM(M12:M26,M29:M54,M57:M96),0)</f>
        <v>0</v>
      </c>
    </row>
    <row r="104" spans="2:13" x14ac:dyDescent="0.2">
      <c r="B104" s="24" t="s">
        <v>129</v>
      </c>
    </row>
    <row r="105" spans="2:13" x14ac:dyDescent="0.2">
      <c r="B105" s="24" t="s">
        <v>130</v>
      </c>
      <c r="C105" s="25"/>
      <c r="D105" s="25"/>
      <c r="E105" s="25"/>
    </row>
    <row r="106" spans="2:13" x14ac:dyDescent="0.2">
      <c r="B106" s="24" t="s">
        <v>131</v>
      </c>
      <c r="C106" s="25"/>
      <c r="D106" s="25"/>
      <c r="E106" s="25"/>
    </row>
    <row r="107" spans="2:13" x14ac:dyDescent="0.2">
      <c r="B107" s="24" t="s">
        <v>132</v>
      </c>
      <c r="C107" s="25"/>
      <c r="D107" s="25"/>
      <c r="E107" s="25"/>
    </row>
    <row r="108" spans="2:13" x14ac:dyDescent="0.2">
      <c r="B108" s="27"/>
      <c r="C108" s="25"/>
      <c r="D108" s="25"/>
      <c r="E108" s="25"/>
    </row>
    <row r="109" spans="2:13" x14ac:dyDescent="0.2">
      <c r="B109" s="276"/>
      <c r="C109" s="276"/>
      <c r="D109" s="276"/>
      <c r="E109" s="276"/>
    </row>
    <row r="110" spans="2:13" x14ac:dyDescent="0.2">
      <c r="B110" s="27"/>
      <c r="C110" s="25"/>
      <c r="D110" s="25"/>
      <c r="E110" s="25"/>
    </row>
    <row r="111" spans="2:13" x14ac:dyDescent="0.2">
      <c r="B111" s="27"/>
      <c r="C111" s="25"/>
      <c r="D111" s="25"/>
      <c r="E111" s="25"/>
    </row>
  </sheetData>
  <sheetProtection algorithmName="SHA-512" hashValue="brC14aU6U3NGFl05qd9EzC9xghY2tRoS3pNhvbYxiT5daMSUUTPocYCG7MOFG6zVAOp81Mh52g+aMFHWZZB9Dw==" saltValue="MnqXsUs5VGYYKfPKdc8n5g==" spinCount="100000" sheet="1" objects="1" scenarios="1"/>
  <sortState xmlns:xlrd2="http://schemas.microsoft.com/office/spreadsheetml/2017/richdata2" ref="B57:B95">
    <sortCondition ref="B57:B95"/>
  </sortState>
  <mergeCells count="7">
    <mergeCell ref="K9:M9"/>
    <mergeCell ref="B6:I6"/>
    <mergeCell ref="B3:I3"/>
    <mergeCell ref="B5:I5"/>
    <mergeCell ref="B109:E109"/>
    <mergeCell ref="C9:E9"/>
    <mergeCell ref="G9:I9"/>
  </mergeCells>
  <dataValidations count="1">
    <dataValidation type="whole" operator="equal" allowBlank="1" showInputMessage="1" showErrorMessage="1" sqref="C26:E26 C54:E54 C96:E96" xr:uid="{4A0EA980-8C90-477A-A7A8-9FD3A836C0F0}">
      <formula1>0</formula1>
    </dataValidation>
  </dataValidations>
  <hyperlinks>
    <hyperlink ref="B6:I6" r:id="rId1" display="- For full details of Lloyd’s trading rights please visit: Lloyd’s Crystal" xr:uid="{B2FC16FB-048F-45AF-8B9A-DC01BA931258}"/>
    <hyperlink ref="B4" r:id="rId2" xr:uid="{527F5EC4-1A8D-4AFE-850F-930F088C32B3}"/>
  </hyperlinks>
  <pageMargins left="0.7" right="0.7" top="0.75" bottom="0.75" header="0.3" footer="0.3"/>
  <pageSetup paperSize="9" scale="45" orientation="portrait" verticalDpi="0" r:id="rId3"/>
  <headerFooter>
    <oddFooter>&amp;C&amp;1#&amp;"Calibri"&amp;10&amp;K000000Classification: Unclassified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0D37D-C7DD-4E80-901C-39B366E5A195}">
  <sheetPr>
    <pageSetUpPr autoPageBreaks="0"/>
  </sheetPr>
  <dimension ref="B2:L23"/>
  <sheetViews>
    <sheetView showGridLines="0" zoomScaleNormal="100" workbookViewId="0"/>
  </sheetViews>
  <sheetFormatPr defaultColWidth="9.140625" defaultRowHeight="14.25" x14ac:dyDescent="0.2"/>
  <cols>
    <col min="1" max="1" width="2.85546875" style="1" customWidth="1"/>
    <col min="2" max="2" width="31.5703125" style="1" customWidth="1"/>
    <col min="3" max="5" width="12.140625" style="1" customWidth="1"/>
    <col min="6" max="6" width="9.140625" style="1"/>
    <col min="7" max="7" width="30" style="1" customWidth="1"/>
    <col min="8" max="10" width="13.42578125" style="1" customWidth="1"/>
    <col min="11" max="16384" width="9.140625" style="1"/>
  </cols>
  <sheetData>
    <row r="2" spans="2:12" x14ac:dyDescent="0.2">
      <c r="B2" s="275" t="s">
        <v>133</v>
      </c>
      <c r="C2" s="279"/>
      <c r="D2" s="279"/>
      <c r="E2" s="279"/>
      <c r="F2" s="279"/>
      <c r="G2" s="279"/>
      <c r="H2" s="279"/>
      <c r="I2" s="279"/>
      <c r="J2" s="279"/>
      <c r="K2" s="279"/>
      <c r="L2" s="279"/>
    </row>
    <row r="3" spans="2:12" x14ac:dyDescent="0.2">
      <c r="B3" s="279"/>
      <c r="C3" s="279"/>
      <c r="D3" s="279"/>
      <c r="E3" s="279"/>
      <c r="F3" s="279"/>
      <c r="G3" s="279"/>
      <c r="H3" s="279"/>
      <c r="I3" s="279"/>
      <c r="J3" s="279"/>
      <c r="K3" s="279"/>
      <c r="L3" s="279"/>
    </row>
    <row r="4" spans="2:12" x14ac:dyDescent="0.2">
      <c r="B4" s="279"/>
      <c r="C4" s="279"/>
      <c r="D4" s="279"/>
      <c r="E4" s="279"/>
      <c r="F4" s="279"/>
      <c r="G4" s="279"/>
      <c r="H4" s="279"/>
      <c r="I4" s="279"/>
      <c r="J4" s="279"/>
      <c r="K4" s="279"/>
      <c r="L4" s="279"/>
    </row>
    <row r="7" spans="2:12" ht="15" x14ac:dyDescent="0.25">
      <c r="C7" s="273" t="s">
        <v>134</v>
      </c>
      <c r="D7" s="273"/>
      <c r="E7" s="273"/>
      <c r="H7" s="273" t="s">
        <v>135</v>
      </c>
      <c r="I7" s="273"/>
      <c r="J7" s="273"/>
    </row>
    <row r="8" spans="2:12" ht="15" x14ac:dyDescent="0.25">
      <c r="B8" s="181"/>
      <c r="C8" s="179">
        <f>IF(ISBLANK(Overview!$E$13),"Year 1",Overview!$E$13)</f>
        <v>2024</v>
      </c>
      <c r="D8" s="179">
        <f>IFERROR(C8+1,"Year 2")</f>
        <v>2025</v>
      </c>
      <c r="E8" s="179">
        <f>IFERROR(D8+1,"Year 3")</f>
        <v>2026</v>
      </c>
      <c r="G8" s="181"/>
      <c r="H8" s="179">
        <f>IF(ISBLANK(Overview!$E$13),"Year 1",Overview!$E$13)</f>
        <v>2024</v>
      </c>
      <c r="I8" s="179">
        <f>IFERROR(H8+1,"Year 2")</f>
        <v>2025</v>
      </c>
      <c r="J8" s="179">
        <f>IFERROR(I8+1,"Year 3")</f>
        <v>2026</v>
      </c>
    </row>
    <row r="9" spans="2:12" x14ac:dyDescent="0.2">
      <c r="B9" s="36" t="s">
        <v>136</v>
      </c>
      <c r="C9" s="209">
        <v>0</v>
      </c>
      <c r="D9" s="209">
        <v>0</v>
      </c>
      <c r="E9" s="209">
        <v>0</v>
      </c>
      <c r="F9" s="4"/>
      <c r="G9" s="36" t="s">
        <v>136</v>
      </c>
      <c r="H9" s="209">
        <v>0</v>
      </c>
      <c r="I9" s="209">
        <v>0</v>
      </c>
      <c r="J9" s="209">
        <v>0</v>
      </c>
    </row>
    <row r="10" spans="2:12" x14ac:dyDescent="0.2">
      <c r="B10" s="36" t="s">
        <v>137</v>
      </c>
      <c r="C10" s="209">
        <v>0</v>
      </c>
      <c r="D10" s="209">
        <v>0</v>
      </c>
      <c r="E10" s="209">
        <v>0</v>
      </c>
      <c r="F10" s="4"/>
      <c r="G10" s="36" t="s">
        <v>138</v>
      </c>
      <c r="H10" s="209">
        <v>0</v>
      </c>
      <c r="I10" s="209">
        <v>0</v>
      </c>
      <c r="J10" s="209">
        <v>0</v>
      </c>
    </row>
    <row r="11" spans="2:12" x14ac:dyDescent="0.2">
      <c r="B11" s="36" t="s">
        <v>138</v>
      </c>
      <c r="C11" s="209">
        <v>0</v>
      </c>
      <c r="D11" s="209">
        <v>0</v>
      </c>
      <c r="E11" s="209">
        <v>0</v>
      </c>
      <c r="F11" s="4"/>
    </row>
    <row r="12" spans="2:12" x14ac:dyDescent="0.2">
      <c r="B12" s="4"/>
      <c r="C12" s="4"/>
      <c r="D12" s="4"/>
      <c r="E12" s="4"/>
      <c r="F12" s="4"/>
      <c r="G12" s="4"/>
    </row>
    <row r="13" spans="2:12" ht="15" x14ac:dyDescent="0.25">
      <c r="C13" s="273" t="s">
        <v>139</v>
      </c>
      <c r="D13" s="273"/>
      <c r="E13" s="273"/>
      <c r="F13" s="4"/>
      <c r="H13" s="273" t="s">
        <v>140</v>
      </c>
      <c r="I13" s="273"/>
      <c r="J13" s="273"/>
    </row>
    <row r="14" spans="2:12" ht="15" x14ac:dyDescent="0.25">
      <c r="B14" s="181"/>
      <c r="C14" s="179">
        <f>IF(ISBLANK(Overview!$E$13),"Year 1",Overview!$E$13)</f>
        <v>2024</v>
      </c>
      <c r="D14" s="179">
        <f>IFERROR(C14+1,"Year 2")</f>
        <v>2025</v>
      </c>
      <c r="E14" s="179">
        <f>IFERROR(D14+1,"Year 3")</f>
        <v>2026</v>
      </c>
      <c r="F14" s="4"/>
      <c r="G14" s="181"/>
      <c r="H14" s="179">
        <f>IF(ISBLANK(Overview!$E$13),"Year 1",Overview!$E$13)</f>
        <v>2024</v>
      </c>
      <c r="I14" s="179">
        <f>IFERROR(H14+1,"Year 2")</f>
        <v>2025</v>
      </c>
      <c r="J14" s="179">
        <f>IFERROR(I14+1,"Year 3")</f>
        <v>2026</v>
      </c>
    </row>
    <row r="15" spans="2:12" x14ac:dyDescent="0.2">
      <c r="B15" s="36" t="s">
        <v>136</v>
      </c>
      <c r="C15" s="11">
        <f>'B. Lloyd''s charges'!C$4*'2. Distribution channel'!C9</f>
        <v>0</v>
      </c>
      <c r="D15" s="11">
        <f>'B. Lloyd''s charges'!D$4*'2. Distribution channel'!D9</f>
        <v>0</v>
      </c>
      <c r="E15" s="11">
        <f>'B. Lloyd''s charges'!E$4*'2. Distribution channel'!E9</f>
        <v>0</v>
      </c>
      <c r="F15" s="4"/>
      <c r="G15" s="36" t="s">
        <v>136</v>
      </c>
      <c r="H15" s="11">
        <f>'B. Lloyd''s charges'!C$5*'2. Distribution channel'!H9</f>
        <v>0</v>
      </c>
      <c r="I15" s="11">
        <f>'B. Lloyd''s charges'!D$5*'2. Distribution channel'!I9</f>
        <v>0</v>
      </c>
      <c r="J15" s="11">
        <f>'B. Lloyd''s charges'!E$5*'2. Distribution channel'!J9</f>
        <v>0</v>
      </c>
    </row>
    <row r="16" spans="2:12" x14ac:dyDescent="0.2">
      <c r="B16" s="36" t="s">
        <v>137</v>
      </c>
      <c r="C16" s="11">
        <f>'B. Lloyd''s charges'!C$4*'2. Distribution channel'!C10</f>
        <v>0</v>
      </c>
      <c r="D16" s="11">
        <f>'B. Lloyd''s charges'!D$4*'2. Distribution channel'!D10</f>
        <v>0</v>
      </c>
      <c r="E16" s="11">
        <f>'B. Lloyd''s charges'!E$4*'2. Distribution channel'!E10</f>
        <v>0</v>
      </c>
      <c r="F16" s="4"/>
      <c r="G16" s="36" t="s">
        <v>138</v>
      </c>
      <c r="H16" s="11">
        <f>'B. Lloyd''s charges'!C$5*'2. Distribution channel'!H10</f>
        <v>0</v>
      </c>
      <c r="I16" s="11">
        <f>'B. Lloyd''s charges'!D$5*'2. Distribution channel'!I10</f>
        <v>0</v>
      </c>
      <c r="J16" s="11">
        <f>'B. Lloyd''s charges'!E$5*'2. Distribution channel'!J10</f>
        <v>0</v>
      </c>
    </row>
    <row r="17" spans="2:7" x14ac:dyDescent="0.2">
      <c r="B17" s="36" t="s">
        <v>138</v>
      </c>
      <c r="C17" s="11">
        <f>'B. Lloyd''s charges'!C$4*'2. Distribution channel'!C11</f>
        <v>0</v>
      </c>
      <c r="D17" s="11">
        <f>'B. Lloyd''s charges'!D$4*'2. Distribution channel'!D11</f>
        <v>0</v>
      </c>
      <c r="E17" s="11">
        <f>'B. Lloyd''s charges'!E$4*'2. Distribution channel'!E11</f>
        <v>0</v>
      </c>
      <c r="F17" s="4"/>
    </row>
    <row r="18" spans="2:7" x14ac:dyDescent="0.2">
      <c r="B18" s="4"/>
      <c r="C18" s="4"/>
      <c r="D18" s="4"/>
      <c r="E18" s="4"/>
      <c r="F18" s="4"/>
      <c r="G18" s="4"/>
    </row>
    <row r="19" spans="2:7" ht="15" x14ac:dyDescent="0.25">
      <c r="C19" s="273" t="s">
        <v>141</v>
      </c>
      <c r="D19" s="273"/>
      <c r="E19" s="273"/>
    </row>
    <row r="20" spans="2:7" ht="15" x14ac:dyDescent="0.25">
      <c r="B20" s="181"/>
      <c r="C20" s="179">
        <f>IF(ISBLANK(Overview!$E$13),"Year 1",Overview!$E$13)</f>
        <v>2024</v>
      </c>
      <c r="D20" s="179">
        <f>IFERROR(C20+1,"Year 2")</f>
        <v>2025</v>
      </c>
      <c r="E20" s="179">
        <f>IFERROR(D20+1,"Year 3")</f>
        <v>2026</v>
      </c>
    </row>
    <row r="21" spans="2:7" x14ac:dyDescent="0.2">
      <c r="B21" s="36" t="s">
        <v>136</v>
      </c>
      <c r="C21" s="11">
        <f>H15+C15</f>
        <v>0</v>
      </c>
      <c r="D21" s="11">
        <f>I15+D15</f>
        <v>0</v>
      </c>
      <c r="E21" s="11">
        <f>J15+E15</f>
        <v>0</v>
      </c>
    </row>
    <row r="22" spans="2:7" x14ac:dyDescent="0.2">
      <c r="B22" s="36" t="s">
        <v>137</v>
      </c>
      <c r="C22" s="11">
        <f>C16</f>
        <v>0</v>
      </c>
      <c r="D22" s="11">
        <f>D16</f>
        <v>0</v>
      </c>
      <c r="E22" s="11">
        <f>E16</f>
        <v>0</v>
      </c>
    </row>
    <row r="23" spans="2:7" x14ac:dyDescent="0.2">
      <c r="B23" s="36" t="s">
        <v>138</v>
      </c>
      <c r="C23" s="11">
        <f>H16+C17</f>
        <v>0</v>
      </c>
      <c r="D23" s="11">
        <f>I16+D17</f>
        <v>0</v>
      </c>
      <c r="E23" s="11">
        <f>J16+E17</f>
        <v>0</v>
      </c>
    </row>
  </sheetData>
  <sheetProtection algorithmName="SHA-512" hashValue="7EUJKBXuE9lsRgwgb6N0vO4ruSmA2/CFv9lKaQiVy9En5WQ1cOxAPZqOE5QeraNKybvFqhaUPjFQERk3l3+6AA==" saltValue="52ZFyRpkx2pn95QlrTJ0gg==" spinCount="100000" sheet="1" objects="1" scenarios="1"/>
  <mergeCells count="6">
    <mergeCell ref="C19:E19"/>
    <mergeCell ref="C7:E7"/>
    <mergeCell ref="C13:E13"/>
    <mergeCell ref="B2:L4"/>
    <mergeCell ref="H7:J7"/>
    <mergeCell ref="H13:J13"/>
  </mergeCells>
  <pageMargins left="0.7" right="0.7" top="0.75" bottom="0.75" header="0.3" footer="0.3"/>
  <pageSetup paperSize="9" orientation="portrait" verticalDpi="0" r:id="rId1"/>
  <headerFooter>
    <oddFooter>&amp;C&amp;1#&amp;"Calibri"&amp;10&amp;K000000Classification: Unclassified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BCDE1-E533-4225-AF2F-1AE79CB807FB}">
  <sheetPr>
    <pageSetUpPr autoPageBreaks="0"/>
  </sheetPr>
  <dimension ref="A2:G50"/>
  <sheetViews>
    <sheetView showGridLines="0" zoomScale="110" zoomScaleNormal="110" workbookViewId="0"/>
  </sheetViews>
  <sheetFormatPr defaultColWidth="9.140625" defaultRowHeight="14.25" x14ac:dyDescent="0.2"/>
  <cols>
    <col min="1" max="1" width="1.42578125" style="4" customWidth="1"/>
    <col min="2" max="2" width="51.140625" style="1" bestFit="1" customWidth="1"/>
    <col min="3" max="5" width="11.28515625" style="1" customWidth="1"/>
    <col min="6" max="6" width="1" style="1" customWidth="1"/>
    <col min="7" max="7" width="120.28515625" style="1" bestFit="1" customWidth="1"/>
    <col min="8" max="16384" width="9.140625" style="1"/>
  </cols>
  <sheetData>
    <row r="2" spans="2:6" ht="14.25" customHeight="1" x14ac:dyDescent="0.2">
      <c r="B2" s="275" t="s">
        <v>142</v>
      </c>
      <c r="C2" s="275"/>
      <c r="D2" s="275"/>
      <c r="E2" s="275"/>
      <c r="F2" s="275"/>
    </row>
    <row r="3" spans="2:6" x14ac:dyDescent="0.2">
      <c r="B3" s="275"/>
      <c r="C3" s="275"/>
      <c r="D3" s="275"/>
      <c r="E3" s="275"/>
      <c r="F3" s="275"/>
    </row>
    <row r="4" spans="2:6" x14ac:dyDescent="0.2">
      <c r="B4" s="275"/>
      <c r="C4" s="275"/>
      <c r="D4" s="275"/>
      <c r="E4" s="275"/>
      <c r="F4" s="275"/>
    </row>
    <row r="5" spans="2:6" x14ac:dyDescent="0.2">
      <c r="B5" s="275"/>
      <c r="C5" s="275"/>
      <c r="D5" s="275"/>
      <c r="E5" s="275"/>
      <c r="F5" s="275"/>
    </row>
    <row r="6" spans="2:6" ht="5.25" customHeight="1" x14ac:dyDescent="0.2">
      <c r="B6" s="275"/>
      <c r="C6" s="275"/>
      <c r="D6" s="275"/>
      <c r="E6" s="275"/>
      <c r="F6" s="275"/>
    </row>
    <row r="8" spans="2:6" ht="15" x14ac:dyDescent="0.25">
      <c r="B8" s="29" t="s">
        <v>143</v>
      </c>
      <c r="C8" s="29"/>
      <c r="D8" s="30"/>
      <c r="E8" s="30"/>
    </row>
    <row r="9" spans="2:6" ht="15" x14ac:dyDescent="0.25">
      <c r="B9" s="7"/>
      <c r="C9" s="28">
        <f>IF(ISBLANK(Overview!$E$13),"Year 1",Overview!$E$13)</f>
        <v>2024</v>
      </c>
      <c r="D9" s="8">
        <f>IFERROR(C9+1,"Year 2")</f>
        <v>2025</v>
      </c>
      <c r="E9" s="22">
        <f>IFERROR(D9+1,"Year 3")</f>
        <v>2026</v>
      </c>
    </row>
    <row r="10" spans="2:6" x14ac:dyDescent="0.2">
      <c r="B10" s="185" t="s">
        <v>144</v>
      </c>
      <c r="C10" s="210"/>
      <c r="D10" s="210"/>
      <c r="E10" s="211"/>
      <c r="F10" s="4"/>
    </row>
    <row r="11" spans="2:6" x14ac:dyDescent="0.2">
      <c r="B11" s="186" t="s">
        <v>145</v>
      </c>
      <c r="C11" s="212"/>
      <c r="D11" s="212"/>
      <c r="E11" s="213"/>
      <c r="F11" s="4"/>
    </row>
    <row r="12" spans="2:6" x14ac:dyDescent="0.2">
      <c r="B12" s="186" t="s">
        <v>146</v>
      </c>
      <c r="C12" s="212"/>
      <c r="D12" s="212"/>
      <c r="E12" s="213"/>
      <c r="F12" s="4"/>
    </row>
    <row r="13" spans="2:6" x14ac:dyDescent="0.2">
      <c r="B13" s="214"/>
      <c r="C13" s="212"/>
      <c r="D13" s="212"/>
      <c r="E13" s="213"/>
      <c r="F13" s="4"/>
    </row>
    <row r="14" spans="2:6" x14ac:dyDescent="0.2">
      <c r="B14" s="214"/>
      <c r="C14" s="212"/>
      <c r="D14" s="212"/>
      <c r="E14" s="213"/>
      <c r="F14" s="4"/>
    </row>
    <row r="15" spans="2:6" x14ac:dyDescent="0.2">
      <c r="B15" s="214"/>
      <c r="C15" s="212"/>
      <c r="D15" s="212"/>
      <c r="E15" s="213"/>
      <c r="F15" s="4"/>
    </row>
    <row r="16" spans="2:6" x14ac:dyDescent="0.2">
      <c r="B16" s="214"/>
      <c r="C16" s="212"/>
      <c r="D16" s="212"/>
      <c r="E16" s="213"/>
      <c r="F16" s="4"/>
    </row>
    <row r="17" spans="2:6" x14ac:dyDescent="0.2">
      <c r="B17" s="214"/>
      <c r="C17" s="212"/>
      <c r="D17" s="212"/>
      <c r="E17" s="213"/>
      <c r="F17" s="4"/>
    </row>
    <row r="18" spans="2:6" x14ac:dyDescent="0.2">
      <c r="B18" s="214"/>
      <c r="C18" s="212"/>
      <c r="D18" s="212"/>
      <c r="E18" s="213"/>
      <c r="F18" s="4"/>
    </row>
    <row r="19" spans="2:6" x14ac:dyDescent="0.2">
      <c r="B19" s="214"/>
      <c r="C19" s="212"/>
      <c r="D19" s="212"/>
      <c r="E19" s="213"/>
      <c r="F19" s="4"/>
    </row>
    <row r="20" spans="2:6" x14ac:dyDescent="0.2">
      <c r="B20" s="214"/>
      <c r="C20" s="212"/>
      <c r="D20" s="212"/>
      <c r="E20" s="213"/>
      <c r="F20" s="4"/>
    </row>
    <row r="21" spans="2:6" x14ac:dyDescent="0.2">
      <c r="B21" s="214"/>
      <c r="C21" s="212"/>
      <c r="D21" s="212"/>
      <c r="E21" s="213"/>
      <c r="F21" s="4"/>
    </row>
    <row r="22" spans="2:6" x14ac:dyDescent="0.2">
      <c r="B22" s="214"/>
      <c r="C22" s="212"/>
      <c r="D22" s="212"/>
      <c r="E22" s="213"/>
      <c r="F22" s="4"/>
    </row>
    <row r="23" spans="2:6" x14ac:dyDescent="0.2">
      <c r="B23" s="214"/>
      <c r="C23" s="212"/>
      <c r="D23" s="212"/>
      <c r="E23" s="213"/>
      <c r="F23" s="4"/>
    </row>
    <row r="24" spans="2:6" x14ac:dyDescent="0.2">
      <c r="B24" s="214"/>
      <c r="C24" s="212"/>
      <c r="D24" s="212"/>
      <c r="E24" s="213"/>
      <c r="F24" s="4"/>
    </row>
    <row r="25" spans="2:6" x14ac:dyDescent="0.2">
      <c r="B25" s="214"/>
      <c r="C25" s="212"/>
      <c r="D25" s="212"/>
      <c r="E25" s="213"/>
      <c r="F25" s="4"/>
    </row>
    <row r="26" spans="2:6" x14ac:dyDescent="0.2">
      <c r="B26" s="214"/>
      <c r="C26" s="212"/>
      <c r="D26" s="212"/>
      <c r="E26" s="213"/>
      <c r="F26" s="4"/>
    </row>
    <row r="27" spans="2:6" x14ac:dyDescent="0.2">
      <c r="B27" s="214"/>
      <c r="C27" s="212"/>
      <c r="D27" s="212"/>
      <c r="E27" s="213"/>
      <c r="F27" s="4"/>
    </row>
    <row r="28" spans="2:6" x14ac:dyDescent="0.2">
      <c r="B28" s="187" t="s">
        <v>147</v>
      </c>
      <c r="C28" s="183">
        <f>'B. Lloyd''s charges'!C38</f>
        <v>-52</v>
      </c>
      <c r="D28" s="183">
        <f>'B. Lloyd''s charges'!D38</f>
        <v>0</v>
      </c>
      <c r="E28" s="183">
        <f>'B. Lloyd''s charges'!E38</f>
        <v>0</v>
      </c>
      <c r="F28" s="4"/>
    </row>
    <row r="29" spans="2:6" x14ac:dyDescent="0.2">
      <c r="B29" s="187" t="s">
        <v>148</v>
      </c>
      <c r="C29" s="183">
        <f>'B. Lloyd''s charges'!C28</f>
        <v>-82</v>
      </c>
      <c r="D29" s="183">
        <f>'B. Lloyd''s charges'!D28</f>
        <v>-82</v>
      </c>
      <c r="E29" s="184">
        <f>'B. Lloyd''s charges'!E28</f>
        <v>-82</v>
      </c>
      <c r="F29" s="4"/>
    </row>
    <row r="30" spans="2:6" ht="4.5" customHeight="1" x14ac:dyDescent="0.2">
      <c r="B30" s="188"/>
      <c r="C30" s="74"/>
      <c r="D30" s="74"/>
      <c r="E30" s="75"/>
      <c r="F30" s="4"/>
    </row>
    <row r="31" spans="2:6" ht="15.75" thickBot="1" x14ac:dyDescent="0.3">
      <c r="B31" s="189" t="s">
        <v>149</v>
      </c>
      <c r="C31" s="77">
        <f>SUM(C10:C29)</f>
        <v>-134</v>
      </c>
      <c r="D31" s="77">
        <f>SUM(D10:D29)</f>
        <v>-82</v>
      </c>
      <c r="E31" s="77">
        <f>SUM(E10:E29)</f>
        <v>-82</v>
      </c>
      <c r="F31" s="4"/>
    </row>
    <row r="32" spans="2:6" ht="4.5" customHeight="1" thickTop="1" x14ac:dyDescent="0.2">
      <c r="B32" s="188"/>
      <c r="C32" s="18"/>
      <c r="D32" s="18"/>
      <c r="E32" s="19"/>
      <c r="F32" s="4"/>
    </row>
    <row r="33" spans="2:7" x14ac:dyDescent="0.2">
      <c r="B33" s="4"/>
      <c r="C33" s="4"/>
      <c r="D33" s="4"/>
      <c r="E33" s="4"/>
      <c r="F33" s="4"/>
    </row>
    <row r="34" spans="2:7" x14ac:dyDescent="0.2">
      <c r="B34" s="4"/>
      <c r="C34" s="197"/>
      <c r="D34" s="197"/>
      <c r="E34" s="197"/>
      <c r="F34" s="4"/>
      <c r="G34" s="4"/>
    </row>
    <row r="35" spans="2:7" ht="15" x14ac:dyDescent="0.25">
      <c r="B35" s="200" t="s">
        <v>150</v>
      </c>
      <c r="C35" s="28">
        <f>IF(ISBLANK(Overview!$E$13),"Year 1",Overview!$E$13)</f>
        <v>2024</v>
      </c>
      <c r="D35" s="28">
        <f>IFERROR(C35+1,"Year 2")</f>
        <v>2025</v>
      </c>
      <c r="E35" s="28">
        <f>IFERROR(D35+1,"Year 3")</f>
        <v>2026</v>
      </c>
      <c r="F35" s="4"/>
      <c r="G35" s="200" t="s">
        <v>151</v>
      </c>
    </row>
    <row r="36" spans="2:7" x14ac:dyDescent="0.2">
      <c r="B36" s="198" t="s">
        <v>152</v>
      </c>
      <c r="C36" s="199" t="str">
        <f>IFERROR(-SUM(C28:C29)/'A. YOA P&amp;L'!C3,"")</f>
        <v/>
      </c>
      <c r="D36" s="199" t="str">
        <f>IFERROR(-SUM(D28:D29)/'A. YOA P&amp;L'!D3,"")</f>
        <v/>
      </c>
      <c r="E36" s="199" t="str">
        <f>IFERROR(-SUM(E28:E29)/'A. YOA P&amp;L'!E3,"")</f>
        <v/>
      </c>
      <c r="F36" s="4"/>
      <c r="G36" s="201" t="s">
        <v>153</v>
      </c>
    </row>
    <row r="37" spans="2:7" x14ac:dyDescent="0.2">
      <c r="B37" s="4"/>
      <c r="C37" s="4"/>
      <c r="D37" s="4"/>
      <c r="E37" s="4"/>
      <c r="F37" s="4"/>
    </row>
    <row r="38" spans="2:7" x14ac:dyDescent="0.2">
      <c r="B38" s="4"/>
      <c r="C38" s="4"/>
      <c r="D38" s="4"/>
      <c r="E38" s="4"/>
      <c r="F38" s="4"/>
    </row>
    <row r="39" spans="2:7" x14ac:dyDescent="0.2">
      <c r="B39" s="4"/>
      <c r="C39" s="4"/>
      <c r="D39" s="4"/>
      <c r="E39" s="4"/>
      <c r="F39" s="4"/>
    </row>
    <row r="40" spans="2:7" x14ac:dyDescent="0.2">
      <c r="B40" s="4"/>
      <c r="C40" s="4"/>
      <c r="D40" s="4"/>
      <c r="E40" s="4"/>
      <c r="F40" s="4"/>
    </row>
    <row r="41" spans="2:7" x14ac:dyDescent="0.2">
      <c r="B41" s="4"/>
      <c r="C41" s="4"/>
      <c r="D41" s="4"/>
      <c r="E41" s="4"/>
      <c r="F41" s="4"/>
    </row>
    <row r="42" spans="2:7" x14ac:dyDescent="0.2">
      <c r="B42" s="4"/>
      <c r="C42" s="4"/>
      <c r="D42" s="4"/>
      <c r="E42" s="4"/>
      <c r="F42" s="4"/>
    </row>
    <row r="43" spans="2:7" x14ac:dyDescent="0.2">
      <c r="B43" s="4"/>
      <c r="C43" s="73"/>
      <c r="D43" s="73"/>
      <c r="E43" s="73"/>
      <c r="F43" s="4"/>
    </row>
    <row r="44" spans="2:7" x14ac:dyDescent="0.2">
      <c r="B44" s="4"/>
      <c r="C44" s="164"/>
      <c r="D44" s="164"/>
      <c r="E44" s="164"/>
      <c r="F44" s="4"/>
    </row>
    <row r="45" spans="2:7" x14ac:dyDescent="0.2">
      <c r="B45" s="4"/>
      <c r="D45" s="4"/>
      <c r="E45" s="4"/>
      <c r="F45" s="4"/>
    </row>
    <row r="46" spans="2:7" x14ac:dyDescent="0.2">
      <c r="B46" s="4"/>
      <c r="C46" s="73"/>
      <c r="D46" s="4"/>
      <c r="E46" s="4"/>
      <c r="F46" s="4"/>
    </row>
    <row r="47" spans="2:7" x14ac:dyDescent="0.2">
      <c r="B47" s="4"/>
      <c r="C47" s="4"/>
      <c r="D47" s="4"/>
      <c r="E47" s="4"/>
      <c r="F47" s="4"/>
    </row>
    <row r="48" spans="2:7" x14ac:dyDescent="0.2">
      <c r="B48" s="4"/>
      <c r="C48" s="4"/>
      <c r="D48" s="4"/>
      <c r="E48" s="4"/>
      <c r="F48" s="4"/>
    </row>
    <row r="49" spans="2:6" x14ac:dyDescent="0.2">
      <c r="B49" s="4"/>
      <c r="C49" s="4"/>
      <c r="D49" s="4"/>
      <c r="E49" s="4"/>
      <c r="F49" s="4"/>
    </row>
    <row r="50" spans="2:6" x14ac:dyDescent="0.2">
      <c r="B50" s="4"/>
      <c r="C50" s="4"/>
      <c r="D50" s="4"/>
      <c r="E50" s="4"/>
      <c r="F50" s="4"/>
    </row>
  </sheetData>
  <sheetProtection algorithmName="SHA-512" hashValue="ztOIJw3rWZjYPjL6jkqa1AItfv5DMFAjr6OpcRsEhiJr9OYugawkK+HTt/GZSintH9hsU0ka8+9MOj5Frhwncg==" saltValue="xmgxY4FdTjGDRusOjJf0eg==" spinCount="100000" sheet="1" objects="1" scenarios="1"/>
  <mergeCells count="1">
    <mergeCell ref="B2:F6"/>
  </mergeCells>
  <pageMargins left="0.7" right="0.7" top="0.75" bottom="0.75" header="0.3" footer="0.3"/>
  <pageSetup paperSize="9" scale="99" orientation="portrait" verticalDpi="0" r:id="rId1"/>
  <headerFooter>
    <oddFooter>&amp;C&amp;1#&amp;"Calibri"&amp;10&amp;K000000Classification: Unclassified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F7F5E-512A-42BF-8980-39CE7837BFF4}">
  <sheetPr>
    <pageSetUpPr autoPageBreaks="0"/>
  </sheetPr>
  <dimension ref="B2:P113"/>
  <sheetViews>
    <sheetView showGridLines="0" zoomScaleNormal="100" workbookViewId="0"/>
  </sheetViews>
  <sheetFormatPr defaultColWidth="9.140625" defaultRowHeight="14.25" x14ac:dyDescent="0.2"/>
  <cols>
    <col min="1" max="1" width="2.140625" style="1" customWidth="1"/>
    <col min="2" max="2" width="38" style="1" customWidth="1"/>
    <col min="3" max="5" width="11.28515625" style="1" customWidth="1"/>
    <col min="6" max="6" width="12.42578125" style="1" customWidth="1"/>
    <col min="7" max="8" width="12" style="1" customWidth="1"/>
    <col min="9" max="11" width="11.28515625" style="1" customWidth="1"/>
    <col min="12" max="12" width="12" style="1" customWidth="1"/>
    <col min="13" max="13" width="9.140625" style="1"/>
    <col min="14" max="14" width="12.7109375" style="1" customWidth="1"/>
    <col min="15" max="17" width="9.140625" style="1"/>
    <col min="18" max="21" width="15.5703125" style="1" customWidth="1"/>
    <col min="22" max="16384" width="9.140625" style="1"/>
  </cols>
  <sheetData>
    <row r="2" spans="2:16" ht="14.25" customHeight="1" x14ac:dyDescent="0.2">
      <c r="B2" s="45" t="s">
        <v>154</v>
      </c>
      <c r="C2" s="161"/>
      <c r="D2" s="161"/>
      <c r="E2" s="161"/>
      <c r="F2" s="161"/>
      <c r="G2" s="161"/>
      <c r="H2" s="161"/>
      <c r="I2" s="161"/>
      <c r="J2" s="161"/>
      <c r="K2" s="161"/>
      <c r="L2" s="161"/>
    </row>
    <row r="3" spans="2:16" x14ac:dyDescent="0.2">
      <c r="B3" s="280" t="s">
        <v>155</v>
      </c>
      <c r="C3" s="279"/>
      <c r="D3" s="279"/>
      <c r="E3" s="279"/>
      <c r="F3" s="279"/>
      <c r="G3" s="279"/>
      <c r="H3" s="279"/>
      <c r="I3" s="279"/>
      <c r="J3" s="279"/>
      <c r="K3" s="279"/>
      <c r="L3" s="279"/>
    </row>
    <row r="4" spans="2:16" x14ac:dyDescent="0.2">
      <c r="B4" s="281" t="s">
        <v>156</v>
      </c>
      <c r="C4" s="282"/>
      <c r="D4" s="282"/>
      <c r="E4" s="282"/>
      <c r="F4" s="282"/>
      <c r="G4" s="282"/>
      <c r="H4" s="282"/>
      <c r="I4" s="282"/>
      <c r="J4" s="282"/>
      <c r="K4" s="282"/>
      <c r="L4" s="282"/>
    </row>
    <row r="5" spans="2:16" x14ac:dyDescent="0.2">
      <c r="B5" s="280" t="s">
        <v>157</v>
      </c>
      <c r="C5" s="279"/>
      <c r="D5" s="279"/>
      <c r="E5" s="279"/>
      <c r="F5" s="279"/>
      <c r="G5" s="279"/>
      <c r="H5" s="279"/>
      <c r="I5" s="279"/>
      <c r="J5" s="279"/>
      <c r="K5" s="279"/>
      <c r="L5" s="279"/>
    </row>
    <row r="6" spans="2:16" x14ac:dyDescent="0.2">
      <c r="B6" s="280" t="s">
        <v>158</v>
      </c>
      <c r="C6" s="279"/>
      <c r="D6" s="279"/>
      <c r="E6" s="279"/>
      <c r="F6" s="279"/>
      <c r="G6" s="279"/>
      <c r="H6" s="279"/>
      <c r="I6" s="279"/>
      <c r="J6" s="279"/>
      <c r="K6" s="279"/>
      <c r="L6" s="279"/>
    </row>
    <row r="7" spans="2:16" x14ac:dyDescent="0.2">
      <c r="B7" s="280" t="s">
        <v>159</v>
      </c>
      <c r="C7" s="279"/>
      <c r="D7" s="279"/>
      <c r="E7" s="279"/>
      <c r="F7" s="279"/>
      <c r="G7" s="279"/>
      <c r="H7" s="279"/>
      <c r="I7" s="279"/>
      <c r="J7" s="279"/>
      <c r="K7" s="279"/>
      <c r="L7" s="279"/>
    </row>
    <row r="8" spans="2:16" x14ac:dyDescent="0.2">
      <c r="B8" s="173" t="s">
        <v>160</v>
      </c>
      <c r="C8" s="172"/>
      <c r="D8" s="172"/>
      <c r="E8" s="172"/>
      <c r="F8" s="172"/>
      <c r="G8" s="172"/>
      <c r="H8" s="172"/>
      <c r="I8" s="172"/>
      <c r="J8" s="172"/>
      <c r="K8" s="172"/>
      <c r="L8" s="172"/>
    </row>
    <row r="10" spans="2:16" ht="15" x14ac:dyDescent="0.25">
      <c r="B10" s="35" t="s">
        <v>161</v>
      </c>
      <c r="C10" s="40">
        <f>IF(Overview!$E$13="-","Year 1",Overview!$E$13)</f>
        <v>2024</v>
      </c>
      <c r="D10" s="36"/>
      <c r="E10" s="36"/>
      <c r="F10" s="36"/>
      <c r="G10" s="36"/>
      <c r="H10" s="36"/>
      <c r="I10" s="36"/>
      <c r="J10" s="37"/>
      <c r="K10" s="37"/>
      <c r="L10" s="38"/>
    </row>
    <row r="11" spans="2:16" ht="14.25" customHeight="1" x14ac:dyDescent="0.2">
      <c r="B11" s="39" t="s">
        <v>162</v>
      </c>
      <c r="C11" s="49"/>
      <c r="D11" s="49"/>
      <c r="E11" s="49"/>
      <c r="F11" s="49"/>
      <c r="G11" s="49"/>
      <c r="H11" s="49"/>
      <c r="I11" s="49"/>
      <c r="J11" s="37"/>
      <c r="K11" s="37"/>
      <c r="L11" s="38"/>
    </row>
    <row r="12" spans="2:16" ht="18" customHeight="1" x14ac:dyDescent="0.2">
      <c r="B12" s="285" t="s">
        <v>163</v>
      </c>
      <c r="C12" s="287" t="s">
        <v>164</v>
      </c>
      <c r="D12" s="283" t="s">
        <v>165</v>
      </c>
      <c r="E12" s="283" t="s">
        <v>166</v>
      </c>
      <c r="F12" s="290" t="s">
        <v>167</v>
      </c>
      <c r="G12" s="291"/>
      <c r="H12" s="291"/>
      <c r="I12" s="292"/>
      <c r="J12" s="287" t="s">
        <v>168</v>
      </c>
      <c r="K12" s="283" t="s">
        <v>169</v>
      </c>
      <c r="L12" s="283" t="s">
        <v>170</v>
      </c>
    </row>
    <row r="13" spans="2:16" ht="18" customHeight="1" x14ac:dyDescent="0.2">
      <c r="B13" s="286"/>
      <c r="C13" s="288"/>
      <c r="D13" s="289"/>
      <c r="E13" s="284"/>
      <c r="F13" s="50" t="s">
        <v>171</v>
      </c>
      <c r="G13" s="196" t="s">
        <v>172</v>
      </c>
      <c r="H13" s="196" t="s">
        <v>173</v>
      </c>
      <c r="I13" s="51" t="s">
        <v>174</v>
      </c>
      <c r="J13" s="288"/>
      <c r="K13" s="289"/>
      <c r="L13" s="284"/>
    </row>
    <row r="14" spans="2:16" x14ac:dyDescent="0.2">
      <c r="B14" s="215"/>
      <c r="C14" s="216"/>
      <c r="D14" s="217"/>
      <c r="E14" s="218" t="str">
        <f>IFERROR(IF(ISBLANK(C14),"",-'3. Admin expenses'!$C$31/'B. Lloyd''s charges'!$C$3),"")</f>
        <v/>
      </c>
      <c r="F14" s="219"/>
      <c r="G14" s="220"/>
      <c r="H14" s="220"/>
      <c r="I14" s="78">
        <f>SUM(F14:H14)</f>
        <v>0</v>
      </c>
      <c r="J14" s="220"/>
      <c r="K14" s="217"/>
      <c r="L14" s="79" t="str">
        <f>IFERROR((C14*SUM(D14:H14)-(C14*K14))/(C14*(1-J14)),"n.a.")</f>
        <v>n.a.</v>
      </c>
      <c r="N14" s="163"/>
      <c r="O14" s="163"/>
      <c r="P14" s="176"/>
    </row>
    <row r="15" spans="2:16" x14ac:dyDescent="0.2">
      <c r="B15" s="215"/>
      <c r="C15" s="221"/>
      <c r="D15" s="222"/>
      <c r="E15" s="218" t="str">
        <f>IFERROR(IF(ISBLANK(C15),"",-'3. Admin expenses'!$C$31/'B. Lloyd''s charges'!$C$3),"")</f>
        <v/>
      </c>
      <c r="F15" s="223"/>
      <c r="G15" s="224"/>
      <c r="H15" s="224"/>
      <c r="I15" s="80">
        <f t="shared" ref="I15:I38" si="0">SUM(F15:H15)</f>
        <v>0</v>
      </c>
      <c r="J15" s="224"/>
      <c r="K15" s="222"/>
      <c r="L15" s="80" t="str">
        <f>IFERROR((C15*SUM(D15:H15)-(C15*K15))/(C15*(1-J15)),"n.a.")</f>
        <v>n.a.</v>
      </c>
      <c r="N15" s="163"/>
      <c r="O15" s="163"/>
      <c r="P15" s="162"/>
    </row>
    <row r="16" spans="2:16" x14ac:dyDescent="0.2">
      <c r="B16" s="215"/>
      <c r="C16" s="225"/>
      <c r="D16" s="226"/>
      <c r="E16" s="218" t="str">
        <f>IFERROR(IF(ISBLANK(C16),"",-'3. Admin expenses'!$C$31/'B. Lloyd''s charges'!$C$3),"")</f>
        <v/>
      </c>
      <c r="F16" s="227"/>
      <c r="G16" s="209"/>
      <c r="H16" s="209"/>
      <c r="I16" s="81">
        <f t="shared" si="0"/>
        <v>0</v>
      </c>
      <c r="J16" s="224"/>
      <c r="K16" s="222"/>
      <c r="L16" s="81" t="str">
        <f t="shared" ref="L16:L38" si="1">IFERROR((C16*SUM(D16:H16)-(C16*K16))/(C16*(1-J16)),"n.a.")</f>
        <v>n.a.</v>
      </c>
      <c r="N16" s="163"/>
      <c r="O16" s="163"/>
      <c r="P16" s="162"/>
    </row>
    <row r="17" spans="2:16" x14ac:dyDescent="0.2">
      <c r="B17" s="215"/>
      <c r="C17" s="221"/>
      <c r="D17" s="222"/>
      <c r="E17" s="218" t="str">
        <f>IFERROR(IF(ISBLANK(C17),"",-'3. Admin expenses'!$C$31/'B. Lloyd''s charges'!$C$3),"")</f>
        <v/>
      </c>
      <c r="F17" s="223"/>
      <c r="G17" s="224"/>
      <c r="H17" s="224"/>
      <c r="I17" s="80">
        <f t="shared" si="0"/>
        <v>0</v>
      </c>
      <c r="J17" s="224"/>
      <c r="K17" s="222"/>
      <c r="L17" s="80" t="str">
        <f t="shared" si="1"/>
        <v>n.a.</v>
      </c>
      <c r="N17" s="163"/>
      <c r="O17" s="163"/>
      <c r="P17" s="162"/>
    </row>
    <row r="18" spans="2:16" x14ac:dyDescent="0.2">
      <c r="B18" s="215"/>
      <c r="C18" s="225"/>
      <c r="D18" s="226"/>
      <c r="E18" s="218" t="str">
        <f>IFERROR(IF(ISBLANK(C18),"",-'3. Admin expenses'!$C$31/'B. Lloyd''s charges'!$C$3),"")</f>
        <v/>
      </c>
      <c r="F18" s="227"/>
      <c r="G18" s="209"/>
      <c r="H18" s="209"/>
      <c r="I18" s="81">
        <f t="shared" si="0"/>
        <v>0</v>
      </c>
      <c r="J18" s="224"/>
      <c r="K18" s="222"/>
      <c r="L18" s="81" t="str">
        <f t="shared" si="1"/>
        <v>n.a.</v>
      </c>
      <c r="N18" s="163"/>
      <c r="O18" s="163"/>
      <c r="P18" s="162"/>
    </row>
    <row r="19" spans="2:16" x14ac:dyDescent="0.2">
      <c r="B19" s="215"/>
      <c r="C19" s="221"/>
      <c r="D19" s="226"/>
      <c r="E19" s="218" t="str">
        <f>IFERROR(IF(ISBLANK(C19),"",-'3. Admin expenses'!$C$31/'B. Lloyd''s charges'!$C$3),"")</f>
        <v/>
      </c>
      <c r="F19" s="223"/>
      <c r="G19" s="224"/>
      <c r="H19" s="224"/>
      <c r="I19" s="80">
        <f t="shared" si="0"/>
        <v>0</v>
      </c>
      <c r="J19" s="224"/>
      <c r="K19" s="222"/>
      <c r="L19" s="80" t="str">
        <f t="shared" si="1"/>
        <v>n.a.</v>
      </c>
      <c r="N19" s="163"/>
      <c r="O19" s="163"/>
      <c r="P19" s="162"/>
    </row>
    <row r="20" spans="2:16" x14ac:dyDescent="0.2">
      <c r="B20" s="215"/>
      <c r="C20" s="225"/>
      <c r="D20" s="226"/>
      <c r="E20" s="218" t="str">
        <f>IFERROR(IF(ISBLANK(C20),"",-'3. Admin expenses'!$C$31/'B. Lloyd''s charges'!$C$3),"")</f>
        <v/>
      </c>
      <c r="F20" s="227"/>
      <c r="G20" s="209"/>
      <c r="H20" s="209"/>
      <c r="I20" s="81">
        <f t="shared" si="0"/>
        <v>0</v>
      </c>
      <c r="J20" s="209"/>
      <c r="K20" s="226"/>
      <c r="L20" s="81" t="str">
        <f t="shared" si="1"/>
        <v>n.a.</v>
      </c>
      <c r="N20" s="163"/>
      <c r="O20" s="163"/>
      <c r="P20" s="162"/>
    </row>
    <row r="21" spans="2:16" x14ac:dyDescent="0.2">
      <c r="B21" s="215"/>
      <c r="C21" s="221"/>
      <c r="D21" s="222"/>
      <c r="E21" s="218" t="str">
        <f>IFERROR(IF(ISBLANK(C21),"",-'3. Admin expenses'!$C$31/'B. Lloyd''s charges'!$C$3),"")</f>
        <v/>
      </c>
      <c r="F21" s="223"/>
      <c r="G21" s="224"/>
      <c r="H21" s="224"/>
      <c r="I21" s="80">
        <f t="shared" si="0"/>
        <v>0</v>
      </c>
      <c r="J21" s="224"/>
      <c r="K21" s="222"/>
      <c r="L21" s="80" t="str">
        <f t="shared" si="1"/>
        <v>n.a.</v>
      </c>
      <c r="N21" s="163"/>
      <c r="O21" s="163"/>
      <c r="P21" s="162"/>
    </row>
    <row r="22" spans="2:16" x14ac:dyDescent="0.2">
      <c r="B22" s="215"/>
      <c r="C22" s="225"/>
      <c r="D22" s="226"/>
      <c r="E22" s="218" t="str">
        <f>IFERROR(IF(ISBLANK(C22),"",-'3. Admin expenses'!$C$31/'B. Lloyd''s charges'!$C$3),"")</f>
        <v/>
      </c>
      <c r="F22" s="227"/>
      <c r="G22" s="209"/>
      <c r="H22" s="209"/>
      <c r="I22" s="81">
        <f t="shared" si="0"/>
        <v>0</v>
      </c>
      <c r="J22" s="209"/>
      <c r="K22" s="226"/>
      <c r="L22" s="81" t="str">
        <f t="shared" si="1"/>
        <v>n.a.</v>
      </c>
      <c r="N22" s="163"/>
      <c r="O22" s="163"/>
      <c r="P22" s="162"/>
    </row>
    <row r="23" spans="2:16" x14ac:dyDescent="0.2">
      <c r="B23" s="215"/>
      <c r="C23" s="221"/>
      <c r="D23" s="222"/>
      <c r="E23" s="218" t="str">
        <f>IFERROR(IF(ISBLANK(C23),"",-'3. Admin expenses'!$C$31/'B. Lloyd''s charges'!$C$3),"")</f>
        <v/>
      </c>
      <c r="F23" s="223"/>
      <c r="G23" s="224"/>
      <c r="H23" s="224"/>
      <c r="I23" s="80">
        <f t="shared" si="0"/>
        <v>0</v>
      </c>
      <c r="J23" s="224"/>
      <c r="K23" s="222"/>
      <c r="L23" s="80" t="str">
        <f t="shared" si="1"/>
        <v>n.a.</v>
      </c>
      <c r="N23" s="163"/>
      <c r="O23" s="163"/>
      <c r="P23" s="162"/>
    </row>
    <row r="24" spans="2:16" x14ac:dyDescent="0.2">
      <c r="B24" s="215"/>
      <c r="C24" s="225"/>
      <c r="D24" s="226"/>
      <c r="E24" s="218" t="str">
        <f>IFERROR(IF(ISBLANK(C24),"",-'3. Admin expenses'!$C$31/'B. Lloyd''s charges'!$C$3),"")</f>
        <v/>
      </c>
      <c r="F24" s="227"/>
      <c r="G24" s="209"/>
      <c r="H24" s="209"/>
      <c r="I24" s="81">
        <f t="shared" si="0"/>
        <v>0</v>
      </c>
      <c r="J24" s="224"/>
      <c r="K24" s="222"/>
      <c r="L24" s="81" t="str">
        <f t="shared" si="1"/>
        <v>n.a.</v>
      </c>
      <c r="N24" s="163"/>
      <c r="O24" s="163"/>
      <c r="P24" s="162"/>
    </row>
    <row r="25" spans="2:16" x14ac:dyDescent="0.2">
      <c r="B25" s="215"/>
      <c r="C25" s="221"/>
      <c r="D25" s="222"/>
      <c r="E25" s="218" t="str">
        <f>IFERROR(IF(ISBLANK(C25),"",-'3. Admin expenses'!$C$31/'B. Lloyd''s charges'!$C$3),"")</f>
        <v/>
      </c>
      <c r="F25" s="223"/>
      <c r="G25" s="224"/>
      <c r="H25" s="224"/>
      <c r="I25" s="80">
        <f t="shared" si="0"/>
        <v>0</v>
      </c>
      <c r="J25" s="224"/>
      <c r="K25" s="222"/>
      <c r="L25" s="80" t="str">
        <f t="shared" si="1"/>
        <v>n.a.</v>
      </c>
      <c r="N25" s="163"/>
      <c r="O25" s="163"/>
      <c r="P25" s="162"/>
    </row>
    <row r="26" spans="2:16" x14ac:dyDescent="0.2">
      <c r="B26" s="215"/>
      <c r="C26" s="225"/>
      <c r="D26" s="226"/>
      <c r="E26" s="218" t="str">
        <f>IFERROR(IF(ISBLANK(C26),"",-'3. Admin expenses'!$C$31/'B. Lloyd''s charges'!$C$3),"")</f>
        <v/>
      </c>
      <c r="F26" s="227"/>
      <c r="G26" s="209"/>
      <c r="H26" s="209"/>
      <c r="I26" s="81">
        <f t="shared" si="0"/>
        <v>0</v>
      </c>
      <c r="J26" s="209"/>
      <c r="K26" s="226"/>
      <c r="L26" s="81" t="str">
        <f t="shared" si="1"/>
        <v>n.a.</v>
      </c>
      <c r="N26" s="163"/>
      <c r="O26" s="163"/>
      <c r="P26" s="162"/>
    </row>
    <row r="27" spans="2:16" x14ac:dyDescent="0.2">
      <c r="B27" s="215"/>
      <c r="C27" s="221"/>
      <c r="D27" s="222"/>
      <c r="E27" s="218" t="str">
        <f>IFERROR(IF(ISBLANK(C27),"",-'3. Admin expenses'!$C$31/'B. Lloyd''s charges'!$C$3),"")</f>
        <v/>
      </c>
      <c r="F27" s="223"/>
      <c r="G27" s="224"/>
      <c r="H27" s="224"/>
      <c r="I27" s="80">
        <f t="shared" si="0"/>
        <v>0</v>
      </c>
      <c r="J27" s="209"/>
      <c r="K27" s="226"/>
      <c r="L27" s="80" t="str">
        <f t="shared" si="1"/>
        <v>n.a.</v>
      </c>
      <c r="N27" s="163"/>
      <c r="O27" s="163"/>
      <c r="P27" s="162"/>
    </row>
    <row r="28" spans="2:16" x14ac:dyDescent="0.2">
      <c r="B28" s="215"/>
      <c r="C28" s="225"/>
      <c r="D28" s="226"/>
      <c r="E28" s="218" t="str">
        <f>IFERROR(IF(ISBLANK(C28),"",-'3. Admin expenses'!$C$31/'B. Lloyd''s charges'!$C$3),"")</f>
        <v/>
      </c>
      <c r="F28" s="227"/>
      <c r="G28" s="209"/>
      <c r="H28" s="209"/>
      <c r="I28" s="81">
        <f t="shared" si="0"/>
        <v>0</v>
      </c>
      <c r="J28" s="224"/>
      <c r="K28" s="222"/>
      <c r="L28" s="81" t="str">
        <f t="shared" si="1"/>
        <v>n.a.</v>
      </c>
      <c r="N28" s="163"/>
      <c r="O28" s="163"/>
      <c r="P28" s="162"/>
    </row>
    <row r="29" spans="2:16" x14ac:dyDescent="0.2">
      <c r="B29" s="215"/>
      <c r="C29" s="221"/>
      <c r="D29" s="222"/>
      <c r="E29" s="218" t="str">
        <f>IFERROR(IF(ISBLANK(C29),"",-'3. Admin expenses'!$C$31/'B. Lloyd''s charges'!$C$3),"")</f>
        <v/>
      </c>
      <c r="F29" s="223"/>
      <c r="G29" s="224"/>
      <c r="H29" s="224"/>
      <c r="I29" s="80">
        <f t="shared" si="0"/>
        <v>0</v>
      </c>
      <c r="J29" s="224"/>
      <c r="K29" s="222"/>
      <c r="L29" s="80" t="str">
        <f t="shared" si="1"/>
        <v>n.a.</v>
      </c>
      <c r="N29" s="163"/>
      <c r="O29" s="163"/>
      <c r="P29" s="162"/>
    </row>
    <row r="30" spans="2:16" x14ac:dyDescent="0.2">
      <c r="B30" s="215"/>
      <c r="C30" s="221"/>
      <c r="D30" s="226"/>
      <c r="E30" s="218" t="str">
        <f>IFERROR(IF(ISBLANK(C30),"",-'3. Admin expenses'!$C$31/'B. Lloyd''s charges'!$C$3),"")</f>
        <v/>
      </c>
      <c r="F30" s="223"/>
      <c r="G30" s="224"/>
      <c r="H30" s="224"/>
      <c r="I30" s="80">
        <f t="shared" si="0"/>
        <v>0</v>
      </c>
      <c r="J30" s="224"/>
      <c r="K30" s="222"/>
      <c r="L30" s="80" t="str">
        <f t="shared" si="1"/>
        <v>n.a.</v>
      </c>
      <c r="N30" s="163"/>
      <c r="O30" s="163"/>
      <c r="P30" s="162"/>
    </row>
    <row r="31" spans="2:16" x14ac:dyDescent="0.2">
      <c r="B31" s="215"/>
      <c r="C31" s="221"/>
      <c r="D31" s="222"/>
      <c r="E31" s="218" t="str">
        <f>IFERROR(IF(ISBLANK(C31),"",-'3. Admin expenses'!$C$31/'B. Lloyd''s charges'!$C$3),"")</f>
        <v/>
      </c>
      <c r="F31" s="223"/>
      <c r="G31" s="224"/>
      <c r="H31" s="224"/>
      <c r="I31" s="80">
        <f t="shared" si="0"/>
        <v>0</v>
      </c>
      <c r="J31" s="224"/>
      <c r="K31" s="222"/>
      <c r="L31" s="80" t="str">
        <f t="shared" si="1"/>
        <v>n.a.</v>
      </c>
      <c r="N31" s="163"/>
      <c r="O31" s="163"/>
      <c r="P31" s="162"/>
    </row>
    <row r="32" spans="2:16" x14ac:dyDescent="0.2">
      <c r="B32" s="215"/>
      <c r="C32" s="221"/>
      <c r="D32" s="222"/>
      <c r="E32" s="218" t="str">
        <f>IFERROR(IF(ISBLANK(C32),"",-'3. Admin expenses'!$C$31/'B. Lloyd''s charges'!$C$3),"")</f>
        <v/>
      </c>
      <c r="F32" s="223"/>
      <c r="G32" s="224"/>
      <c r="H32" s="224"/>
      <c r="I32" s="80">
        <f t="shared" si="0"/>
        <v>0</v>
      </c>
      <c r="J32" s="224"/>
      <c r="K32" s="222"/>
      <c r="L32" s="80" t="str">
        <f t="shared" si="1"/>
        <v>n.a.</v>
      </c>
      <c r="N32" s="163"/>
      <c r="O32" s="163"/>
      <c r="P32" s="162"/>
    </row>
    <row r="33" spans="2:16" x14ac:dyDescent="0.2">
      <c r="B33" s="215"/>
      <c r="C33" s="225"/>
      <c r="D33" s="226"/>
      <c r="E33" s="218" t="str">
        <f>IFERROR(IF(ISBLANK(C33),"",-'3. Admin expenses'!$C$31/'B. Lloyd''s charges'!$C$3),"")</f>
        <v/>
      </c>
      <c r="F33" s="227"/>
      <c r="G33" s="209"/>
      <c r="H33" s="209"/>
      <c r="I33" s="81">
        <f t="shared" si="0"/>
        <v>0</v>
      </c>
      <c r="J33" s="209"/>
      <c r="K33" s="226"/>
      <c r="L33" s="81" t="str">
        <f t="shared" si="1"/>
        <v>n.a.</v>
      </c>
      <c r="N33" s="163"/>
      <c r="O33" s="163"/>
      <c r="P33" s="162"/>
    </row>
    <row r="34" spans="2:16" x14ac:dyDescent="0.2">
      <c r="B34" s="215"/>
      <c r="C34" s="221"/>
      <c r="D34" s="222"/>
      <c r="E34" s="218" t="str">
        <f>IFERROR(IF(ISBLANK(C34),"",-'3. Admin expenses'!$C$31/'B. Lloyd''s charges'!$C$3),"")</f>
        <v/>
      </c>
      <c r="F34" s="223"/>
      <c r="G34" s="224"/>
      <c r="H34" s="224"/>
      <c r="I34" s="80">
        <f>SUM(F34:H34)</f>
        <v>0</v>
      </c>
      <c r="J34" s="224"/>
      <c r="K34" s="222"/>
      <c r="L34" s="80" t="str">
        <f t="shared" si="1"/>
        <v>n.a.</v>
      </c>
      <c r="N34" s="163"/>
      <c r="P34" s="162"/>
    </row>
    <row r="35" spans="2:16" x14ac:dyDescent="0.2">
      <c r="B35" s="215"/>
      <c r="C35" s="225"/>
      <c r="D35" s="226"/>
      <c r="E35" s="218" t="str">
        <f>IFERROR(IF(ISBLANK(C35),"",-'3. Admin expenses'!$C$31/'B. Lloyd''s charges'!$C$3),"")</f>
        <v/>
      </c>
      <c r="F35" s="227"/>
      <c r="G35" s="209"/>
      <c r="H35" s="209"/>
      <c r="I35" s="81">
        <f t="shared" si="0"/>
        <v>0</v>
      </c>
      <c r="J35" s="209"/>
      <c r="K35" s="226"/>
      <c r="L35" s="81" t="str">
        <f t="shared" si="1"/>
        <v>n.a.</v>
      </c>
      <c r="N35" s="163"/>
      <c r="P35" s="162"/>
    </row>
    <row r="36" spans="2:16" x14ac:dyDescent="0.2">
      <c r="B36" s="215"/>
      <c r="C36" s="221"/>
      <c r="D36" s="222"/>
      <c r="E36" s="218" t="str">
        <f>IFERROR(IF(ISBLANK(C36),"",-'3. Admin expenses'!$C$31/'B. Lloyd''s charges'!$C$3),"")</f>
        <v/>
      </c>
      <c r="F36" s="223"/>
      <c r="G36" s="224"/>
      <c r="H36" s="224"/>
      <c r="I36" s="80">
        <f t="shared" si="0"/>
        <v>0</v>
      </c>
      <c r="J36" s="224"/>
      <c r="K36" s="222"/>
      <c r="L36" s="80" t="str">
        <f t="shared" si="1"/>
        <v>n.a.</v>
      </c>
      <c r="N36" s="163"/>
      <c r="P36" s="162"/>
    </row>
    <row r="37" spans="2:16" x14ac:dyDescent="0.2">
      <c r="B37" s="215"/>
      <c r="C37" s="225"/>
      <c r="D37" s="226"/>
      <c r="E37" s="218" t="str">
        <f>IFERROR(IF(ISBLANK(C37),"",-'3. Admin expenses'!$C$31/'B. Lloyd''s charges'!$C$3),"")</f>
        <v/>
      </c>
      <c r="F37" s="227"/>
      <c r="G37" s="209"/>
      <c r="H37" s="209"/>
      <c r="I37" s="81">
        <f t="shared" si="0"/>
        <v>0</v>
      </c>
      <c r="J37" s="209"/>
      <c r="K37" s="226"/>
      <c r="L37" s="81" t="str">
        <f t="shared" si="1"/>
        <v>n.a.</v>
      </c>
      <c r="N37" s="163"/>
      <c r="P37" s="162"/>
    </row>
    <row r="38" spans="2:16" x14ac:dyDescent="0.2">
      <c r="B38" s="215"/>
      <c r="C38" s="228"/>
      <c r="D38" s="229"/>
      <c r="E38" s="218" t="str">
        <f>IFERROR(IF(ISBLANK(C38),"",-'3. Admin expenses'!$C$31/'B. Lloyd''s charges'!$C$3),"")</f>
        <v/>
      </c>
      <c r="F38" s="230"/>
      <c r="G38" s="231"/>
      <c r="H38" s="231"/>
      <c r="I38" s="82">
        <f t="shared" si="0"/>
        <v>0</v>
      </c>
      <c r="J38" s="231"/>
      <c r="K38" s="229"/>
      <c r="L38" s="82" t="str">
        <f t="shared" si="1"/>
        <v>n.a.</v>
      </c>
      <c r="N38" s="163"/>
      <c r="P38" s="162"/>
    </row>
    <row r="39" spans="2:16" ht="15.75" thickBot="1" x14ac:dyDescent="0.3">
      <c r="B39" s="83" t="s">
        <v>193</v>
      </c>
      <c r="C39" s="84">
        <f>SUM(C14:C38)</f>
        <v>0</v>
      </c>
      <c r="D39" s="85">
        <f>-SUMPRODUCT(C14:C38,D14:D38)</f>
        <v>0</v>
      </c>
      <c r="E39" s="85">
        <f>-SUMPRODUCT(C14:C38,E14:E38)</f>
        <v>0</v>
      </c>
      <c r="F39" s="84">
        <f>-SUMPRODUCT($C$14:$C$38,F14:F38)</f>
        <v>0</v>
      </c>
      <c r="G39" s="84">
        <f>-SUMPRODUCT($C$14:$C$38,G14:G38)</f>
        <v>0</v>
      </c>
      <c r="H39" s="84">
        <f>-SUMPRODUCT($C$14:$C$38,H14:H38)</f>
        <v>0</v>
      </c>
      <c r="I39" s="86" t="str">
        <f>IFERROR(-SUM(F39:H39)/C39,"n.a.")</f>
        <v>n.a.</v>
      </c>
      <c r="J39" s="85">
        <f>-SUMPRODUCT($C$14:$C$38,J14:J38)</f>
        <v>0</v>
      </c>
      <c r="K39" s="85">
        <f>SUMPRODUCT($C$14:$C$38,K14:K38)</f>
        <v>0</v>
      </c>
      <c r="L39" s="87" t="str">
        <f>IFERROR(-SUM(D39:H39,K39)/SUM(C39,J39),"-")</f>
        <v>-</v>
      </c>
      <c r="N39" s="163"/>
    </row>
    <row r="40" spans="2:16" ht="15" thickTop="1" x14ac:dyDescent="0.2">
      <c r="B40" s="4"/>
      <c r="C40" s="4"/>
      <c r="D40" s="4"/>
      <c r="E40" s="4"/>
      <c r="F40" s="4"/>
      <c r="G40" s="4"/>
      <c r="H40" s="4"/>
    </row>
    <row r="41" spans="2:16" ht="20.25" customHeight="1" x14ac:dyDescent="0.2">
      <c r="B41" s="52" t="s">
        <v>194</v>
      </c>
      <c r="C41" s="41" t="str">
        <f>IF(C39-SUM('1. GWP risk location'!C102+'1. GWP risk location'!G102)=0,"Yes","No")</f>
        <v>Yes</v>
      </c>
      <c r="D41" s="4"/>
      <c r="E41" s="4"/>
      <c r="F41" s="4"/>
      <c r="G41" s="4"/>
      <c r="H41" s="4"/>
    </row>
    <row r="42" spans="2:16" ht="4.5" customHeight="1" x14ac:dyDescent="0.2">
      <c r="B42" s="4"/>
      <c r="C42" s="4"/>
      <c r="D42" s="4"/>
      <c r="E42" s="4"/>
      <c r="F42" s="4"/>
      <c r="G42" s="4"/>
      <c r="H42" s="4"/>
    </row>
    <row r="43" spans="2:16" ht="20.25" customHeight="1" x14ac:dyDescent="0.2">
      <c r="B43" s="52" t="s">
        <v>195</v>
      </c>
      <c r="C43" s="41" t="str">
        <f>IF(AND(E39-'3. Admin expenses'!C31&gt;-2,E39-'3. Admin expenses'!C31&lt;2),"Yes","No")</f>
        <v>No</v>
      </c>
      <c r="D43" s="4"/>
      <c r="E43" s="4"/>
      <c r="F43" s="4"/>
      <c r="G43" s="4"/>
      <c r="H43" s="4"/>
    </row>
    <row r="44" spans="2:16" x14ac:dyDescent="0.2">
      <c r="B44" s="4"/>
      <c r="C44" s="4"/>
      <c r="D44" s="4"/>
      <c r="E44" s="4"/>
      <c r="F44" s="4"/>
      <c r="G44" s="4"/>
      <c r="H44" s="4"/>
    </row>
    <row r="45" spans="2:16" ht="15" x14ac:dyDescent="0.25">
      <c r="B45" s="35" t="s">
        <v>161</v>
      </c>
      <c r="C45" s="40">
        <f>IFERROR(C10+1,"Year 2")</f>
        <v>2025</v>
      </c>
      <c r="D45" s="36"/>
      <c r="E45" s="36"/>
      <c r="F45" s="36"/>
      <c r="G45" s="36"/>
      <c r="H45" s="36"/>
      <c r="I45" s="36"/>
      <c r="J45" s="37"/>
      <c r="K45" s="37"/>
      <c r="L45" s="38"/>
    </row>
    <row r="46" spans="2:16" x14ac:dyDescent="0.2">
      <c r="B46" s="39" t="s">
        <v>162</v>
      </c>
      <c r="C46" s="36"/>
      <c r="D46" s="36"/>
      <c r="E46" s="36"/>
      <c r="F46" s="36"/>
      <c r="G46" s="36"/>
      <c r="H46" s="36"/>
      <c r="I46" s="36"/>
      <c r="J46" s="88"/>
      <c r="K46" s="88"/>
      <c r="L46" s="89"/>
    </row>
    <row r="47" spans="2:16" ht="18" customHeight="1" x14ac:dyDescent="0.2">
      <c r="B47" s="285" t="s">
        <v>163</v>
      </c>
      <c r="C47" s="287" t="s">
        <v>164</v>
      </c>
      <c r="D47" s="283" t="s">
        <v>165</v>
      </c>
      <c r="E47" s="283" t="s">
        <v>166</v>
      </c>
      <c r="F47" s="290" t="s">
        <v>167</v>
      </c>
      <c r="G47" s="291"/>
      <c r="H47" s="291"/>
      <c r="I47" s="292"/>
      <c r="J47" s="287" t="s">
        <v>168</v>
      </c>
      <c r="K47" s="283" t="s">
        <v>169</v>
      </c>
      <c r="L47" s="283" t="s">
        <v>170</v>
      </c>
    </row>
    <row r="48" spans="2:16" ht="18" customHeight="1" x14ac:dyDescent="0.2">
      <c r="B48" s="286"/>
      <c r="C48" s="288"/>
      <c r="D48" s="289"/>
      <c r="E48" s="284"/>
      <c r="F48" s="50" t="s">
        <v>171</v>
      </c>
      <c r="G48" s="196" t="s">
        <v>172</v>
      </c>
      <c r="H48" s="196" t="s">
        <v>173</v>
      </c>
      <c r="I48" s="51" t="s">
        <v>174</v>
      </c>
      <c r="J48" s="288"/>
      <c r="K48" s="289"/>
      <c r="L48" s="284"/>
    </row>
    <row r="49" spans="2:12" x14ac:dyDescent="0.2">
      <c r="B49" s="215"/>
      <c r="C49" s="216"/>
      <c r="D49" s="217"/>
      <c r="E49" s="218" t="str">
        <f>IFERROR(IF(ISBLANK(C49),"",-'3. Admin expenses'!$D$31/'B. Lloyd''s charges'!$D$3),"")</f>
        <v/>
      </c>
      <c r="F49" s="219"/>
      <c r="G49" s="220"/>
      <c r="H49" s="220"/>
      <c r="I49" s="78">
        <f>SUM(F49:H49)</f>
        <v>0</v>
      </c>
      <c r="J49" s="220"/>
      <c r="K49" s="217"/>
      <c r="L49" s="79" t="str">
        <f>IFERROR((C49*SUM(D49:H49)-(C49*K49))/(C49*(1-J49)),"n.a.")</f>
        <v>n.a.</v>
      </c>
    </row>
    <row r="50" spans="2:12" x14ac:dyDescent="0.2">
      <c r="B50" s="215"/>
      <c r="C50" s="221"/>
      <c r="D50" s="222"/>
      <c r="E50" s="218" t="str">
        <f>IFERROR(IF(ISBLANK(C50),"",-'3. Admin expenses'!$D$31/'B. Lloyd''s charges'!$D$3),"")</f>
        <v/>
      </c>
      <c r="F50" s="223"/>
      <c r="G50" s="224"/>
      <c r="H50" s="224"/>
      <c r="I50" s="80">
        <f t="shared" ref="I50:I73" si="2">SUM(F50:H50)</f>
        <v>0</v>
      </c>
      <c r="J50" s="224"/>
      <c r="K50" s="222"/>
      <c r="L50" s="80" t="str">
        <f>IFERROR((C50*SUM(D50:H50)-(C50*K50))/(C50*(1-J50)),"n.a.")</f>
        <v>n.a.</v>
      </c>
    </row>
    <row r="51" spans="2:12" x14ac:dyDescent="0.2">
      <c r="B51" s="215"/>
      <c r="C51" s="225"/>
      <c r="D51" s="226"/>
      <c r="E51" s="218" t="str">
        <f>IFERROR(IF(ISBLANK(C51),"",-'3. Admin expenses'!$D$31/'B. Lloyd''s charges'!$D$3),"")</f>
        <v/>
      </c>
      <c r="F51" s="227"/>
      <c r="G51" s="209"/>
      <c r="H51" s="209"/>
      <c r="I51" s="81">
        <f t="shared" si="2"/>
        <v>0</v>
      </c>
      <c r="J51" s="209"/>
      <c r="K51" s="226"/>
      <c r="L51" s="81" t="str">
        <f t="shared" ref="L51:L73" si="3">IFERROR((C51*SUM(D51:H51)-(C51*K51))/(C51*(1-J51)),"n.a.")</f>
        <v>n.a.</v>
      </c>
    </row>
    <row r="52" spans="2:12" x14ac:dyDescent="0.2">
      <c r="B52" s="215"/>
      <c r="C52" s="221"/>
      <c r="D52" s="222"/>
      <c r="E52" s="218" t="str">
        <f>IFERROR(IF(ISBLANK(C52),"",-'3. Admin expenses'!$D$31/'B. Lloyd''s charges'!$D$3),"")</f>
        <v/>
      </c>
      <c r="F52" s="223"/>
      <c r="G52" s="224"/>
      <c r="H52" s="224"/>
      <c r="I52" s="80">
        <f t="shared" si="2"/>
        <v>0</v>
      </c>
      <c r="J52" s="224"/>
      <c r="K52" s="222"/>
      <c r="L52" s="80" t="str">
        <f t="shared" si="3"/>
        <v>n.a.</v>
      </c>
    </row>
    <row r="53" spans="2:12" x14ac:dyDescent="0.2">
      <c r="B53" s="215"/>
      <c r="C53" s="221"/>
      <c r="D53" s="222"/>
      <c r="E53" s="218" t="str">
        <f>IFERROR(IF(ISBLANK(C53),"",-'3. Admin expenses'!$D$31/'B. Lloyd''s charges'!$D$3),"")</f>
        <v/>
      </c>
      <c r="F53" s="223"/>
      <c r="G53" s="224"/>
      <c r="H53" s="224"/>
      <c r="I53" s="80">
        <f t="shared" si="2"/>
        <v>0</v>
      </c>
      <c r="J53" s="224"/>
      <c r="K53" s="222"/>
      <c r="L53" s="80" t="str">
        <f t="shared" si="3"/>
        <v>n.a.</v>
      </c>
    </row>
    <row r="54" spans="2:12" x14ac:dyDescent="0.2">
      <c r="B54" s="215"/>
      <c r="C54" s="225"/>
      <c r="D54" s="226"/>
      <c r="E54" s="218" t="str">
        <f>IFERROR(IF(ISBLANK(C54),"",-'3. Admin expenses'!$D$31/'B. Lloyd''s charges'!$D$3),"")</f>
        <v/>
      </c>
      <c r="F54" s="227"/>
      <c r="G54" s="209"/>
      <c r="H54" s="209"/>
      <c r="I54" s="81">
        <f t="shared" si="2"/>
        <v>0</v>
      </c>
      <c r="J54" s="209"/>
      <c r="K54" s="226"/>
      <c r="L54" s="81" t="str">
        <f t="shared" si="3"/>
        <v>n.a.</v>
      </c>
    </row>
    <row r="55" spans="2:12" x14ac:dyDescent="0.2">
      <c r="B55" s="215"/>
      <c r="C55" s="221"/>
      <c r="D55" s="222"/>
      <c r="E55" s="218" t="str">
        <f>IFERROR(IF(ISBLANK(C55),"",-'3. Admin expenses'!$D$31/'B. Lloyd''s charges'!$D$3),"")</f>
        <v/>
      </c>
      <c r="F55" s="223"/>
      <c r="G55" s="224"/>
      <c r="H55" s="224"/>
      <c r="I55" s="80">
        <f t="shared" si="2"/>
        <v>0</v>
      </c>
      <c r="J55" s="224"/>
      <c r="K55" s="222"/>
      <c r="L55" s="80" t="str">
        <f t="shared" si="3"/>
        <v>n.a.</v>
      </c>
    </row>
    <row r="56" spans="2:12" x14ac:dyDescent="0.2">
      <c r="B56" s="215"/>
      <c r="C56" s="225"/>
      <c r="D56" s="226"/>
      <c r="E56" s="218" t="str">
        <f>IFERROR(IF(ISBLANK(C56),"",-'3. Admin expenses'!$D$31/'B. Lloyd''s charges'!$D$3),"")</f>
        <v/>
      </c>
      <c r="F56" s="227"/>
      <c r="G56" s="209"/>
      <c r="H56" s="209"/>
      <c r="I56" s="81">
        <f t="shared" si="2"/>
        <v>0</v>
      </c>
      <c r="J56" s="209"/>
      <c r="K56" s="226"/>
      <c r="L56" s="81" t="str">
        <f t="shared" si="3"/>
        <v>n.a.</v>
      </c>
    </row>
    <row r="57" spans="2:12" x14ac:dyDescent="0.2">
      <c r="B57" s="215"/>
      <c r="C57" s="221"/>
      <c r="D57" s="222"/>
      <c r="E57" s="218" t="str">
        <f>IFERROR(IF(ISBLANK(C57),"",-'3. Admin expenses'!$D$31/'B. Lloyd''s charges'!$D$3),"")</f>
        <v/>
      </c>
      <c r="F57" s="223"/>
      <c r="G57" s="224"/>
      <c r="H57" s="224"/>
      <c r="I57" s="80">
        <f t="shared" si="2"/>
        <v>0</v>
      </c>
      <c r="J57" s="224"/>
      <c r="K57" s="222"/>
      <c r="L57" s="80" t="str">
        <f t="shared" si="3"/>
        <v>n.a.</v>
      </c>
    </row>
    <row r="58" spans="2:12" x14ac:dyDescent="0.2">
      <c r="B58" s="215"/>
      <c r="C58" s="225"/>
      <c r="D58" s="226"/>
      <c r="E58" s="218" t="str">
        <f>IFERROR(IF(ISBLANK(C58),"",-'3. Admin expenses'!$D$31/'B. Lloyd''s charges'!$D$3),"")</f>
        <v/>
      </c>
      <c r="F58" s="227"/>
      <c r="G58" s="209"/>
      <c r="H58" s="209"/>
      <c r="I58" s="81">
        <f t="shared" si="2"/>
        <v>0</v>
      </c>
      <c r="J58" s="209"/>
      <c r="K58" s="226"/>
      <c r="L58" s="81" t="str">
        <f t="shared" si="3"/>
        <v>n.a.</v>
      </c>
    </row>
    <row r="59" spans="2:12" x14ac:dyDescent="0.2">
      <c r="B59" s="215"/>
      <c r="C59" s="221"/>
      <c r="D59" s="222"/>
      <c r="E59" s="218" t="str">
        <f>IFERROR(IF(ISBLANK(C59),"",-'3. Admin expenses'!$D$31/'B. Lloyd''s charges'!$D$3),"")</f>
        <v/>
      </c>
      <c r="F59" s="223"/>
      <c r="G59" s="224"/>
      <c r="H59" s="224"/>
      <c r="I59" s="80">
        <f t="shared" si="2"/>
        <v>0</v>
      </c>
      <c r="J59" s="224"/>
      <c r="K59" s="222"/>
      <c r="L59" s="80" t="str">
        <f t="shared" si="3"/>
        <v>n.a.</v>
      </c>
    </row>
    <row r="60" spans="2:12" x14ac:dyDescent="0.2">
      <c r="B60" s="215"/>
      <c r="C60" s="225"/>
      <c r="D60" s="226"/>
      <c r="E60" s="218" t="str">
        <f>IFERROR(IF(ISBLANK(C60),"",-'3. Admin expenses'!$D$31/'B. Lloyd''s charges'!$D$3),"")</f>
        <v/>
      </c>
      <c r="F60" s="227"/>
      <c r="G60" s="209"/>
      <c r="H60" s="209"/>
      <c r="I60" s="81">
        <f t="shared" si="2"/>
        <v>0</v>
      </c>
      <c r="J60" s="209"/>
      <c r="K60" s="226"/>
      <c r="L60" s="81" t="str">
        <f t="shared" si="3"/>
        <v>n.a.</v>
      </c>
    </row>
    <row r="61" spans="2:12" x14ac:dyDescent="0.2">
      <c r="B61" s="215"/>
      <c r="C61" s="221"/>
      <c r="D61" s="222"/>
      <c r="E61" s="218" t="str">
        <f>IFERROR(IF(ISBLANK(C61),"",-'3. Admin expenses'!$D$31/'B. Lloyd''s charges'!$D$3),"")</f>
        <v/>
      </c>
      <c r="F61" s="223"/>
      <c r="G61" s="224"/>
      <c r="H61" s="224"/>
      <c r="I61" s="80">
        <f t="shared" si="2"/>
        <v>0</v>
      </c>
      <c r="J61" s="224"/>
      <c r="K61" s="222"/>
      <c r="L61" s="80" t="str">
        <f t="shared" si="3"/>
        <v>n.a.</v>
      </c>
    </row>
    <row r="62" spans="2:12" x14ac:dyDescent="0.2">
      <c r="B62" s="215"/>
      <c r="C62" s="225"/>
      <c r="D62" s="226"/>
      <c r="E62" s="218" t="str">
        <f>IFERROR(IF(ISBLANK(C62),"",-'3. Admin expenses'!$D$31/'B. Lloyd''s charges'!$D$3),"")</f>
        <v/>
      </c>
      <c r="F62" s="227"/>
      <c r="G62" s="209"/>
      <c r="H62" s="209"/>
      <c r="I62" s="81">
        <f t="shared" si="2"/>
        <v>0</v>
      </c>
      <c r="J62" s="209"/>
      <c r="K62" s="226"/>
      <c r="L62" s="81" t="str">
        <f t="shared" si="3"/>
        <v>n.a.</v>
      </c>
    </row>
    <row r="63" spans="2:12" x14ac:dyDescent="0.2">
      <c r="B63" s="215"/>
      <c r="C63" s="221"/>
      <c r="D63" s="222"/>
      <c r="E63" s="218" t="str">
        <f>IFERROR(IF(ISBLANK(C63),"",-'3. Admin expenses'!$D$31/'B. Lloyd''s charges'!$D$3),"")</f>
        <v/>
      </c>
      <c r="F63" s="223"/>
      <c r="G63" s="224"/>
      <c r="H63" s="224"/>
      <c r="I63" s="80">
        <f t="shared" si="2"/>
        <v>0</v>
      </c>
      <c r="J63" s="224"/>
      <c r="K63" s="222"/>
      <c r="L63" s="80" t="str">
        <f t="shared" si="3"/>
        <v>n.a.</v>
      </c>
    </row>
    <row r="64" spans="2:12" x14ac:dyDescent="0.2">
      <c r="B64" s="215"/>
      <c r="C64" s="225"/>
      <c r="D64" s="226"/>
      <c r="E64" s="218" t="str">
        <f>IFERROR(IF(ISBLANK(C64),"",-'3. Admin expenses'!$D$31/'B. Lloyd''s charges'!$D$3),"")</f>
        <v/>
      </c>
      <c r="F64" s="227"/>
      <c r="G64" s="209"/>
      <c r="H64" s="209"/>
      <c r="I64" s="81">
        <f t="shared" si="2"/>
        <v>0</v>
      </c>
      <c r="J64" s="209"/>
      <c r="K64" s="226"/>
      <c r="L64" s="81" t="str">
        <f t="shared" si="3"/>
        <v>n.a.</v>
      </c>
    </row>
    <row r="65" spans="2:12" x14ac:dyDescent="0.2">
      <c r="B65" s="215"/>
      <c r="C65" s="221"/>
      <c r="D65" s="222"/>
      <c r="E65" s="218" t="str">
        <f>IFERROR(IF(ISBLANK(C65),"",-'3. Admin expenses'!$D$31/'B. Lloyd''s charges'!$D$3),"")</f>
        <v/>
      </c>
      <c r="F65" s="223"/>
      <c r="G65" s="224"/>
      <c r="H65" s="224"/>
      <c r="I65" s="80">
        <f t="shared" si="2"/>
        <v>0</v>
      </c>
      <c r="J65" s="224"/>
      <c r="K65" s="222"/>
      <c r="L65" s="80" t="str">
        <f t="shared" si="3"/>
        <v>n.a.</v>
      </c>
    </row>
    <row r="66" spans="2:12" x14ac:dyDescent="0.2">
      <c r="B66" s="215"/>
      <c r="C66" s="225"/>
      <c r="D66" s="226"/>
      <c r="E66" s="218" t="str">
        <f>IFERROR(IF(ISBLANK(C66),"",-'3. Admin expenses'!$D$31/'B. Lloyd''s charges'!$D$3),"")</f>
        <v/>
      </c>
      <c r="F66" s="227"/>
      <c r="G66" s="209"/>
      <c r="H66" s="209"/>
      <c r="I66" s="81">
        <f t="shared" si="2"/>
        <v>0</v>
      </c>
      <c r="J66" s="209"/>
      <c r="K66" s="226"/>
      <c r="L66" s="81" t="str">
        <f t="shared" si="3"/>
        <v>n.a.</v>
      </c>
    </row>
    <row r="67" spans="2:12" x14ac:dyDescent="0.2">
      <c r="B67" s="215"/>
      <c r="C67" s="221"/>
      <c r="D67" s="222"/>
      <c r="E67" s="218" t="str">
        <f>IFERROR(IF(ISBLANK(C67),"",-'3. Admin expenses'!$D$31/'B. Lloyd''s charges'!$D$3),"")</f>
        <v/>
      </c>
      <c r="F67" s="223"/>
      <c r="G67" s="224"/>
      <c r="H67" s="224"/>
      <c r="I67" s="80">
        <f t="shared" si="2"/>
        <v>0</v>
      </c>
      <c r="J67" s="224"/>
      <c r="K67" s="222"/>
      <c r="L67" s="80" t="str">
        <f t="shared" si="3"/>
        <v>n.a.</v>
      </c>
    </row>
    <row r="68" spans="2:12" x14ac:dyDescent="0.2">
      <c r="B68" s="215"/>
      <c r="C68" s="225"/>
      <c r="D68" s="226"/>
      <c r="E68" s="218" t="str">
        <f>IFERROR(IF(ISBLANK(C68),"",-'3. Admin expenses'!$D$31/'B. Lloyd''s charges'!$D$3),"")</f>
        <v/>
      </c>
      <c r="F68" s="227"/>
      <c r="G68" s="209"/>
      <c r="H68" s="209"/>
      <c r="I68" s="81">
        <f t="shared" si="2"/>
        <v>0</v>
      </c>
      <c r="J68" s="209"/>
      <c r="K68" s="226"/>
      <c r="L68" s="81" t="str">
        <f t="shared" si="3"/>
        <v>n.a.</v>
      </c>
    </row>
    <row r="69" spans="2:12" x14ac:dyDescent="0.2">
      <c r="B69" s="215"/>
      <c r="C69" s="221"/>
      <c r="D69" s="222"/>
      <c r="E69" s="218" t="str">
        <f>IFERROR(IF(ISBLANK(C69),"",-'3. Admin expenses'!$D$31/'B. Lloyd''s charges'!$D$3),"")</f>
        <v/>
      </c>
      <c r="F69" s="223"/>
      <c r="G69" s="224"/>
      <c r="H69" s="224"/>
      <c r="I69" s="80">
        <f>SUM(F69:H69)</f>
        <v>0</v>
      </c>
      <c r="J69" s="224"/>
      <c r="K69" s="222"/>
      <c r="L69" s="80" t="str">
        <f t="shared" si="3"/>
        <v>n.a.</v>
      </c>
    </row>
    <row r="70" spans="2:12" x14ac:dyDescent="0.2">
      <c r="B70" s="215"/>
      <c r="C70" s="225"/>
      <c r="D70" s="226"/>
      <c r="E70" s="218" t="str">
        <f>IFERROR(IF(ISBLANK(C70),"",-'3. Admin expenses'!$D$31/'B. Lloyd''s charges'!$D$3),"")</f>
        <v/>
      </c>
      <c r="F70" s="227"/>
      <c r="G70" s="224"/>
      <c r="H70" s="209"/>
      <c r="I70" s="81">
        <f t="shared" si="2"/>
        <v>0</v>
      </c>
      <c r="J70" s="209"/>
      <c r="K70" s="226"/>
      <c r="L70" s="81" t="str">
        <f t="shared" si="3"/>
        <v>n.a.</v>
      </c>
    </row>
    <row r="71" spans="2:12" x14ac:dyDescent="0.2">
      <c r="B71" s="215"/>
      <c r="C71" s="221"/>
      <c r="D71" s="222"/>
      <c r="E71" s="218" t="str">
        <f>IFERROR(IF(ISBLANK(C71),"",-'3. Admin expenses'!$D$31/'B. Lloyd''s charges'!$D$3),"")</f>
        <v/>
      </c>
      <c r="F71" s="223"/>
      <c r="G71" s="224"/>
      <c r="H71" s="224"/>
      <c r="I71" s="80">
        <f t="shared" si="2"/>
        <v>0</v>
      </c>
      <c r="J71" s="224"/>
      <c r="K71" s="222"/>
      <c r="L71" s="80" t="str">
        <f t="shared" si="3"/>
        <v>n.a.</v>
      </c>
    </row>
    <row r="72" spans="2:12" x14ac:dyDescent="0.2">
      <c r="B72" s="215"/>
      <c r="C72" s="225"/>
      <c r="D72" s="226"/>
      <c r="E72" s="218" t="str">
        <f>IFERROR(IF(ISBLANK(C72),"",-'3. Admin expenses'!$D$31/'B. Lloyd''s charges'!$D$3),"")</f>
        <v/>
      </c>
      <c r="F72" s="227"/>
      <c r="G72" s="209"/>
      <c r="H72" s="209"/>
      <c r="I72" s="81">
        <f t="shared" si="2"/>
        <v>0</v>
      </c>
      <c r="J72" s="209"/>
      <c r="K72" s="226"/>
      <c r="L72" s="81" t="str">
        <f t="shared" si="3"/>
        <v>n.a.</v>
      </c>
    </row>
    <row r="73" spans="2:12" x14ac:dyDescent="0.2">
      <c r="B73" s="215"/>
      <c r="C73" s="228"/>
      <c r="D73" s="229"/>
      <c r="E73" s="218" t="str">
        <f>IFERROR(IF(ISBLANK(C73),"",-'3. Admin expenses'!$D$31/'B. Lloyd''s charges'!$D$3),"")</f>
        <v/>
      </c>
      <c r="F73" s="230"/>
      <c r="G73" s="231"/>
      <c r="H73" s="231"/>
      <c r="I73" s="82">
        <f t="shared" si="2"/>
        <v>0</v>
      </c>
      <c r="J73" s="231"/>
      <c r="K73" s="229"/>
      <c r="L73" s="82" t="str">
        <f t="shared" si="3"/>
        <v>n.a.</v>
      </c>
    </row>
    <row r="74" spans="2:12" ht="15.75" thickBot="1" x14ac:dyDescent="0.3">
      <c r="B74" s="83" t="s">
        <v>193</v>
      </c>
      <c r="C74" s="84">
        <f>ROUND(SUM(C49:C73),0)</f>
        <v>0</v>
      </c>
      <c r="D74" s="85">
        <f>-SUMPRODUCT(C49:C73,D49:D73)</f>
        <v>0</v>
      </c>
      <c r="E74" s="85">
        <f>-SUMPRODUCT(C49:C73,E49:E73)</f>
        <v>0</v>
      </c>
      <c r="F74" s="84">
        <f>-SUMPRODUCT(C49:C73,F49:F73)</f>
        <v>0</v>
      </c>
      <c r="G74" s="84">
        <f>-SUMPRODUCT(C49:C73,G49:G73)</f>
        <v>0</v>
      </c>
      <c r="H74" s="84">
        <f>-SUMPRODUCT(C49:C73,H49:H73)</f>
        <v>0</v>
      </c>
      <c r="I74" s="86" t="str">
        <f>IFERROR(-SUM(F74:H74)/C74,"n.a.")</f>
        <v>n.a.</v>
      </c>
      <c r="J74" s="85">
        <f>-SUMPRODUCT(C49:C73,J49:J73)</f>
        <v>0</v>
      </c>
      <c r="K74" s="85">
        <f>SUMPRODUCT(C49:C73,K49:K73)</f>
        <v>0</v>
      </c>
      <c r="L74" s="87" t="str">
        <f>IFERROR(-SUM(D74:H74,K74)/SUM(C74,J74),"-")</f>
        <v>-</v>
      </c>
    </row>
    <row r="75" spans="2:12" ht="15" thickTop="1" x14ac:dyDescent="0.2">
      <c r="B75" s="4"/>
      <c r="C75" s="4"/>
      <c r="D75" s="4"/>
      <c r="E75" s="4"/>
      <c r="F75" s="4"/>
      <c r="G75" s="4"/>
      <c r="H75" s="4"/>
    </row>
    <row r="76" spans="2:12" ht="20.25" customHeight="1" x14ac:dyDescent="0.2">
      <c r="B76" s="52" t="s">
        <v>194</v>
      </c>
      <c r="C76" s="41" t="str">
        <f>IF(C74-SUM('1. GWP risk location'!D102,'1. GWP risk location'!H102)=0,"Yes","No")</f>
        <v>Yes</v>
      </c>
      <c r="D76" s="4"/>
      <c r="E76" s="4"/>
      <c r="F76" s="4"/>
      <c r="G76" s="4"/>
      <c r="H76" s="4"/>
    </row>
    <row r="77" spans="2:12" ht="4.5" customHeight="1" x14ac:dyDescent="0.2">
      <c r="B77" s="4"/>
      <c r="C77" s="4"/>
      <c r="D77" s="4"/>
      <c r="E77" s="4"/>
      <c r="F77" s="4"/>
      <c r="G77" s="4"/>
      <c r="H77" s="4"/>
    </row>
    <row r="78" spans="2:12" ht="20.25" customHeight="1" x14ac:dyDescent="0.2">
      <c r="B78" s="52" t="s">
        <v>195</v>
      </c>
      <c r="C78" s="41" t="str">
        <f>IF(AND(E74-'3. Admin expenses'!D31&gt;-2,E74-'3. Admin expenses'!D31&lt;2),"Yes","No")</f>
        <v>No</v>
      </c>
      <c r="D78" s="4"/>
      <c r="E78" s="170"/>
      <c r="F78" s="54"/>
      <c r="G78" s="4"/>
      <c r="H78" s="4"/>
    </row>
    <row r="80" spans="2:12" ht="15" x14ac:dyDescent="0.25">
      <c r="B80" s="35" t="s">
        <v>161</v>
      </c>
      <c r="C80" s="40">
        <f>IFERROR(C10+2,"Year 3")</f>
        <v>2026</v>
      </c>
      <c r="D80" s="36"/>
      <c r="E80" s="36"/>
      <c r="F80" s="36"/>
      <c r="G80" s="36"/>
      <c r="H80" s="36"/>
      <c r="I80" s="36"/>
      <c r="J80" s="37"/>
      <c r="K80" s="37"/>
      <c r="L80" s="38"/>
    </row>
    <row r="81" spans="2:12" x14ac:dyDescent="0.2">
      <c r="B81" s="39" t="s">
        <v>162</v>
      </c>
      <c r="C81" s="36"/>
      <c r="D81" s="36"/>
      <c r="E81" s="36"/>
      <c r="F81" s="36"/>
      <c r="G81" s="36"/>
      <c r="H81" s="36"/>
      <c r="I81" s="36"/>
      <c r="J81" s="88"/>
      <c r="K81" s="88"/>
      <c r="L81" s="89"/>
    </row>
    <row r="82" spans="2:12" ht="18" customHeight="1" x14ac:dyDescent="0.2">
      <c r="B82" s="285" t="s">
        <v>163</v>
      </c>
      <c r="C82" s="287" t="s">
        <v>164</v>
      </c>
      <c r="D82" s="283" t="s">
        <v>165</v>
      </c>
      <c r="E82" s="283" t="s">
        <v>166</v>
      </c>
      <c r="F82" s="290" t="s">
        <v>167</v>
      </c>
      <c r="G82" s="291"/>
      <c r="H82" s="291"/>
      <c r="I82" s="292"/>
      <c r="J82" s="287" t="s">
        <v>168</v>
      </c>
      <c r="K82" s="283" t="s">
        <v>169</v>
      </c>
      <c r="L82" s="283" t="s">
        <v>170</v>
      </c>
    </row>
    <row r="83" spans="2:12" ht="18" customHeight="1" x14ac:dyDescent="0.2">
      <c r="B83" s="286"/>
      <c r="C83" s="288"/>
      <c r="D83" s="289"/>
      <c r="E83" s="284"/>
      <c r="F83" s="50" t="s">
        <v>171</v>
      </c>
      <c r="G83" s="196" t="s">
        <v>172</v>
      </c>
      <c r="H83" s="196" t="s">
        <v>173</v>
      </c>
      <c r="I83" s="51" t="s">
        <v>174</v>
      </c>
      <c r="J83" s="288"/>
      <c r="K83" s="289"/>
      <c r="L83" s="284"/>
    </row>
    <row r="84" spans="2:12" x14ac:dyDescent="0.2">
      <c r="B84" s="215"/>
      <c r="C84" s="216"/>
      <c r="D84" s="217"/>
      <c r="E84" s="232" t="str">
        <f>IFERROR(IF(ISBLANK(C84),"",-'3. Admin expenses'!$E$31/'B. Lloyd''s charges'!$E$3),"")</f>
        <v/>
      </c>
      <c r="F84" s="219"/>
      <c r="G84" s="220"/>
      <c r="H84" s="220"/>
      <c r="I84" s="78">
        <f>SUM(F84:H84)</f>
        <v>0</v>
      </c>
      <c r="J84" s="220"/>
      <c r="K84" s="217"/>
      <c r="L84" s="80" t="str">
        <f>IFERROR((C84*SUM(D84:H84)-(C84*K84))/(C84*(1-J84)),"n.a.")</f>
        <v>n.a.</v>
      </c>
    </row>
    <row r="85" spans="2:12" x14ac:dyDescent="0.2">
      <c r="B85" s="215"/>
      <c r="C85" s="221"/>
      <c r="D85" s="222"/>
      <c r="E85" s="232" t="str">
        <f>IFERROR(IF(ISBLANK(C85),"",-'3. Admin expenses'!$E$31/'B. Lloyd''s charges'!$E$3),"")</f>
        <v/>
      </c>
      <c r="F85" s="223"/>
      <c r="G85" s="224"/>
      <c r="H85" s="224"/>
      <c r="I85" s="80">
        <f t="shared" ref="I85:I108" si="4">SUM(F85:H85)</f>
        <v>0</v>
      </c>
      <c r="J85" s="224"/>
      <c r="K85" s="222"/>
      <c r="L85" s="80" t="str">
        <f t="shared" ref="L85:L108" si="5">IFERROR((C85*SUM(D85:H85)-(C85*K85))/(C85*(1-J85)),"n.a.")</f>
        <v>n.a.</v>
      </c>
    </row>
    <row r="86" spans="2:12" x14ac:dyDescent="0.2">
      <c r="B86" s="215"/>
      <c r="C86" s="225"/>
      <c r="D86" s="226"/>
      <c r="E86" s="232" t="str">
        <f>IFERROR(IF(ISBLANK(C86),"",-'3. Admin expenses'!$E$31/'B. Lloyd''s charges'!$E$3),"")</f>
        <v/>
      </c>
      <c r="F86" s="227"/>
      <c r="G86" s="209"/>
      <c r="H86" s="209"/>
      <c r="I86" s="81">
        <f t="shared" si="4"/>
        <v>0</v>
      </c>
      <c r="J86" s="209"/>
      <c r="K86" s="226"/>
      <c r="L86" s="80" t="str">
        <f t="shared" si="5"/>
        <v>n.a.</v>
      </c>
    </row>
    <row r="87" spans="2:12" x14ac:dyDescent="0.2">
      <c r="B87" s="215"/>
      <c r="C87" s="221"/>
      <c r="D87" s="222"/>
      <c r="E87" s="232" t="str">
        <f>IFERROR(IF(ISBLANK(C87),"",-'3. Admin expenses'!$E$31/'B. Lloyd''s charges'!$E$3),"")</f>
        <v/>
      </c>
      <c r="F87" s="223"/>
      <c r="G87" s="224"/>
      <c r="H87" s="224"/>
      <c r="I87" s="80">
        <f t="shared" si="4"/>
        <v>0</v>
      </c>
      <c r="J87" s="224"/>
      <c r="K87" s="222"/>
      <c r="L87" s="80" t="str">
        <f t="shared" si="5"/>
        <v>n.a.</v>
      </c>
    </row>
    <row r="88" spans="2:12" x14ac:dyDescent="0.2">
      <c r="B88" s="215"/>
      <c r="C88" s="221"/>
      <c r="D88" s="222"/>
      <c r="E88" s="232" t="str">
        <f>IFERROR(IF(ISBLANK(C88),"",-'3. Admin expenses'!$E$31/'B. Lloyd''s charges'!$E$3),"")</f>
        <v/>
      </c>
      <c r="F88" s="223"/>
      <c r="G88" s="224"/>
      <c r="H88" s="224"/>
      <c r="I88" s="80">
        <f t="shared" si="4"/>
        <v>0</v>
      </c>
      <c r="J88" s="224"/>
      <c r="K88" s="222"/>
      <c r="L88" s="80" t="str">
        <f t="shared" si="5"/>
        <v>n.a.</v>
      </c>
    </row>
    <row r="89" spans="2:12" x14ac:dyDescent="0.2">
      <c r="B89" s="215"/>
      <c r="C89" s="225"/>
      <c r="D89" s="226"/>
      <c r="E89" s="232" t="str">
        <f>IFERROR(IF(ISBLANK(C89),"",-'3. Admin expenses'!$E$31/'B. Lloyd''s charges'!$E$3),"")</f>
        <v/>
      </c>
      <c r="F89" s="227"/>
      <c r="G89" s="209"/>
      <c r="H89" s="209"/>
      <c r="I89" s="81">
        <f t="shared" si="4"/>
        <v>0</v>
      </c>
      <c r="J89" s="209"/>
      <c r="K89" s="226"/>
      <c r="L89" s="80" t="str">
        <f t="shared" si="5"/>
        <v>n.a.</v>
      </c>
    </row>
    <row r="90" spans="2:12" x14ac:dyDescent="0.2">
      <c r="B90" s="215"/>
      <c r="C90" s="221"/>
      <c r="D90" s="222"/>
      <c r="E90" s="232" t="str">
        <f>IFERROR(IF(ISBLANK(C90),"",-'3. Admin expenses'!$E$31/'B. Lloyd''s charges'!$E$3),"")</f>
        <v/>
      </c>
      <c r="F90" s="223"/>
      <c r="G90" s="224"/>
      <c r="H90" s="224"/>
      <c r="I90" s="80">
        <f t="shared" si="4"/>
        <v>0</v>
      </c>
      <c r="J90" s="224"/>
      <c r="K90" s="222"/>
      <c r="L90" s="80" t="str">
        <f t="shared" si="5"/>
        <v>n.a.</v>
      </c>
    </row>
    <row r="91" spans="2:12" x14ac:dyDescent="0.2">
      <c r="B91" s="215"/>
      <c r="C91" s="225"/>
      <c r="D91" s="226"/>
      <c r="E91" s="232" t="str">
        <f>IFERROR(IF(ISBLANK(C91),"",-'3. Admin expenses'!$E$31/'B. Lloyd''s charges'!$E$3),"")</f>
        <v/>
      </c>
      <c r="F91" s="227"/>
      <c r="G91" s="209"/>
      <c r="H91" s="209"/>
      <c r="I91" s="81">
        <f t="shared" si="4"/>
        <v>0</v>
      </c>
      <c r="J91" s="209"/>
      <c r="K91" s="226"/>
      <c r="L91" s="80" t="str">
        <f t="shared" si="5"/>
        <v>n.a.</v>
      </c>
    </row>
    <row r="92" spans="2:12" x14ac:dyDescent="0.2">
      <c r="B92" s="215"/>
      <c r="C92" s="221"/>
      <c r="D92" s="222"/>
      <c r="E92" s="232" t="str">
        <f>IFERROR(IF(ISBLANK(C92),"",-'3. Admin expenses'!$E$31/'B. Lloyd''s charges'!$E$3),"")</f>
        <v/>
      </c>
      <c r="F92" s="223"/>
      <c r="G92" s="224"/>
      <c r="H92" s="224"/>
      <c r="I92" s="80">
        <f t="shared" si="4"/>
        <v>0</v>
      </c>
      <c r="J92" s="224"/>
      <c r="K92" s="222"/>
      <c r="L92" s="80" t="str">
        <f t="shared" si="5"/>
        <v>n.a.</v>
      </c>
    </row>
    <row r="93" spans="2:12" x14ac:dyDescent="0.2">
      <c r="B93" s="215"/>
      <c r="C93" s="225"/>
      <c r="D93" s="226"/>
      <c r="E93" s="232" t="str">
        <f>IFERROR(IF(ISBLANK(C93),"",-'3. Admin expenses'!$E$31/'B. Lloyd''s charges'!$E$3),"")</f>
        <v/>
      </c>
      <c r="F93" s="227"/>
      <c r="G93" s="209"/>
      <c r="H93" s="209"/>
      <c r="I93" s="81">
        <f t="shared" si="4"/>
        <v>0</v>
      </c>
      <c r="J93" s="209"/>
      <c r="K93" s="226"/>
      <c r="L93" s="80" t="str">
        <f t="shared" si="5"/>
        <v>n.a.</v>
      </c>
    </row>
    <row r="94" spans="2:12" x14ac:dyDescent="0.2">
      <c r="B94" s="215"/>
      <c r="C94" s="221"/>
      <c r="D94" s="222"/>
      <c r="E94" s="232" t="str">
        <f>IFERROR(IF(ISBLANK(C94),"",-'3. Admin expenses'!$E$31/'B. Lloyd''s charges'!$E$3),"")</f>
        <v/>
      </c>
      <c r="F94" s="223"/>
      <c r="G94" s="224"/>
      <c r="H94" s="224"/>
      <c r="I94" s="80">
        <f t="shared" si="4"/>
        <v>0</v>
      </c>
      <c r="J94" s="224"/>
      <c r="K94" s="222"/>
      <c r="L94" s="80" t="str">
        <f t="shared" si="5"/>
        <v>n.a.</v>
      </c>
    </row>
    <row r="95" spans="2:12" x14ac:dyDescent="0.2">
      <c r="B95" s="215"/>
      <c r="C95" s="225"/>
      <c r="D95" s="226"/>
      <c r="E95" s="232" t="str">
        <f>IFERROR(IF(ISBLANK(C95),"",-'3. Admin expenses'!$E$31/'B. Lloyd''s charges'!$E$3),"")</f>
        <v/>
      </c>
      <c r="F95" s="227"/>
      <c r="G95" s="209"/>
      <c r="H95" s="209"/>
      <c r="I95" s="81">
        <f t="shared" si="4"/>
        <v>0</v>
      </c>
      <c r="J95" s="209"/>
      <c r="K95" s="226"/>
      <c r="L95" s="80" t="str">
        <f t="shared" si="5"/>
        <v>n.a.</v>
      </c>
    </row>
    <row r="96" spans="2:12" x14ac:dyDescent="0.2">
      <c r="B96" s="215"/>
      <c r="C96" s="221"/>
      <c r="D96" s="222"/>
      <c r="E96" s="232" t="str">
        <f>IFERROR(IF(ISBLANK(C96),"",-'3. Admin expenses'!$E$31/'B. Lloyd''s charges'!$E$3),"")</f>
        <v/>
      </c>
      <c r="F96" s="223"/>
      <c r="G96" s="224"/>
      <c r="H96" s="224"/>
      <c r="I96" s="80">
        <f t="shared" si="4"/>
        <v>0</v>
      </c>
      <c r="J96" s="224"/>
      <c r="K96" s="222"/>
      <c r="L96" s="80" t="str">
        <f t="shared" si="5"/>
        <v>n.a.</v>
      </c>
    </row>
    <row r="97" spans="2:12" x14ac:dyDescent="0.2">
      <c r="B97" s="215"/>
      <c r="C97" s="225"/>
      <c r="D97" s="226"/>
      <c r="E97" s="232" t="str">
        <f>IFERROR(IF(ISBLANK(C97),"",-'3. Admin expenses'!$E$31/'B. Lloyd''s charges'!$E$3),"")</f>
        <v/>
      </c>
      <c r="F97" s="227"/>
      <c r="G97" s="209"/>
      <c r="H97" s="209"/>
      <c r="I97" s="81">
        <f t="shared" si="4"/>
        <v>0</v>
      </c>
      <c r="J97" s="209"/>
      <c r="K97" s="226"/>
      <c r="L97" s="80" t="str">
        <f t="shared" si="5"/>
        <v>n.a.</v>
      </c>
    </row>
    <row r="98" spans="2:12" x14ac:dyDescent="0.2">
      <c r="B98" s="215"/>
      <c r="C98" s="221"/>
      <c r="D98" s="222"/>
      <c r="E98" s="232" t="str">
        <f>IFERROR(IF(ISBLANK(C98),"",-'3. Admin expenses'!$E$31/'B. Lloyd''s charges'!$E$3),"")</f>
        <v/>
      </c>
      <c r="F98" s="223"/>
      <c r="G98" s="224"/>
      <c r="H98" s="224"/>
      <c r="I98" s="80">
        <f t="shared" si="4"/>
        <v>0</v>
      </c>
      <c r="J98" s="224"/>
      <c r="K98" s="222"/>
      <c r="L98" s="80" t="str">
        <f t="shared" si="5"/>
        <v>n.a.</v>
      </c>
    </row>
    <row r="99" spans="2:12" x14ac:dyDescent="0.2">
      <c r="B99" s="215"/>
      <c r="C99" s="225"/>
      <c r="D99" s="226"/>
      <c r="E99" s="232" t="str">
        <f>IFERROR(IF(ISBLANK(C99),"",-'3. Admin expenses'!$E$31/'B. Lloyd''s charges'!$E$3),"")</f>
        <v/>
      </c>
      <c r="F99" s="227"/>
      <c r="G99" s="209"/>
      <c r="H99" s="209"/>
      <c r="I99" s="81">
        <f t="shared" si="4"/>
        <v>0</v>
      </c>
      <c r="J99" s="209"/>
      <c r="K99" s="226"/>
      <c r="L99" s="80" t="str">
        <f t="shared" si="5"/>
        <v>n.a.</v>
      </c>
    </row>
    <row r="100" spans="2:12" x14ac:dyDescent="0.2">
      <c r="B100" s="215"/>
      <c r="C100" s="221"/>
      <c r="D100" s="222"/>
      <c r="E100" s="232" t="str">
        <f>IFERROR(IF(ISBLANK(C100),"",-'3. Admin expenses'!$E$31/'B. Lloyd''s charges'!$E$3),"")</f>
        <v/>
      </c>
      <c r="F100" s="223"/>
      <c r="G100" s="224"/>
      <c r="H100" s="224"/>
      <c r="I100" s="80">
        <f t="shared" si="4"/>
        <v>0</v>
      </c>
      <c r="J100" s="224"/>
      <c r="K100" s="222"/>
      <c r="L100" s="80" t="str">
        <f t="shared" si="5"/>
        <v>n.a.</v>
      </c>
    </row>
    <row r="101" spans="2:12" x14ac:dyDescent="0.2">
      <c r="B101" s="215"/>
      <c r="C101" s="225"/>
      <c r="D101" s="226"/>
      <c r="E101" s="232" t="str">
        <f>IFERROR(IF(ISBLANK(C101),"",-'3. Admin expenses'!$E$31/'B. Lloyd''s charges'!$E$3),"")</f>
        <v/>
      </c>
      <c r="F101" s="227"/>
      <c r="G101" s="209"/>
      <c r="H101" s="209"/>
      <c r="I101" s="81">
        <f t="shared" si="4"/>
        <v>0</v>
      </c>
      <c r="J101" s="209"/>
      <c r="K101" s="226"/>
      <c r="L101" s="80" t="str">
        <f t="shared" si="5"/>
        <v>n.a.</v>
      </c>
    </row>
    <row r="102" spans="2:12" x14ac:dyDescent="0.2">
      <c r="B102" s="215"/>
      <c r="C102" s="221"/>
      <c r="D102" s="222"/>
      <c r="E102" s="232" t="str">
        <f>IFERROR(IF(ISBLANK(C102),"",-'3. Admin expenses'!$E$31/'B. Lloyd''s charges'!$E$3),"")</f>
        <v/>
      </c>
      <c r="F102" s="223"/>
      <c r="G102" s="224"/>
      <c r="H102" s="224"/>
      <c r="I102" s="80">
        <f t="shared" si="4"/>
        <v>0</v>
      </c>
      <c r="J102" s="224"/>
      <c r="K102" s="222"/>
      <c r="L102" s="80" t="str">
        <f t="shared" si="5"/>
        <v>n.a.</v>
      </c>
    </row>
    <row r="103" spans="2:12" x14ac:dyDescent="0.2">
      <c r="B103" s="215"/>
      <c r="C103" s="225"/>
      <c r="D103" s="226"/>
      <c r="E103" s="232" t="str">
        <f>IFERROR(IF(ISBLANK(C103),"",-'3. Admin expenses'!$E$31/'B. Lloyd''s charges'!$E$3),"")</f>
        <v/>
      </c>
      <c r="F103" s="227"/>
      <c r="G103" s="209"/>
      <c r="H103" s="209"/>
      <c r="I103" s="81">
        <f t="shared" si="4"/>
        <v>0</v>
      </c>
      <c r="J103" s="209"/>
      <c r="K103" s="226"/>
      <c r="L103" s="80" t="str">
        <f t="shared" si="5"/>
        <v>n.a.</v>
      </c>
    </row>
    <row r="104" spans="2:12" x14ac:dyDescent="0.2">
      <c r="B104" s="215"/>
      <c r="C104" s="221"/>
      <c r="D104" s="222"/>
      <c r="E104" s="232" t="str">
        <f>IFERROR(IF(ISBLANK(C104),"",-'3. Admin expenses'!$E$31/'B. Lloyd''s charges'!$E$3),"")</f>
        <v/>
      </c>
      <c r="F104" s="223"/>
      <c r="G104" s="224"/>
      <c r="H104" s="224"/>
      <c r="I104" s="80">
        <f>SUM(F104:H104)</f>
        <v>0</v>
      </c>
      <c r="J104" s="224"/>
      <c r="K104" s="222"/>
      <c r="L104" s="80" t="str">
        <f t="shared" si="5"/>
        <v>n.a.</v>
      </c>
    </row>
    <row r="105" spans="2:12" x14ac:dyDescent="0.2">
      <c r="B105" s="215"/>
      <c r="C105" s="225"/>
      <c r="D105" s="226"/>
      <c r="E105" s="232" t="str">
        <f>IFERROR(IF(ISBLANK(C105),"",-'3. Admin expenses'!$E$31/'B. Lloyd''s charges'!$E$3),"")</f>
        <v/>
      </c>
      <c r="F105" s="227"/>
      <c r="G105" s="209"/>
      <c r="H105" s="209"/>
      <c r="I105" s="81">
        <f t="shared" si="4"/>
        <v>0</v>
      </c>
      <c r="J105" s="209"/>
      <c r="K105" s="226"/>
      <c r="L105" s="80" t="str">
        <f t="shared" si="5"/>
        <v>n.a.</v>
      </c>
    </row>
    <row r="106" spans="2:12" x14ac:dyDescent="0.2">
      <c r="B106" s="215"/>
      <c r="C106" s="221"/>
      <c r="D106" s="222"/>
      <c r="E106" s="232" t="str">
        <f>IFERROR(IF(ISBLANK(C106),"",-'3. Admin expenses'!$E$31/'B. Lloyd''s charges'!$E$3),"")</f>
        <v/>
      </c>
      <c r="F106" s="223"/>
      <c r="G106" s="224"/>
      <c r="H106" s="224"/>
      <c r="I106" s="80">
        <f t="shared" si="4"/>
        <v>0</v>
      </c>
      <c r="J106" s="224"/>
      <c r="K106" s="222"/>
      <c r="L106" s="80" t="str">
        <f t="shared" si="5"/>
        <v>n.a.</v>
      </c>
    </row>
    <row r="107" spans="2:12" x14ac:dyDescent="0.2">
      <c r="B107" s="215"/>
      <c r="C107" s="225"/>
      <c r="D107" s="226"/>
      <c r="E107" s="232" t="str">
        <f>IFERROR(IF(ISBLANK(C107),"",-'3. Admin expenses'!$E$31/'B. Lloyd''s charges'!$E$3),"")</f>
        <v/>
      </c>
      <c r="F107" s="227"/>
      <c r="G107" s="209"/>
      <c r="H107" s="209"/>
      <c r="I107" s="81">
        <f t="shared" si="4"/>
        <v>0</v>
      </c>
      <c r="J107" s="209"/>
      <c r="K107" s="226"/>
      <c r="L107" s="80" t="str">
        <f t="shared" si="5"/>
        <v>n.a.</v>
      </c>
    </row>
    <row r="108" spans="2:12" x14ac:dyDescent="0.2">
      <c r="B108" s="215"/>
      <c r="C108" s="228"/>
      <c r="D108" s="229"/>
      <c r="E108" s="232" t="str">
        <f>IFERROR(IF(ISBLANK(C108),"",-'3. Admin expenses'!$E$31/'B. Lloyd''s charges'!$E$3),"")</f>
        <v/>
      </c>
      <c r="F108" s="230"/>
      <c r="G108" s="231"/>
      <c r="H108" s="231"/>
      <c r="I108" s="82">
        <f t="shared" si="4"/>
        <v>0</v>
      </c>
      <c r="J108" s="231"/>
      <c r="K108" s="229"/>
      <c r="L108" s="80" t="str">
        <f t="shared" si="5"/>
        <v>n.a.</v>
      </c>
    </row>
    <row r="109" spans="2:12" ht="15.75" thickBot="1" x14ac:dyDescent="0.3">
      <c r="B109" s="83" t="s">
        <v>193</v>
      </c>
      <c r="C109" s="84">
        <f>ROUND(SUM(C84:C108),0)</f>
        <v>0</v>
      </c>
      <c r="D109" s="85">
        <f>-SUMPRODUCT(C84:C108,D84:D108)</f>
        <v>0</v>
      </c>
      <c r="E109" s="85">
        <f>-SUMPRODUCT(C84:C108,E84:E108)</f>
        <v>0</v>
      </c>
      <c r="F109" s="84">
        <f>-SUMPRODUCT(C84:C108,F84:F108)</f>
        <v>0</v>
      </c>
      <c r="G109" s="84">
        <f>-SUMPRODUCT(C84:C108,G84:G108)</f>
        <v>0</v>
      </c>
      <c r="H109" s="84">
        <f>-SUMPRODUCT(C84:C108,H84:H108)</f>
        <v>0</v>
      </c>
      <c r="I109" s="86" t="str">
        <f>IFERROR(-SUM(F109:H109)/C109,"n.a.")</f>
        <v>n.a.</v>
      </c>
      <c r="J109" s="85">
        <f>-SUMPRODUCT(C84:C108,J84:J108)</f>
        <v>0</v>
      </c>
      <c r="K109" s="85">
        <f>SUMPRODUCT(C84:C108,K84:K108)</f>
        <v>0</v>
      </c>
      <c r="L109" s="87" t="str">
        <f>IFERROR(-SUM(D109:H109,K109)/SUM(C109,J109),"-")</f>
        <v>-</v>
      </c>
    </row>
    <row r="110" spans="2:12" ht="15" thickTop="1" x14ac:dyDescent="0.2">
      <c r="B110" s="4"/>
      <c r="C110" s="4"/>
      <c r="D110" s="4"/>
      <c r="E110" s="4"/>
      <c r="F110" s="4"/>
      <c r="G110" s="4"/>
      <c r="H110" s="4"/>
    </row>
    <row r="111" spans="2:12" ht="20.25" customHeight="1" x14ac:dyDescent="0.2">
      <c r="B111" s="52" t="s">
        <v>194</v>
      </c>
      <c r="C111" s="53" t="str">
        <f>IF(C109-SUM('1. GWP risk location'!E102,'1. GWP risk location'!I102)=0,"Yes","No")</f>
        <v>Yes</v>
      </c>
      <c r="D111" s="4"/>
      <c r="E111" s="4"/>
      <c r="F111" s="4"/>
      <c r="G111" s="4"/>
      <c r="H111" s="4"/>
    </row>
    <row r="112" spans="2:12" ht="4.5" customHeight="1" x14ac:dyDescent="0.2">
      <c r="B112" s="4"/>
      <c r="C112" s="4"/>
      <c r="D112" s="4"/>
      <c r="E112" s="4"/>
      <c r="F112" s="4"/>
      <c r="G112" s="4"/>
      <c r="H112" s="4"/>
    </row>
    <row r="113" spans="2:8" ht="20.25" customHeight="1" x14ac:dyDescent="0.2">
      <c r="B113" s="52" t="s">
        <v>195</v>
      </c>
      <c r="C113" s="41" t="str">
        <f>IF(AND(E109-'3. Admin expenses'!E31&gt;-2,E109-'3. Admin expenses'!E31&lt;2),"Yes","No")</f>
        <v>No</v>
      </c>
      <c r="D113" s="4"/>
      <c r="E113" s="4"/>
      <c r="F113" s="4"/>
      <c r="G113" s="4"/>
      <c r="H113" s="4"/>
    </row>
  </sheetData>
  <sheetProtection algorithmName="SHA-512" hashValue="k6wddbZSCvVPCSwgHVSwvJMemksHN6Gf0WBNgN0CaOrL+wazNOL0/I4O8AxP4ZuFPdJSVfpOU764+0Du/RSvEA==" saltValue="Z10Hrow7lkswXl3okV/GPg==" spinCount="100000" sheet="1" objects="1" scenarios="1"/>
  <mergeCells count="29">
    <mergeCell ref="K12:K13"/>
    <mergeCell ref="K82:K83"/>
    <mergeCell ref="B82:B83"/>
    <mergeCell ref="C82:C83"/>
    <mergeCell ref="D82:D83"/>
    <mergeCell ref="E82:E83"/>
    <mergeCell ref="F82:I82"/>
    <mergeCell ref="J82:J83"/>
    <mergeCell ref="L82:L83"/>
    <mergeCell ref="L12:L13"/>
    <mergeCell ref="B12:B13"/>
    <mergeCell ref="B47:B48"/>
    <mergeCell ref="C47:C48"/>
    <mergeCell ref="D47:D48"/>
    <mergeCell ref="E47:E48"/>
    <mergeCell ref="F47:I47"/>
    <mergeCell ref="J47:J48"/>
    <mergeCell ref="K47:K48"/>
    <mergeCell ref="L47:L48"/>
    <mergeCell ref="F12:I12"/>
    <mergeCell ref="C12:C13"/>
    <mergeCell ref="D12:D13"/>
    <mergeCell ref="E12:E13"/>
    <mergeCell ref="J12:J13"/>
    <mergeCell ref="B3:L3"/>
    <mergeCell ref="B4:L4"/>
    <mergeCell ref="B5:L5"/>
    <mergeCell ref="B6:L6"/>
    <mergeCell ref="B7:L7"/>
  </mergeCells>
  <phoneticPr fontId="16" type="noConversion"/>
  <conditionalFormatting sqref="C41:E41">
    <cfRule type="containsText" dxfId="17" priority="15" operator="containsText" text="Yes">
      <formula>NOT(ISERROR(SEARCH("Yes",C41)))</formula>
    </cfRule>
    <cfRule type="containsText" dxfId="16" priority="16" operator="containsText" text="No">
      <formula>NOT(ISERROR(SEARCH("No",C41)))</formula>
    </cfRule>
  </conditionalFormatting>
  <conditionalFormatting sqref="C76">
    <cfRule type="containsText" dxfId="15" priority="13" operator="containsText" text="Yes">
      <formula>NOT(ISERROR(SEARCH("Yes",C76)))</formula>
    </cfRule>
    <cfRule type="containsText" dxfId="14" priority="14" operator="containsText" text="No">
      <formula>NOT(ISERROR(SEARCH("No",C76)))</formula>
    </cfRule>
  </conditionalFormatting>
  <conditionalFormatting sqref="C111">
    <cfRule type="containsText" dxfId="13" priority="11" operator="containsText" text="Yes">
      <formula>NOT(ISERROR(SEARCH("Yes",C111)))</formula>
    </cfRule>
    <cfRule type="containsText" dxfId="12" priority="12" operator="containsText" text="No">
      <formula>NOT(ISERROR(SEARCH("No",C111)))</formula>
    </cfRule>
  </conditionalFormatting>
  <conditionalFormatting sqref="C43:E43">
    <cfRule type="containsText" dxfId="11" priority="9" operator="containsText" text="Yes">
      <formula>NOT(ISERROR(SEARCH("Yes",C43)))</formula>
    </cfRule>
    <cfRule type="containsText" dxfId="10" priority="10" operator="containsText" text="No">
      <formula>NOT(ISERROR(SEARCH("No",C43)))</formula>
    </cfRule>
  </conditionalFormatting>
  <conditionalFormatting sqref="D78:E78">
    <cfRule type="containsText" dxfId="9" priority="7" operator="containsText" text="Yes">
      <formula>NOT(ISERROR(SEARCH("Yes",D78)))</formula>
    </cfRule>
    <cfRule type="containsText" dxfId="8" priority="8" operator="containsText" text="No">
      <formula>NOT(ISERROR(SEARCH("No",D78)))</formula>
    </cfRule>
  </conditionalFormatting>
  <conditionalFormatting sqref="D113:E113">
    <cfRule type="containsText" dxfId="7" priority="5" operator="containsText" text="Yes">
      <formula>NOT(ISERROR(SEARCH("Yes",D113)))</formula>
    </cfRule>
    <cfRule type="containsText" dxfId="6" priority="6" operator="containsText" text="No">
      <formula>NOT(ISERROR(SEARCH("No",D113)))</formula>
    </cfRule>
  </conditionalFormatting>
  <conditionalFormatting sqref="C78">
    <cfRule type="containsText" dxfId="5" priority="3" operator="containsText" text="Yes">
      <formula>NOT(ISERROR(SEARCH("Yes",C78)))</formula>
    </cfRule>
    <cfRule type="containsText" dxfId="4" priority="4" operator="containsText" text="No">
      <formula>NOT(ISERROR(SEARCH("No",C78)))</formula>
    </cfRule>
  </conditionalFormatting>
  <conditionalFormatting sqref="C113">
    <cfRule type="containsText" dxfId="3" priority="1" operator="containsText" text="Yes">
      <formula>NOT(ISERROR(SEARCH("Yes",C113)))</formula>
    </cfRule>
    <cfRule type="containsText" dxfId="2" priority="2" operator="containsText" text="No">
      <formula>NOT(ISERROR(SEARCH("No",C113)))</formula>
    </cfRule>
  </conditionalFormatting>
  <hyperlinks>
    <hyperlink ref="B4:L4" r:id="rId1" display="- For detailed information on Lloyd's classes of business click here" xr:uid="{0239650A-759F-4446-99D3-D90B2DE7C80D}"/>
  </hyperlinks>
  <pageMargins left="0.7" right="0.7" top="0.75" bottom="0.75" header="0.3" footer="0.3"/>
  <pageSetup paperSize="9" scale="54" orientation="portrait" verticalDpi="0" r:id="rId2"/>
  <headerFooter>
    <oddFooter>&amp;C&amp;1#&amp;"Calibri"&amp;10&amp;K000000Classification: Unclassified</oddFooter>
  </headerFooter>
  <rowBreaks count="3" manualBreakCount="3">
    <brk id="44" max="12" man="1"/>
    <brk id="79" max="12" man="1"/>
    <brk id="114" max="12" man="1"/>
  </rowBreaks>
  <ignoredErrors>
    <ignoredError sqref="C10 C45 C80" unlockedFormula="1"/>
    <ignoredError sqref="I14 I15:I33" formulaRange="1"/>
    <ignoredError sqref="I39"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59310AAE-24A8-47A5-BAF8-F077EF69666D}">
          <x14:formula1>
            <xm:f>Dropdowns!$I$2:$I$66</xm:f>
          </x14:formula1>
          <xm:sqref>B84:B108 B14:B38 B49:B73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23B19-796D-4E59-81F0-54ECA838794F}">
  <sheetPr>
    <tabColor theme="4"/>
    <pageSetUpPr autoPageBreaks="0"/>
  </sheetPr>
  <dimension ref="F13:T70"/>
  <sheetViews>
    <sheetView showGridLines="0" workbookViewId="0"/>
  </sheetViews>
  <sheetFormatPr defaultRowHeight="15" x14ac:dyDescent="0.25"/>
  <sheetData>
    <row r="13" spans="6:20" ht="15.75" thickBot="1" x14ac:dyDescent="0.3"/>
    <row r="14" spans="6:20" x14ac:dyDescent="0.25">
      <c r="F14" s="264" t="s">
        <v>35</v>
      </c>
      <c r="G14" s="265"/>
      <c r="H14" s="265"/>
      <c r="I14" s="265"/>
      <c r="J14" s="265"/>
      <c r="K14" s="265"/>
      <c r="L14" s="265"/>
      <c r="M14" s="265"/>
      <c r="N14" s="265"/>
      <c r="O14" s="265"/>
      <c r="P14" s="265"/>
      <c r="Q14" s="265"/>
      <c r="R14" s="265"/>
      <c r="S14" s="265"/>
      <c r="T14" s="266"/>
    </row>
    <row r="15" spans="6:20" x14ac:dyDescent="0.25">
      <c r="F15" s="267"/>
      <c r="G15" s="268"/>
      <c r="H15" s="268"/>
      <c r="I15" s="268"/>
      <c r="J15" s="268"/>
      <c r="K15" s="268"/>
      <c r="L15" s="268"/>
      <c r="M15" s="268"/>
      <c r="N15" s="268"/>
      <c r="O15" s="268"/>
      <c r="P15" s="268"/>
      <c r="Q15" s="268"/>
      <c r="R15" s="268"/>
      <c r="S15" s="268"/>
      <c r="T15" s="269"/>
    </row>
    <row r="16" spans="6:20" x14ac:dyDescent="0.25">
      <c r="F16" s="267"/>
      <c r="G16" s="268"/>
      <c r="H16" s="268"/>
      <c r="I16" s="268"/>
      <c r="J16" s="268"/>
      <c r="K16" s="268"/>
      <c r="L16" s="268"/>
      <c r="M16" s="268"/>
      <c r="N16" s="268"/>
      <c r="O16" s="268"/>
      <c r="P16" s="268"/>
      <c r="Q16" s="268"/>
      <c r="R16" s="268"/>
      <c r="S16" s="268"/>
      <c r="T16" s="269"/>
    </row>
    <row r="17" spans="6:20" x14ac:dyDescent="0.25">
      <c r="F17" s="267"/>
      <c r="G17" s="268"/>
      <c r="H17" s="268"/>
      <c r="I17" s="268"/>
      <c r="J17" s="268"/>
      <c r="K17" s="268"/>
      <c r="L17" s="268"/>
      <c r="M17" s="268"/>
      <c r="N17" s="268"/>
      <c r="O17" s="268"/>
      <c r="P17" s="268"/>
      <c r="Q17" s="268"/>
      <c r="R17" s="268"/>
      <c r="S17" s="268"/>
      <c r="T17" s="269"/>
    </row>
    <row r="18" spans="6:20" x14ac:dyDescent="0.25">
      <c r="F18" s="267"/>
      <c r="G18" s="268"/>
      <c r="H18" s="268"/>
      <c r="I18" s="268"/>
      <c r="J18" s="268"/>
      <c r="K18" s="268"/>
      <c r="L18" s="268"/>
      <c r="M18" s="268"/>
      <c r="N18" s="268"/>
      <c r="O18" s="268"/>
      <c r="P18" s="268"/>
      <c r="Q18" s="268"/>
      <c r="R18" s="268"/>
      <c r="S18" s="268"/>
      <c r="T18" s="269"/>
    </row>
    <row r="19" spans="6:20" x14ac:dyDescent="0.25">
      <c r="F19" s="267"/>
      <c r="G19" s="268"/>
      <c r="H19" s="268"/>
      <c r="I19" s="268"/>
      <c r="J19" s="268"/>
      <c r="K19" s="268"/>
      <c r="L19" s="268"/>
      <c r="M19" s="268"/>
      <c r="N19" s="268"/>
      <c r="O19" s="268"/>
      <c r="P19" s="268"/>
      <c r="Q19" s="268"/>
      <c r="R19" s="268"/>
      <c r="S19" s="268"/>
      <c r="T19" s="269"/>
    </row>
    <row r="20" spans="6:20" ht="15.75" thickBot="1" x14ac:dyDescent="0.3">
      <c r="F20" s="270"/>
      <c r="G20" s="271"/>
      <c r="H20" s="271"/>
      <c r="I20" s="271"/>
      <c r="J20" s="271"/>
      <c r="K20" s="271"/>
      <c r="L20" s="271"/>
      <c r="M20" s="271"/>
      <c r="N20" s="271"/>
      <c r="O20" s="271"/>
      <c r="P20" s="271"/>
      <c r="Q20" s="271"/>
      <c r="R20" s="271"/>
      <c r="S20" s="271"/>
      <c r="T20" s="272"/>
    </row>
    <row r="70" spans="12:12" x14ac:dyDescent="0.25">
      <c r="L70" s="20"/>
    </row>
  </sheetData>
  <sheetProtection algorithmName="SHA-512" hashValue="NSKZMnudy53LDL3mc2giz7rmHAUTqoBPCCbuml1j2jyohJtMA/cFgGuY4jlzD4HCMLchNTJjDilDQU3Qwe3JZw==" saltValue="uQ89XqjQPOB8q1eDU1NoeQ==" spinCount="100000" sheet="1" objects="1" scenarios="1"/>
  <mergeCells count="1">
    <mergeCell ref="F14:T20"/>
  </mergeCells>
  <pageMargins left="0.7" right="0.7" top="0.75" bottom="0.75" header="0.3" footer="0.3"/>
  <pageSetup paperSize="9" orientation="portrait" verticalDpi="0" r:id="rId1"/>
  <headerFooter>
    <oddFooter>&amp;C&amp;1#&amp;"Calibri"&amp;10&amp;K000000Classification: Unclassified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AF649-24C6-4A29-843C-09BF553A4259}">
  <sheetPr>
    <pageSetUpPr autoPageBreaks="0"/>
  </sheetPr>
  <dimension ref="B2:N32"/>
  <sheetViews>
    <sheetView showGridLines="0" zoomScaleNormal="100" workbookViewId="0"/>
  </sheetViews>
  <sheetFormatPr defaultColWidth="9.140625" defaultRowHeight="14.25" x14ac:dyDescent="0.2"/>
  <cols>
    <col min="1" max="1" width="1.42578125" style="1" customWidth="1"/>
    <col min="2" max="2" width="43.7109375" style="1" customWidth="1"/>
    <col min="3" max="5" width="13.28515625" style="1" customWidth="1"/>
    <col min="6" max="6" width="1.42578125" style="4" customWidth="1"/>
    <col min="7" max="7" width="13.28515625" style="1" customWidth="1"/>
    <col min="8" max="8" width="1.42578125" style="1" customWidth="1"/>
    <col min="9" max="9" width="33.5703125" style="1" bestFit="1" customWidth="1"/>
    <col min="10" max="16384" width="9.140625" style="1"/>
  </cols>
  <sheetData>
    <row r="2" spans="2:9" s="13" customFormat="1" ht="18.95" customHeight="1" x14ac:dyDescent="0.25">
      <c r="B2" s="32" t="s">
        <v>196</v>
      </c>
      <c r="C2" s="28">
        <f>IF(ISBLANK(Overview!$E$13),"Year 1",Overview!$E$13)</f>
        <v>2024</v>
      </c>
      <c r="D2" s="33">
        <f>IFERROR(C2+1,"Year 2")</f>
        <v>2025</v>
      </c>
      <c r="E2" s="33">
        <f>IFERROR(D2+1,"Year 3")</f>
        <v>2026</v>
      </c>
      <c r="F2" s="34"/>
      <c r="G2" s="33" t="s">
        <v>197</v>
      </c>
    </row>
    <row r="3" spans="2:9" x14ac:dyDescent="0.2">
      <c r="B3" s="36" t="s">
        <v>198</v>
      </c>
      <c r="C3" s="73">
        <f>('1. GWP risk location'!C102+'1. GWP risk location'!G102)</f>
        <v>0</v>
      </c>
      <c r="D3" s="73">
        <f>('1. GWP risk location'!D102+'1. GWP risk location'!H102)</f>
        <v>0</v>
      </c>
      <c r="E3" s="73">
        <f>('1. GWP risk location'!E102+'1. GWP risk location'!I102)</f>
        <v>0</v>
      </c>
      <c r="F3" s="73"/>
      <c r="G3" s="73">
        <f>SUM(C3:E3)</f>
        <v>0</v>
      </c>
    </row>
    <row r="4" spans="2:9" x14ac:dyDescent="0.2">
      <c r="B4" s="90" t="s">
        <v>199</v>
      </c>
      <c r="C4" s="91">
        <f>'4. GWP CoB'!$J$39</f>
        <v>0</v>
      </c>
      <c r="D4" s="91">
        <f>'4. GWP CoB'!J74</f>
        <v>0</v>
      </c>
      <c r="E4" s="91">
        <f>'4. GWP CoB'!J109</f>
        <v>0</v>
      </c>
      <c r="F4" s="73"/>
      <c r="G4" s="92">
        <f>SUM(C4:E4)</f>
        <v>0</v>
      </c>
    </row>
    <row r="5" spans="2:9" x14ac:dyDescent="0.2">
      <c r="B5" s="36" t="s">
        <v>200</v>
      </c>
      <c r="C5" s="73">
        <f>C3+C4</f>
        <v>0</v>
      </c>
      <c r="D5" s="73">
        <f>D3+D4</f>
        <v>0</v>
      </c>
      <c r="E5" s="73">
        <f>E3+E4</f>
        <v>0</v>
      </c>
      <c r="F5" s="73"/>
      <c r="G5" s="73">
        <f>SUM(C5:E5)</f>
        <v>0</v>
      </c>
    </row>
    <row r="6" spans="2:9" ht="3.75" customHeight="1" x14ac:dyDescent="0.2">
      <c r="B6" s="93"/>
      <c r="C6" s="73"/>
      <c r="D6" s="73"/>
      <c r="E6" s="73"/>
      <c r="F6" s="73"/>
      <c r="G6" s="73"/>
    </row>
    <row r="7" spans="2:9" x14ac:dyDescent="0.2">
      <c r="B7" s="36" t="s">
        <v>201</v>
      </c>
      <c r="C7" s="73">
        <f>SUM('4. GWP CoB'!F39:H39)</f>
        <v>0</v>
      </c>
      <c r="D7" s="73">
        <f>SUM('4. GWP CoB'!F74:H74)</f>
        <v>0</v>
      </c>
      <c r="E7" s="73">
        <f>SUM('4. GWP CoB'!F109:H109)</f>
        <v>0</v>
      </c>
      <c r="F7" s="73"/>
      <c r="G7" s="73">
        <f>SUM(C7:E7)</f>
        <v>0</v>
      </c>
    </row>
    <row r="8" spans="2:9" x14ac:dyDescent="0.2">
      <c r="B8" s="94" t="s">
        <v>202</v>
      </c>
      <c r="C8" s="92">
        <f>'4. GWP CoB'!K39</f>
        <v>0</v>
      </c>
      <c r="D8" s="92">
        <f>'4. GWP CoB'!K74</f>
        <v>0</v>
      </c>
      <c r="E8" s="92">
        <f>'4. GWP CoB'!K109</f>
        <v>0</v>
      </c>
      <c r="F8" s="73"/>
      <c r="G8" s="92">
        <f t="shared" ref="G8:G15" si="0">SUM(C8:E8)</f>
        <v>0</v>
      </c>
    </row>
    <row r="9" spans="2:9" x14ac:dyDescent="0.2">
      <c r="B9" s="125" t="s">
        <v>203</v>
      </c>
      <c r="C9" s="126">
        <f>SUM(C7:C8)</f>
        <v>0</v>
      </c>
      <c r="D9" s="126">
        <f>SUM(D7:D8)</f>
        <v>0</v>
      </c>
      <c r="E9" s="126">
        <f>SUM(E7:E8)</f>
        <v>0</v>
      </c>
      <c r="F9" s="73"/>
      <c r="G9" s="126">
        <f t="shared" si="0"/>
        <v>0</v>
      </c>
    </row>
    <row r="10" spans="2:9" ht="3.75" customHeight="1" x14ac:dyDescent="0.2">
      <c r="B10" s="93"/>
      <c r="C10" s="73"/>
      <c r="D10" s="73"/>
      <c r="E10" s="73"/>
      <c r="F10" s="73"/>
      <c r="G10" s="73">
        <f t="shared" si="0"/>
        <v>0</v>
      </c>
    </row>
    <row r="11" spans="2:9" x14ac:dyDescent="0.2">
      <c r="B11" s="95" t="s">
        <v>204</v>
      </c>
      <c r="C11" s="73">
        <f>'4. GWP CoB'!D39</f>
        <v>0</v>
      </c>
      <c r="D11" s="96">
        <f>'4. GWP CoB'!D74</f>
        <v>0</v>
      </c>
      <c r="E11" s="96">
        <f>'4. GWP CoB'!D109</f>
        <v>0</v>
      </c>
      <c r="F11" s="73"/>
      <c r="G11" s="73">
        <f t="shared" si="0"/>
        <v>0</v>
      </c>
    </row>
    <row r="12" spans="2:9" x14ac:dyDescent="0.2">
      <c r="B12" s="36" t="s">
        <v>166</v>
      </c>
      <c r="C12" s="73">
        <f>'3. Admin expenses'!C31</f>
        <v>-134</v>
      </c>
      <c r="D12" s="73">
        <f>'3. Admin expenses'!D31</f>
        <v>-82</v>
      </c>
      <c r="E12" s="73">
        <f>'3. Admin expenses'!E31</f>
        <v>-82</v>
      </c>
      <c r="F12" s="73"/>
      <c r="G12" s="73">
        <f t="shared" si="0"/>
        <v>-298</v>
      </c>
      <c r="I12" s="13"/>
    </row>
    <row r="13" spans="2:9" x14ac:dyDescent="0.2">
      <c r="B13" s="36" t="s">
        <v>205</v>
      </c>
      <c r="C13" s="233"/>
      <c r="D13" s="233"/>
      <c r="E13" s="233"/>
      <c r="F13" s="73"/>
      <c r="G13" s="73">
        <f t="shared" si="0"/>
        <v>0</v>
      </c>
    </row>
    <row r="14" spans="2:9" ht="3.75" customHeight="1" x14ac:dyDescent="0.2">
      <c r="B14" s="36"/>
      <c r="C14" s="73"/>
      <c r="D14" s="73"/>
      <c r="E14" s="73"/>
      <c r="F14" s="73"/>
      <c r="G14" s="73">
        <f t="shared" si="0"/>
        <v>0</v>
      </c>
    </row>
    <row r="15" spans="2:9" ht="15.75" thickBot="1" x14ac:dyDescent="0.3">
      <c r="B15" s="97" t="s">
        <v>206</v>
      </c>
      <c r="C15" s="98">
        <f>C5+C9+SUM(C11:C13)</f>
        <v>-134</v>
      </c>
      <c r="D15" s="98">
        <f>D5+D9+SUM(D11:D13)</f>
        <v>-82</v>
      </c>
      <c r="E15" s="98">
        <f>E5+E9+SUM(E11:E13)</f>
        <v>-82</v>
      </c>
      <c r="F15" s="99"/>
      <c r="G15" s="98">
        <f t="shared" si="0"/>
        <v>-298</v>
      </c>
    </row>
    <row r="16" spans="2:9" ht="15" thickTop="1" x14ac:dyDescent="0.2"/>
    <row r="17" spans="2:14" s="13" customFormat="1" ht="18.95" customHeight="1" x14ac:dyDescent="0.25">
      <c r="B17" s="32" t="s">
        <v>207</v>
      </c>
      <c r="C17" s="28">
        <f>IF(ISBLANK(Overview!$E$13),"Year 1",Overview!$E$13)</f>
        <v>2024</v>
      </c>
      <c r="D17" s="33">
        <f>IFERROR(C17+1,"Year 2")</f>
        <v>2025</v>
      </c>
      <c r="E17" s="33">
        <f>IFERROR(D17+1,"Year 3")</f>
        <v>2026</v>
      </c>
      <c r="F17" s="34"/>
      <c r="G17" s="146" t="s">
        <v>208</v>
      </c>
    </row>
    <row r="18" spans="2:14" x14ac:dyDescent="0.2">
      <c r="B18" s="36" t="s">
        <v>209</v>
      </c>
      <c r="C18" s="100" t="str">
        <f>IFERROR(-C9/$C$5,"-")</f>
        <v>-</v>
      </c>
      <c r="D18" s="100" t="str">
        <f>IFERROR(-D9/D5,"-")</f>
        <v>-</v>
      </c>
      <c r="E18" s="100" t="str">
        <f>IFERROR(-E9/E5,"-")</f>
        <v>-</v>
      </c>
      <c r="F18" s="11"/>
      <c r="G18" s="100" t="str">
        <f>IFERROR(-G9/G5,"-")</f>
        <v>-</v>
      </c>
    </row>
    <row r="19" spans="2:14" x14ac:dyDescent="0.2">
      <c r="B19" s="36" t="s">
        <v>210</v>
      </c>
      <c r="C19" s="100" t="str">
        <f>IFERROR(-C11/$C$5,"-")</f>
        <v>-</v>
      </c>
      <c r="D19" s="100" t="str">
        <f>IFERROR(-D11/D5,"-")</f>
        <v>-</v>
      </c>
      <c r="E19" s="100" t="str">
        <f>IFERROR(-E11/E5,"-")</f>
        <v>-</v>
      </c>
      <c r="F19" s="11"/>
      <c r="G19" s="100" t="str">
        <f>IFERROR(-G11/G5,"-")</f>
        <v>-</v>
      </c>
    </row>
    <row r="20" spans="2:14" x14ac:dyDescent="0.2">
      <c r="B20" s="36" t="s">
        <v>211</v>
      </c>
      <c r="C20" s="100" t="str">
        <f>IFERROR((-C12/C5),"-")</f>
        <v>-</v>
      </c>
      <c r="D20" s="100" t="str">
        <f>IFERROR((-D12/D5),"-")</f>
        <v>-</v>
      </c>
      <c r="E20" s="100" t="str">
        <f>IFERROR((-E12/E5),"-")</f>
        <v>-</v>
      </c>
      <c r="F20" s="11"/>
      <c r="G20" s="100" t="str">
        <f>IFERROR((-G12/G5),"-")</f>
        <v>-</v>
      </c>
    </row>
    <row r="21" spans="2:14" ht="4.5" customHeight="1" x14ac:dyDescent="0.2">
      <c r="B21" s="93"/>
      <c r="C21" s="100"/>
      <c r="D21" s="100"/>
      <c r="E21" s="100"/>
      <c r="F21" s="11"/>
      <c r="G21" s="100"/>
    </row>
    <row r="22" spans="2:14" ht="15.75" thickBot="1" x14ac:dyDescent="0.3">
      <c r="B22" s="97" t="s">
        <v>212</v>
      </c>
      <c r="C22" s="101">
        <f>SUM(C18:C21)</f>
        <v>0</v>
      </c>
      <c r="D22" s="101">
        <f>SUM(D18:D21)</f>
        <v>0</v>
      </c>
      <c r="E22" s="101">
        <f>SUM(E18:E21)</f>
        <v>0</v>
      </c>
      <c r="F22" s="160"/>
      <c r="G22" s="101">
        <f>SUM(G18:G21)</f>
        <v>0</v>
      </c>
    </row>
    <row r="23" spans="2:14" ht="15" thickTop="1" x14ac:dyDescent="0.2">
      <c r="B23" s="31"/>
      <c r="C23" s="12"/>
      <c r="D23" s="12"/>
      <c r="E23" s="12"/>
      <c r="F23" s="12"/>
      <c r="G23" s="11"/>
    </row>
    <row r="24" spans="2:14" x14ac:dyDescent="0.2">
      <c r="B24" s="4"/>
      <c r="C24" s="11"/>
      <c r="D24" s="11"/>
      <c r="E24" s="11"/>
      <c r="F24" s="11"/>
      <c r="G24" s="11"/>
    </row>
    <row r="25" spans="2:14" ht="15" x14ac:dyDescent="0.25">
      <c r="B25" s="2"/>
      <c r="C25" s="2"/>
      <c r="D25" s="2"/>
      <c r="E25" s="2"/>
      <c r="F25" s="10"/>
      <c r="G25" s="11"/>
      <c r="H25" s="11"/>
      <c r="I25" s="11"/>
      <c r="J25" s="11"/>
      <c r="K25" s="11"/>
      <c r="L25" s="11"/>
      <c r="M25" s="11"/>
      <c r="N25" s="11"/>
    </row>
    <row r="26" spans="2:14" x14ac:dyDescent="0.2">
      <c r="G26" s="11"/>
      <c r="H26" s="11"/>
      <c r="I26" s="11"/>
      <c r="J26" s="11"/>
      <c r="K26" s="11"/>
      <c r="L26" s="11"/>
      <c r="M26" s="11"/>
      <c r="N26" s="11"/>
    </row>
    <row r="27" spans="2:14" x14ac:dyDescent="0.2">
      <c r="G27" s="11"/>
      <c r="H27" s="11"/>
      <c r="I27" s="11"/>
      <c r="J27" s="11"/>
      <c r="K27" s="11"/>
      <c r="L27" s="11"/>
      <c r="M27" s="11"/>
      <c r="N27" s="11"/>
    </row>
    <row r="28" spans="2:14" x14ac:dyDescent="0.2">
      <c r="G28" s="11"/>
      <c r="H28" s="11"/>
      <c r="I28" s="11"/>
      <c r="J28" s="11"/>
      <c r="K28" s="11"/>
      <c r="L28" s="11"/>
      <c r="M28" s="11"/>
      <c r="N28" s="11"/>
    </row>
    <row r="29" spans="2:14" x14ac:dyDescent="0.2">
      <c r="G29" s="11"/>
      <c r="H29" s="11"/>
      <c r="I29" s="11"/>
      <c r="J29" s="11"/>
      <c r="K29" s="11"/>
      <c r="L29" s="11"/>
      <c r="M29" s="11"/>
      <c r="N29" s="11"/>
    </row>
    <row r="30" spans="2:14" x14ac:dyDescent="0.2">
      <c r="G30" s="11"/>
      <c r="H30" s="11"/>
      <c r="I30" s="11"/>
      <c r="J30" s="11"/>
      <c r="K30" s="11"/>
      <c r="L30" s="11"/>
      <c r="M30" s="11"/>
      <c r="N30" s="11"/>
    </row>
    <row r="31" spans="2:14" x14ac:dyDescent="0.2">
      <c r="G31" s="11"/>
      <c r="H31" s="11"/>
      <c r="I31" s="11"/>
      <c r="J31" s="11"/>
      <c r="K31" s="11"/>
      <c r="L31" s="11"/>
      <c r="M31" s="11"/>
      <c r="N31" s="11"/>
    </row>
    <row r="32" spans="2:14" x14ac:dyDescent="0.2">
      <c r="G32" s="11"/>
      <c r="H32" s="11"/>
      <c r="I32" s="11"/>
      <c r="J32" s="11"/>
      <c r="K32" s="11"/>
      <c r="L32" s="11"/>
      <c r="M32" s="11"/>
      <c r="N32" s="11"/>
    </row>
  </sheetData>
  <sheetProtection algorithmName="SHA-512" hashValue="g56ZAWUP1EmI+1aS8FuFFZHmMYFFrlQnnHST6dl3pj9YG49pR+t0ECmKjXpei/5ESxS4d+hfrJJXRaG2k8oxwQ==" saltValue="ttevEtsCAlmlXA9Hk4J4UA==" spinCount="100000" sheet="1" objects="1" scenarios="1"/>
  <pageMargins left="0.7" right="0.7" top="0.75" bottom="0.75" header="0.3" footer="0.3"/>
  <pageSetup paperSize="9" scale="86" orientation="portrait" verticalDpi="0" r:id="rId1"/>
  <headerFooter>
    <oddFooter>&amp;C&amp;1#&amp;"Calibri"&amp;10&amp;K000000Classification: 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mmary xmlns="acd7c9d8-6fd4-4146-986c-0052992caa11" xsi:nil="true"/>
    <_ip_UnifiedCompliancePolicyUIAction xmlns="http://schemas.microsoft.com/sharepoint/v3" xsi:nil="true"/>
    <_ip_UnifiedCompliancePolicyProperties xmlns="http://schemas.microsoft.com/sharepoint/v3" xsi:nil="true"/>
    <lcf76f155ced4ddcb4097134ff3c332f xmlns="acd7c9d8-6fd4-4146-986c-0052992caa11">
      <Terms xmlns="http://schemas.microsoft.com/office/infopath/2007/PartnerControls"/>
    </lcf76f155ced4ddcb4097134ff3c332f>
    <TaxCatchAll xmlns="bf5c3ea4-a7c3-44ea-9954-f9c58288dd6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492EAE0EC61DC4B89C7F3175EE6ADAE" ma:contentTypeVersion="18" ma:contentTypeDescription="Create a new document." ma:contentTypeScope="" ma:versionID="0889d591d366530421490d0410099159">
  <xsd:schema xmlns:xsd="http://www.w3.org/2001/XMLSchema" xmlns:xs="http://www.w3.org/2001/XMLSchema" xmlns:p="http://schemas.microsoft.com/office/2006/metadata/properties" xmlns:ns1="http://schemas.microsoft.com/sharepoint/v3" xmlns:ns2="acd7c9d8-6fd4-4146-986c-0052992caa11" xmlns:ns3="bf5c3ea4-a7c3-44ea-9954-f9c58288dd65" targetNamespace="http://schemas.microsoft.com/office/2006/metadata/properties" ma:root="true" ma:fieldsID="c78251cddf32cad538b240a397fd0391" ns1:_="" ns2:_="" ns3:_="">
    <xsd:import namespace="http://schemas.microsoft.com/sharepoint/v3"/>
    <xsd:import namespace="acd7c9d8-6fd4-4146-986c-0052992caa11"/>
    <xsd:import namespace="bf5c3ea4-a7c3-44ea-9954-f9c58288dd6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Summary"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1:_ip_UnifiedCompliancePolicyProperties" minOccurs="0"/>
                <xsd:element ref="ns1:_ip_UnifiedCompliancePolicyUIAc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d7c9d8-6fd4-4146-986c-0052992caa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Summary" ma:index="14" nillable="true" ma:displayName="Summary" ma:format="Dropdown" ma:internalName="Summary">
      <xsd:simpleType>
        <xsd:restriction base="dms:Text">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3ca62c2d-09df-4e68-912c-3f87823c841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f5c3ea4-a7c3-44ea-9954-f9c58288dd6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9f5acf15-1df3-4af6-8787-03dd31fead06}" ma:internalName="TaxCatchAll" ma:showField="CatchAllData" ma:web="bf5c3ea4-a7c3-44ea-9954-f9c58288dd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522776-BA20-48EE-A7E3-EDECED918404}">
  <ds:schemaRefs>
    <ds:schemaRef ds:uri="http://purl.org/dc/elements/1.1/"/>
    <ds:schemaRef ds:uri="http://schemas.microsoft.com/office/2006/metadata/properties"/>
    <ds:schemaRef ds:uri="http://schemas.microsoft.com/office/2006/documentManagement/types"/>
    <ds:schemaRef ds:uri="http://purl.org/dc/dcmitype/"/>
    <ds:schemaRef ds:uri="http://purl.org/dc/terms/"/>
    <ds:schemaRef ds:uri="http://schemas.microsoft.com/office/infopath/2007/PartnerControls"/>
    <ds:schemaRef ds:uri="http://schemas.microsoft.com/sharepoint/v3"/>
    <ds:schemaRef ds:uri="http://schemas.openxmlformats.org/package/2006/metadata/core-properties"/>
    <ds:schemaRef ds:uri="bf5c3ea4-a7c3-44ea-9954-f9c58288dd65"/>
    <ds:schemaRef ds:uri="acd7c9d8-6fd4-4146-986c-0052992caa11"/>
    <ds:schemaRef ds:uri="http://www.w3.org/XML/1998/namespace"/>
  </ds:schemaRefs>
</ds:datastoreItem>
</file>

<file path=customXml/itemProps2.xml><?xml version="1.0" encoding="utf-8"?>
<ds:datastoreItem xmlns:ds="http://schemas.openxmlformats.org/officeDocument/2006/customXml" ds:itemID="{BFD9FE61-A6BF-4DAB-B2A3-6367E2DE2F72}">
  <ds:schemaRefs>
    <ds:schemaRef ds:uri="http://schemas.microsoft.com/sharepoint/v3/contenttype/forms"/>
  </ds:schemaRefs>
</ds:datastoreItem>
</file>

<file path=customXml/itemProps3.xml><?xml version="1.0" encoding="utf-8"?>
<ds:datastoreItem xmlns:ds="http://schemas.openxmlformats.org/officeDocument/2006/customXml" ds:itemID="{40587930-5026-405F-903A-6579B8EEFD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cd7c9d8-6fd4-4146-986c-0052992caa11"/>
    <ds:schemaRef ds:uri="bf5c3ea4-a7c3-44ea-9954-f9c58288dd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Disclaimer</vt:lpstr>
      <vt:lpstr>Overview</vt:lpstr>
      <vt:lpstr>Inputs</vt:lpstr>
      <vt:lpstr>1. GWP risk location</vt:lpstr>
      <vt:lpstr>2. Distribution channel</vt:lpstr>
      <vt:lpstr>3. Admin expenses</vt:lpstr>
      <vt:lpstr>4. GWP CoB</vt:lpstr>
      <vt:lpstr>Output</vt:lpstr>
      <vt:lpstr>A. YOA P&amp;L</vt:lpstr>
      <vt:lpstr>B. Lloyd's charges</vt:lpstr>
      <vt:lpstr>Dropdowns</vt:lpstr>
      <vt:lpstr>'1. GWP risk location'!Print_Area</vt:lpstr>
      <vt:lpstr>'2. Distribution channel'!Print_Area</vt:lpstr>
      <vt:lpstr>'3. Admin expenses'!Print_Area</vt:lpstr>
      <vt:lpstr>'4. GWP CoB'!Print_Area</vt:lpstr>
      <vt:lpstr>'A. YOA P&amp;L'!Print_Area</vt:lpstr>
      <vt:lpstr>'B. Lloyd''s charges'!Print_Area</vt:lpstr>
      <vt:lpstr>Overview!Print_Area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Upson, David</dc:creator>
  <cp:keywords/>
  <dc:description/>
  <cp:lastModifiedBy>Scanlon, Zoë</cp:lastModifiedBy>
  <cp:revision/>
  <dcterms:created xsi:type="dcterms:W3CDTF">2021-09-29T13:13:06Z</dcterms:created>
  <dcterms:modified xsi:type="dcterms:W3CDTF">2023-06-07T09:21:22Z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0x0101002492EAE0EC61DC4B89C7F3175EE6ADAE</vt:lpwstr>
  </property>
  <property fmtid="{D5CDD505-2E9C-101B-9397-08002B2CF9AE}" pid="3" name="MediaServiceImageTags">
    <vt:lpwstr/>
  </property>
  <property fmtid="{D5CDD505-2E9C-101B-9397-08002B2CF9AE}" pid="4" name="MSIP_Label_d9d4eac9-bab1-4863-b7e6-52e5c519cf63_Enabled">
    <vt:lpwstr>true</vt:lpwstr>
  </property>
  <property fmtid="{D5CDD505-2E9C-101B-9397-08002B2CF9AE}" pid="5" name="MSIP_Label_d9d4eac9-bab1-4863-b7e6-52e5c519cf63_SetDate">
    <vt:lpwstr>2023-06-07T09:21:22Z</vt:lpwstr>
  </property>
  <property fmtid="{D5CDD505-2E9C-101B-9397-08002B2CF9AE}" pid="6" name="MSIP_Label_d9d4eac9-bab1-4863-b7e6-52e5c519cf63_Method">
    <vt:lpwstr>Privileged</vt:lpwstr>
  </property>
  <property fmtid="{D5CDD505-2E9C-101B-9397-08002B2CF9AE}" pid="7" name="MSIP_Label_d9d4eac9-bab1-4863-b7e6-52e5c519cf63_Name">
    <vt:lpwstr>d9d4eac9-bab1-4863-b7e6-52e5c519cf63</vt:lpwstr>
  </property>
  <property fmtid="{D5CDD505-2E9C-101B-9397-08002B2CF9AE}" pid="8" name="MSIP_Label_d9d4eac9-bab1-4863-b7e6-52e5c519cf63_SiteId">
    <vt:lpwstr>8df4b91e-bf72-411d-9902-5ecc8f1e6c11</vt:lpwstr>
  </property>
  <property fmtid="{D5CDD505-2E9C-101B-9397-08002B2CF9AE}" pid="9" name="MSIP_Label_d9d4eac9-bab1-4863-b7e6-52e5c519cf63_ActionId">
    <vt:lpwstr>6b4a941e-688d-48ab-930e-c27366262818</vt:lpwstr>
  </property>
  <property fmtid="{D5CDD505-2E9C-101B-9397-08002B2CF9AE}" pid="10" name="MSIP_Label_d9d4eac9-bab1-4863-b7e6-52e5c519cf63_ContentBits">
    <vt:lpwstr>2</vt:lpwstr>
  </property>
</Properties>
</file>