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canlonZ\Downloads\"/>
    </mc:Choice>
  </mc:AlternateContent>
  <xr:revisionPtr revIDLastSave="0" documentId="8_{48E7980E-7C40-44E3-9A1A-830BFA7CBD6B}" xr6:coauthVersionLast="47" xr6:coauthVersionMax="47" xr10:uidLastSave="{00000000-0000-0000-0000-000000000000}"/>
  <workbookProtection workbookAlgorithmName="SHA-512" workbookHashValue="jKm+Ojb+6JSk42BYGLfDYHmOxxD24DhAAtYVAVLXNKlewRlaiYL2OPHK6dGl/rTWODhVROlm5AHcmrQkgGJfwQ==" workbookSaltValue="4cW1lN+25UhHT7CH+GaAmw==" workbookSpinCount="100000" lockStructure="1"/>
  <bookViews>
    <workbookView xWindow="-120" yWindow="-120" windowWidth="23280" windowHeight="15000" tabRatio="867" firstSheet="14" activeTab="20" xr2:uid="{E6B42458-C917-4124-B692-28745845B9C1}"/>
  </bookViews>
  <sheets>
    <sheet name="Key inputs" sheetId="37" r:id="rId1"/>
    <sheet name="Content" sheetId="1" r:id="rId2"/>
    <sheet name="Primary statements --- &gt;&gt;&gt;" sheetId="64" r:id="rId3"/>
    <sheet name="Statement of profit and loss" sheetId="2" r:id="rId4"/>
    <sheet name="Balance Sheet" sheetId="3" r:id="rId5"/>
    <sheet name="Statement of Change in members " sheetId="40" r:id="rId6"/>
    <sheet name="Notes --- &gt;&gt;&gt;" sheetId="4" r:id="rId7"/>
    <sheet name="Risk Management Note --- &gt;&gt;&gt;" sheetId="5" r:id="rId8"/>
    <sheet name="Exposure to credit risk" sheetId="82" r:id="rId9"/>
    <sheet name="Financial Assets past due" sheetId="83" r:id="rId10"/>
    <sheet name="Age analysis of past due no imp" sheetId="84" r:id="rId11"/>
    <sheet name="Maturity analysis of syndicate " sheetId="11" r:id="rId12"/>
    <sheet name="Currency risk" sheetId="88" r:id="rId13"/>
    <sheet name="Sensitivity analysis financial " sheetId="13" r:id="rId14"/>
    <sheet name="Other claims notes --- &gt;&gt;&gt;" sheetId="30" r:id="rId15"/>
    <sheet name="Claims development table; gross" sheetId="26" r:id="rId16"/>
    <sheet name="Claims development; net" sheetId="75" r:id="rId17"/>
    <sheet name="Discount rates and mean terms" sheetId="90" r:id="rId18"/>
    <sheet name="Discounted claims values" sheetId="77" r:id="rId19"/>
    <sheet name="Other notes --- &gt;&gt;&gt;" sheetId="78" r:id="rId20"/>
    <sheet name="Analysis of underwriting re" sheetId="87" r:id="rId21"/>
    <sheet name="Geographical split of gross " sheetId="79" r:id="rId22"/>
    <sheet name="Net operating expenses" sheetId="17" r:id="rId23"/>
    <sheet name="Investment return" sheetId="19" r:id="rId24"/>
    <sheet name=" Financial Investments (FI)" sheetId="86" r:id="rId25"/>
    <sheet name="Assets by FV heirarchy class" sheetId="85" r:id="rId26"/>
    <sheet name="Foreign exchange rates" sheetId="62" r:id="rId27"/>
  </sheets>
  <externalReferences>
    <externalReference r:id="rId28"/>
  </externalReferences>
  <definedNames>
    <definedName name="_Toc157772369" localSheetId="3">'Statement of profit and loss'!$C$3</definedName>
    <definedName name="_Toc157772370" localSheetId="3">'Statement of profit and loss'!$C$4</definedName>
    <definedName name="_Toc157772372" localSheetId="3">'Statement of profit and loss'!$C$40</definedName>
    <definedName name="_Toc157772373" localSheetId="4">'Balance Sheet'!$C$3</definedName>
    <definedName name="_Toc157772374" localSheetId="4">'Balance Sheet'!$C$32</definedName>
    <definedName name="_Toc157772380" localSheetId="10">'Age analysis of past due no imp'!$C$2</definedName>
    <definedName name="_Toc157772380" localSheetId="9">'Financial Assets past due'!$C$2</definedName>
    <definedName name="_Toc157772381" localSheetId="11">'Maturity analysis of syndicate '!$C$2</definedName>
    <definedName name="_Toc157772382" localSheetId="12">'Currency risk'!$C$2</definedName>
    <definedName name="_Toc157772383" localSheetId="13">'Sensitivity analysis financial '!$C$2</definedName>
    <definedName name="_Toc157772384" localSheetId="21">'Geographical split of gross '!$C$2</definedName>
    <definedName name="_Toc157772386" localSheetId="22">'Net operating expenses'!$C$2</definedName>
    <definedName name="_Toc157772387" localSheetId="23">'Investment return'!$C$2</definedName>
    <definedName name="_Toc157772388" localSheetId="24">' Financial Investments (FI)'!$C$2</definedName>
    <definedName name="_Toc157772389" localSheetId="25">'Assets by FV heirarchy class'!$C$2</definedName>
    <definedName name="_Toc157772393" localSheetId="15">'Claims development table; gross'!$S$53</definedName>
    <definedName name="_Toc157772401" localSheetId="17">'Discount rates and mean terms'!$C$2</definedName>
    <definedName name="_Toc157772402" localSheetId="18">'Discounted claims values'!$C$2</definedName>
    <definedName name="_xlnm.Print_Area" localSheetId="24">' Financial Investments (FI)'!$B$1:$L$106</definedName>
    <definedName name="_xlnm.Print_Area" localSheetId="4">'Balance Sheet'!$B$2:$L$121</definedName>
    <definedName name="_xlnm.Print_Area" localSheetId="16">'Claims development; net'!$A$1:$P$277</definedName>
    <definedName name="_xlnm.Print_Area" localSheetId="8">'Exposure to credit risk'!$B$2:$V$161</definedName>
    <definedName name="_xlnm.Print_Area" localSheetId="9">'Financial Assets past due'!$B$1:$P$153</definedName>
    <definedName name="_xlnm.Print_Area" localSheetId="21">'Geographical split of gross '!$B$2:$L$21</definedName>
    <definedName name="_xlnm.Print_Area" localSheetId="0">'Key inputs'!$B$2:$N$32</definedName>
    <definedName name="_xlnm.Print_Area" localSheetId="11">'Maturity analysis of syndicate '!$B$2:$L$87</definedName>
    <definedName name="_xlnm.Print_Area" localSheetId="22">'Net operating expenses'!$A$1:$M$47</definedName>
    <definedName name="_xlnm.Print_Area" localSheetId="3">'Statement of profit and loss'!$B$2:$L$126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8" i="87" l="1"/>
  <c r="Q151" i="87" s="1"/>
  <c r="P148" i="87"/>
  <c r="P151" i="87" s="1"/>
  <c r="O148" i="87"/>
  <c r="O151" i="87" s="1"/>
  <c r="N148" i="87"/>
  <c r="N151" i="87" s="1"/>
  <c r="M148" i="87"/>
  <c r="M151" i="87" s="1"/>
  <c r="Q127" i="87"/>
  <c r="Q130" i="87" s="1"/>
  <c r="P127" i="87"/>
  <c r="P130" i="87" s="1"/>
  <c r="O127" i="87"/>
  <c r="O130" i="87" s="1"/>
  <c r="N127" i="87"/>
  <c r="N130" i="87" s="1"/>
  <c r="M127" i="87"/>
  <c r="M130" i="87" s="1"/>
  <c r="Q106" i="87"/>
  <c r="Q109" i="87" s="1"/>
  <c r="P106" i="87"/>
  <c r="P109" i="87" s="1"/>
  <c r="O106" i="87"/>
  <c r="O109" i="87" s="1"/>
  <c r="N106" i="87"/>
  <c r="N109" i="87" s="1"/>
  <c r="M106" i="87"/>
  <c r="M109" i="87" s="1"/>
  <c r="Q84" i="87"/>
  <c r="Q87" i="87" s="1"/>
  <c r="P84" i="87"/>
  <c r="P87" i="87" s="1"/>
  <c r="O84" i="87"/>
  <c r="O87" i="87" s="1"/>
  <c r="N84" i="87"/>
  <c r="N87" i="87" s="1"/>
  <c r="M84" i="87"/>
  <c r="M87" i="87" s="1"/>
  <c r="Q63" i="87"/>
  <c r="Q66" i="87" s="1"/>
  <c r="P63" i="87"/>
  <c r="P66" i="87" s="1"/>
  <c r="O63" i="87"/>
  <c r="O66" i="87" s="1"/>
  <c r="N63" i="87"/>
  <c r="N66" i="87" s="1"/>
  <c r="M63" i="87"/>
  <c r="M66" i="87" s="1"/>
  <c r="Q42" i="87"/>
  <c r="Q45" i="87" s="1"/>
  <c r="P42" i="87"/>
  <c r="P45" i="87" s="1"/>
  <c r="O42" i="87"/>
  <c r="O45" i="87" s="1"/>
  <c r="N42" i="87"/>
  <c r="N45" i="87" s="1"/>
  <c r="M42" i="87"/>
  <c r="M45" i="87" s="1"/>
  <c r="O277" i="75"/>
  <c r="N277" i="75"/>
  <c r="M277" i="75"/>
  <c r="L277" i="75"/>
  <c r="K277" i="75"/>
  <c r="J277" i="75"/>
  <c r="I277" i="75"/>
  <c r="H277" i="75"/>
  <c r="G277" i="75"/>
  <c r="F277" i="75"/>
  <c r="O259" i="75"/>
  <c r="N259" i="75"/>
  <c r="M259" i="75"/>
  <c r="L259" i="75"/>
  <c r="K259" i="75"/>
  <c r="J259" i="75"/>
  <c r="I259" i="75"/>
  <c r="H259" i="75"/>
  <c r="G259" i="75"/>
  <c r="F259" i="75"/>
  <c r="O241" i="75"/>
  <c r="N241" i="75"/>
  <c r="M241" i="75"/>
  <c r="L241" i="75"/>
  <c r="K241" i="75"/>
  <c r="J241" i="75"/>
  <c r="I241" i="75"/>
  <c r="H241" i="75"/>
  <c r="G241" i="75"/>
  <c r="F241" i="75"/>
  <c r="O223" i="75"/>
  <c r="N223" i="75"/>
  <c r="M223" i="75"/>
  <c r="L223" i="75"/>
  <c r="K223" i="75"/>
  <c r="J223" i="75"/>
  <c r="I223" i="75"/>
  <c r="H223" i="75"/>
  <c r="G223" i="75"/>
  <c r="F223" i="75"/>
  <c r="G160" i="75"/>
  <c r="L87" i="11"/>
  <c r="L85" i="11"/>
  <c r="L84" i="11"/>
  <c r="L83" i="11"/>
  <c r="L82" i="11"/>
  <c r="L81" i="11"/>
  <c r="L80" i="11"/>
  <c r="L78" i="11"/>
  <c r="L77" i="11"/>
  <c r="L76" i="11"/>
  <c r="L75" i="11"/>
  <c r="L74" i="11"/>
  <c r="L73" i="11"/>
  <c r="L71" i="11"/>
  <c r="L70" i="11"/>
  <c r="L69" i="11"/>
  <c r="L68" i="11"/>
  <c r="L67" i="11"/>
  <c r="L66" i="11"/>
  <c r="L64" i="11"/>
  <c r="L63" i="11"/>
  <c r="L62" i="11"/>
  <c r="L61" i="11"/>
  <c r="L60" i="11"/>
  <c r="L59" i="11"/>
  <c r="L57" i="11"/>
  <c r="L56" i="11"/>
  <c r="L55" i="11"/>
  <c r="L54" i="11"/>
  <c r="L53" i="11"/>
  <c r="L52" i="11"/>
  <c r="K85" i="11"/>
  <c r="K78" i="11"/>
  <c r="K71" i="11"/>
  <c r="K64" i="11"/>
  <c r="K57" i="11"/>
  <c r="K87" i="11" s="1"/>
  <c r="M142" i="83"/>
  <c r="N142" i="83"/>
  <c r="O142" i="83"/>
  <c r="M143" i="83"/>
  <c r="N143" i="83"/>
  <c r="O143" i="83"/>
  <c r="M144" i="83"/>
  <c r="N144" i="83"/>
  <c r="O144" i="83"/>
  <c r="M145" i="83"/>
  <c r="N145" i="83"/>
  <c r="O145" i="83"/>
  <c r="M146" i="83"/>
  <c r="N146" i="83"/>
  <c r="O146" i="83"/>
  <c r="M147" i="83"/>
  <c r="N147" i="83"/>
  <c r="O147" i="83"/>
  <c r="M148" i="83"/>
  <c r="N148" i="83"/>
  <c r="O148" i="83"/>
  <c r="M149" i="83"/>
  <c r="N149" i="83"/>
  <c r="O149" i="83"/>
  <c r="M150" i="83"/>
  <c r="N150" i="83"/>
  <c r="O150" i="83"/>
  <c r="M151" i="83"/>
  <c r="N151" i="83"/>
  <c r="O151" i="83"/>
  <c r="M152" i="83"/>
  <c r="N152" i="83"/>
  <c r="O152" i="83"/>
  <c r="O141" i="83"/>
  <c r="N141" i="83"/>
  <c r="M141" i="83"/>
  <c r="O134" i="83"/>
  <c r="N134" i="83"/>
  <c r="M134" i="83"/>
  <c r="P134" i="83" s="1"/>
  <c r="P133" i="83"/>
  <c r="P132" i="83"/>
  <c r="P131" i="83"/>
  <c r="P130" i="83"/>
  <c r="P129" i="83"/>
  <c r="P128" i="83"/>
  <c r="P127" i="83"/>
  <c r="P126" i="83"/>
  <c r="P125" i="83"/>
  <c r="P124" i="83"/>
  <c r="P123" i="83"/>
  <c r="P122" i="83"/>
  <c r="P121" i="83"/>
  <c r="O121" i="83"/>
  <c r="N121" i="83"/>
  <c r="M121" i="83"/>
  <c r="U141" i="82"/>
  <c r="T141" i="82"/>
  <c r="S141" i="82"/>
  <c r="R141" i="82"/>
  <c r="Q141" i="82"/>
  <c r="P141" i="82"/>
  <c r="V140" i="82"/>
  <c r="V139" i="82"/>
  <c r="V138" i="82"/>
  <c r="V137" i="82"/>
  <c r="V136" i="82"/>
  <c r="M136" i="82"/>
  <c r="M137" i="82" s="1"/>
  <c r="M138" i="82" s="1"/>
  <c r="M139" i="82" s="1"/>
  <c r="M140" i="82" s="1"/>
  <c r="M141" i="82" s="1"/>
  <c r="V135" i="82"/>
  <c r="V133" i="82"/>
  <c r="V132" i="82"/>
  <c r="V131" i="82"/>
  <c r="V130" i="82"/>
  <c r="V129" i="82"/>
  <c r="M129" i="82"/>
  <c r="M130" i="82" s="1"/>
  <c r="M131" i="82" s="1"/>
  <c r="M132" i="82" s="1"/>
  <c r="M133" i="82" s="1"/>
  <c r="V128" i="82"/>
  <c r="L35" i="40"/>
  <c r="L34" i="40"/>
  <c r="L33" i="40"/>
  <c r="L32" i="40"/>
  <c r="L31" i="40"/>
  <c r="L30" i="40"/>
  <c r="L29" i="40"/>
  <c r="L28" i="40"/>
  <c r="L27" i="40"/>
  <c r="K35" i="40"/>
  <c r="L121" i="3"/>
  <c r="L120" i="3"/>
  <c r="L119" i="3"/>
  <c r="L117" i="3"/>
  <c r="L116" i="3"/>
  <c r="L115" i="3"/>
  <c r="L114" i="3"/>
  <c r="L113" i="3"/>
  <c r="L110" i="3"/>
  <c r="L108" i="3"/>
  <c r="L106" i="3"/>
  <c r="L105" i="3"/>
  <c r="L104" i="3"/>
  <c r="L103" i="3"/>
  <c r="L101" i="3"/>
  <c r="L100" i="3"/>
  <c r="L91" i="3"/>
  <c r="L90" i="3"/>
  <c r="L89" i="3"/>
  <c r="L88" i="3"/>
  <c r="L86" i="3"/>
  <c r="L85" i="3"/>
  <c r="L84" i="3"/>
  <c r="L82" i="3"/>
  <c r="L81" i="3"/>
  <c r="L80" i="3"/>
  <c r="L78" i="3"/>
  <c r="L77" i="3"/>
  <c r="L76" i="3"/>
  <c r="L74" i="3"/>
  <c r="L73" i="3"/>
  <c r="L72" i="3"/>
  <c r="K120" i="3"/>
  <c r="K121" i="3" s="1"/>
  <c r="K101" i="3"/>
  <c r="K91" i="3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K114" i="2"/>
  <c r="K109" i="2"/>
  <c r="K119" i="2" s="1"/>
  <c r="K126" i="2" s="1"/>
  <c r="L85" i="2"/>
  <c r="L101" i="2"/>
  <c r="L100" i="2"/>
  <c r="L99" i="2"/>
  <c r="L98" i="2"/>
  <c r="L97" i="2"/>
  <c r="L96" i="2"/>
  <c r="L95" i="2"/>
  <c r="L94" i="2"/>
  <c r="L91" i="2"/>
  <c r="L90" i="2"/>
  <c r="L89" i="2"/>
  <c r="L88" i="2"/>
  <c r="L86" i="2"/>
  <c r="L84" i="2"/>
  <c r="L82" i="2"/>
  <c r="L81" i="2"/>
  <c r="L80" i="2"/>
  <c r="L79" i="2"/>
  <c r="L78" i="2"/>
  <c r="L77" i="2"/>
  <c r="L75" i="2"/>
  <c r="L74" i="2"/>
  <c r="L73" i="2"/>
  <c r="K96" i="2"/>
  <c r="K98" i="2" s="1"/>
  <c r="K90" i="2"/>
  <c r="K86" i="2"/>
  <c r="K91" i="2" s="1"/>
  <c r="K79" i="2"/>
  <c r="K75" i="2"/>
  <c r="K80" i="2" s="1"/>
  <c r="L93" i="86"/>
  <c r="K93" i="86"/>
  <c r="K73" i="19"/>
  <c r="L29" i="17"/>
  <c r="K34" i="17"/>
  <c r="K21" i="79"/>
  <c r="R150" i="87"/>
  <c r="R147" i="87"/>
  <c r="R146" i="87"/>
  <c r="R145" i="87"/>
  <c r="R144" i="87"/>
  <c r="R143" i="87"/>
  <c r="R142" i="87"/>
  <c r="R141" i="87"/>
  <c r="R140" i="87"/>
  <c r="R139" i="87"/>
  <c r="R138" i="87"/>
  <c r="J3" i="77"/>
  <c r="I4" i="77"/>
  <c r="I11" i="77" s="1"/>
  <c r="I18" i="77" s="1"/>
  <c r="I25" i="77" s="1"/>
  <c r="I32" i="77" s="1"/>
  <c r="I39" i="77" s="1"/>
  <c r="I46" i="77" s="1"/>
  <c r="I53" i="77" s="1"/>
  <c r="L53" i="77"/>
  <c r="M53" i="77" s="1"/>
  <c r="N53" i="77" s="1"/>
  <c r="M57" i="77"/>
  <c r="L57" i="77"/>
  <c r="M56" i="77"/>
  <c r="L56" i="77"/>
  <c r="M51" i="77"/>
  <c r="L51" i="77"/>
  <c r="N51" i="77" s="1"/>
  <c r="N50" i="77"/>
  <c r="N49" i="77"/>
  <c r="M44" i="77"/>
  <c r="L44" i="77"/>
  <c r="N43" i="77"/>
  <c r="N42" i="77"/>
  <c r="M37" i="77"/>
  <c r="L37" i="77"/>
  <c r="N37" i="77" s="1"/>
  <c r="N36" i="77"/>
  <c r="N35" i="77"/>
  <c r="M30" i="77"/>
  <c r="L30" i="77"/>
  <c r="N30" i="77" s="1"/>
  <c r="N29" i="77"/>
  <c r="N28" i="77"/>
  <c r="M23" i="77"/>
  <c r="L23" i="77"/>
  <c r="N23" i="77" s="1"/>
  <c r="N22" i="77"/>
  <c r="N21" i="77"/>
  <c r="M16" i="77"/>
  <c r="L16" i="77"/>
  <c r="N15" i="77"/>
  <c r="N14" i="77"/>
  <c r="M9" i="77"/>
  <c r="L9" i="77"/>
  <c r="N8" i="77"/>
  <c r="N7" i="77"/>
  <c r="G4" i="90"/>
  <c r="G20" i="90"/>
  <c r="G36" i="90" s="1"/>
  <c r="G52" i="90" s="1"/>
  <c r="G68" i="90" s="1"/>
  <c r="G84" i="90" s="1"/>
  <c r="G100" i="90" s="1"/>
  <c r="B4" i="90"/>
  <c r="B20" i="90" s="1"/>
  <c r="B36" i="90" s="1"/>
  <c r="B52" i="90" s="1"/>
  <c r="B68" i="90" s="1"/>
  <c r="B84" i="90" s="1"/>
  <c r="B100" i="90" s="1"/>
  <c r="I3" i="13"/>
  <c r="L67" i="13"/>
  <c r="K67" i="13"/>
  <c r="H4" i="13"/>
  <c r="H13" i="13" s="1"/>
  <c r="H22" i="13" s="1"/>
  <c r="H31" i="13" s="1"/>
  <c r="H40" i="13" s="1"/>
  <c r="H49" i="13" s="1"/>
  <c r="H58" i="13" s="1"/>
  <c r="H67" i="13" s="1"/>
  <c r="L74" i="13"/>
  <c r="K74" i="13"/>
  <c r="L73" i="13"/>
  <c r="K73" i="13"/>
  <c r="L71" i="13"/>
  <c r="K71" i="13"/>
  <c r="L70" i="13"/>
  <c r="K70" i="13"/>
  <c r="N21" i="88"/>
  <c r="N38" i="88" s="1"/>
  <c r="N55" i="88" s="1"/>
  <c r="N72" i="88" s="1"/>
  <c r="N89" i="88" s="1"/>
  <c r="N106" i="88" s="1"/>
  <c r="N123" i="88" s="1"/>
  <c r="W120" i="88"/>
  <c r="V120" i="88"/>
  <c r="U120" i="88"/>
  <c r="T120" i="88"/>
  <c r="S120" i="88"/>
  <c r="R120" i="88"/>
  <c r="Q120" i="88"/>
  <c r="X119" i="88"/>
  <c r="X118" i="88"/>
  <c r="X117" i="88"/>
  <c r="X116" i="88"/>
  <c r="X115" i="88"/>
  <c r="W114" i="88"/>
  <c r="W121" i="88" s="1"/>
  <c r="V114" i="88"/>
  <c r="V121" i="88" s="1"/>
  <c r="U114" i="88"/>
  <c r="U121" i="88" s="1"/>
  <c r="T114" i="88"/>
  <c r="T121" i="88" s="1"/>
  <c r="S114" i="88"/>
  <c r="S121" i="88" s="1"/>
  <c r="R114" i="88"/>
  <c r="R121" i="88" s="1"/>
  <c r="Q114" i="88"/>
  <c r="X113" i="88"/>
  <c r="X112" i="88"/>
  <c r="X111" i="88"/>
  <c r="X110" i="88"/>
  <c r="X109" i="88"/>
  <c r="W103" i="88"/>
  <c r="V103" i="88"/>
  <c r="U103" i="88"/>
  <c r="T103" i="88"/>
  <c r="S103" i="88"/>
  <c r="R103" i="88"/>
  <c r="Q103" i="88"/>
  <c r="X102" i="88"/>
  <c r="X101" i="88"/>
  <c r="X100" i="88"/>
  <c r="X99" i="88"/>
  <c r="X98" i="88"/>
  <c r="W97" i="88"/>
  <c r="W104" i="88" s="1"/>
  <c r="V97" i="88"/>
  <c r="V104" i="88" s="1"/>
  <c r="U97" i="88"/>
  <c r="T97" i="88"/>
  <c r="T104" i="88" s="1"/>
  <c r="S97" i="88"/>
  <c r="S104" i="88" s="1"/>
  <c r="R97" i="88"/>
  <c r="R104" i="88" s="1"/>
  <c r="Q97" i="88"/>
  <c r="Q104" i="88" s="1"/>
  <c r="X96" i="88"/>
  <c r="X95" i="88"/>
  <c r="X94" i="88"/>
  <c r="X93" i="88"/>
  <c r="X92" i="88"/>
  <c r="W86" i="88"/>
  <c r="V86" i="88"/>
  <c r="U86" i="88"/>
  <c r="T86" i="88"/>
  <c r="S86" i="88"/>
  <c r="R86" i="88"/>
  <c r="Q86" i="88"/>
  <c r="X85" i="88"/>
  <c r="X84" i="88"/>
  <c r="X83" i="88"/>
  <c r="X82" i="88"/>
  <c r="X81" i="88"/>
  <c r="W80" i="88"/>
  <c r="W87" i="88" s="1"/>
  <c r="V80" i="88"/>
  <c r="V87" i="88" s="1"/>
  <c r="U80" i="88"/>
  <c r="T80" i="88"/>
  <c r="T87" i="88" s="1"/>
  <c r="S80" i="88"/>
  <c r="S87" i="88" s="1"/>
  <c r="R80" i="88"/>
  <c r="R87" i="88" s="1"/>
  <c r="Q80" i="88"/>
  <c r="Q87" i="88" s="1"/>
  <c r="X79" i="88"/>
  <c r="X78" i="88"/>
  <c r="X77" i="88"/>
  <c r="X76" i="88"/>
  <c r="X75" i="88"/>
  <c r="W69" i="88"/>
  <c r="V69" i="88"/>
  <c r="U69" i="88"/>
  <c r="T69" i="88"/>
  <c r="S69" i="88"/>
  <c r="R69" i="88"/>
  <c r="Q69" i="88"/>
  <c r="X68" i="88"/>
  <c r="X67" i="88"/>
  <c r="X66" i="88"/>
  <c r="X65" i="88"/>
  <c r="X64" i="88"/>
  <c r="W63" i="88"/>
  <c r="W70" i="88" s="1"/>
  <c r="V63" i="88"/>
  <c r="U63" i="88"/>
  <c r="T63" i="88"/>
  <c r="T70" i="88" s="1"/>
  <c r="S63" i="88"/>
  <c r="S70" i="88" s="1"/>
  <c r="R63" i="88"/>
  <c r="R70" i="88" s="1"/>
  <c r="Q63" i="88"/>
  <c r="Q70" i="88" s="1"/>
  <c r="X62" i="88"/>
  <c r="X61" i="88"/>
  <c r="X60" i="88"/>
  <c r="X59" i="88"/>
  <c r="X58" i="88"/>
  <c r="S53" i="88"/>
  <c r="W52" i="88"/>
  <c r="V52" i="88"/>
  <c r="U52" i="88"/>
  <c r="T52" i="88"/>
  <c r="S52" i="88"/>
  <c r="R52" i="88"/>
  <c r="Q52" i="88"/>
  <c r="X51" i="88"/>
  <c r="X50" i="88"/>
  <c r="X49" i="88"/>
  <c r="X48" i="88"/>
  <c r="X47" i="88"/>
  <c r="W46" i="88"/>
  <c r="W53" i="88" s="1"/>
  <c r="V46" i="88"/>
  <c r="V53" i="88" s="1"/>
  <c r="U46" i="88"/>
  <c r="U53" i="88" s="1"/>
  <c r="T46" i="88"/>
  <c r="S46" i="88"/>
  <c r="R46" i="88"/>
  <c r="R53" i="88" s="1"/>
  <c r="Q46" i="88"/>
  <c r="Q53" i="88" s="1"/>
  <c r="X45" i="88"/>
  <c r="X44" i="88"/>
  <c r="X43" i="88"/>
  <c r="X42" i="88"/>
  <c r="X41" i="88"/>
  <c r="Q36" i="88"/>
  <c r="W35" i="88"/>
  <c r="V35" i="88"/>
  <c r="U35" i="88"/>
  <c r="T35" i="88"/>
  <c r="S35" i="88"/>
  <c r="R35" i="88"/>
  <c r="Q35" i="88"/>
  <c r="X34" i="88"/>
  <c r="X33" i="88"/>
  <c r="X32" i="88"/>
  <c r="X31" i="88"/>
  <c r="X30" i="88"/>
  <c r="W29" i="88"/>
  <c r="W36" i="88" s="1"/>
  <c r="V29" i="88"/>
  <c r="V36" i="88" s="1"/>
  <c r="U29" i="88"/>
  <c r="T29" i="88"/>
  <c r="T36" i="88" s="1"/>
  <c r="S29" i="88"/>
  <c r="S36" i="88" s="1"/>
  <c r="R29" i="88"/>
  <c r="R36" i="88" s="1"/>
  <c r="Q29" i="88"/>
  <c r="X28" i="88"/>
  <c r="X27" i="88"/>
  <c r="X26" i="88"/>
  <c r="X25" i="88"/>
  <c r="X24" i="88"/>
  <c r="B21" i="88"/>
  <c r="B38" i="88" s="1"/>
  <c r="B55" i="88" s="1"/>
  <c r="B72" i="88" s="1"/>
  <c r="B89" i="88" s="1"/>
  <c r="B106" i="88" s="1"/>
  <c r="B123" i="88" s="1"/>
  <c r="L24" i="88"/>
  <c r="L25" i="88"/>
  <c r="L26" i="88"/>
  <c r="L27" i="88"/>
  <c r="L28" i="88"/>
  <c r="E29" i="88"/>
  <c r="F29" i="88"/>
  <c r="G29" i="88"/>
  <c r="H29" i="88"/>
  <c r="I29" i="88"/>
  <c r="J29" i="88"/>
  <c r="K29" i="88"/>
  <c r="K36" i="88" s="1"/>
  <c r="L30" i="88"/>
  <c r="L31" i="88"/>
  <c r="L32" i="88"/>
  <c r="L33" i="88"/>
  <c r="L34" i="88"/>
  <c r="E35" i="88"/>
  <c r="F35" i="88"/>
  <c r="G35" i="88"/>
  <c r="H35" i="88"/>
  <c r="I35" i="88"/>
  <c r="J35" i="88"/>
  <c r="K35" i="88"/>
  <c r="J36" i="88"/>
  <c r="R127" i="88"/>
  <c r="S127" i="88"/>
  <c r="T127" i="88"/>
  <c r="U127" i="88"/>
  <c r="V127" i="88"/>
  <c r="W127" i="88"/>
  <c r="R128" i="88"/>
  <c r="S128" i="88"/>
  <c r="T128" i="88"/>
  <c r="U128" i="88"/>
  <c r="V128" i="88"/>
  <c r="W128" i="88"/>
  <c r="R129" i="88"/>
  <c r="S129" i="88"/>
  <c r="T129" i="88"/>
  <c r="U129" i="88"/>
  <c r="V129" i="88"/>
  <c r="W129" i="88"/>
  <c r="R130" i="88"/>
  <c r="S130" i="88"/>
  <c r="T130" i="88"/>
  <c r="U130" i="88"/>
  <c r="V130" i="88"/>
  <c r="W130" i="88"/>
  <c r="R132" i="88"/>
  <c r="S132" i="88"/>
  <c r="T132" i="88"/>
  <c r="U132" i="88"/>
  <c r="V132" i="88"/>
  <c r="W132" i="88"/>
  <c r="R133" i="88"/>
  <c r="S133" i="88"/>
  <c r="T133" i="88"/>
  <c r="U133" i="88"/>
  <c r="V133" i="88"/>
  <c r="W133" i="88"/>
  <c r="R134" i="88"/>
  <c r="S134" i="88"/>
  <c r="T134" i="88"/>
  <c r="U134" i="88"/>
  <c r="V134" i="88"/>
  <c r="W134" i="88"/>
  <c r="R135" i="88"/>
  <c r="S135" i="88"/>
  <c r="T135" i="88"/>
  <c r="U135" i="88"/>
  <c r="V135" i="88"/>
  <c r="W135" i="88"/>
  <c r="R136" i="88"/>
  <c r="S136" i="88"/>
  <c r="T136" i="88"/>
  <c r="U136" i="88"/>
  <c r="V136" i="88"/>
  <c r="W136" i="88"/>
  <c r="R126" i="88"/>
  <c r="S126" i="88"/>
  <c r="T126" i="88"/>
  <c r="U126" i="88"/>
  <c r="V126" i="88"/>
  <c r="W126" i="88"/>
  <c r="Q136" i="88"/>
  <c r="Q135" i="88"/>
  <c r="Q134" i="88"/>
  <c r="Q133" i="88"/>
  <c r="Q132" i="88"/>
  <c r="Q130" i="88"/>
  <c r="Q129" i="88"/>
  <c r="Q128" i="88"/>
  <c r="Q127" i="88"/>
  <c r="Q126" i="88"/>
  <c r="W18" i="88"/>
  <c r="V18" i="88"/>
  <c r="U18" i="88"/>
  <c r="T18" i="88"/>
  <c r="S18" i="88"/>
  <c r="R18" i="88"/>
  <c r="Q18" i="88"/>
  <c r="X17" i="88"/>
  <c r="X16" i="88"/>
  <c r="X15" i="88"/>
  <c r="X14" i="88"/>
  <c r="X13" i="88"/>
  <c r="W12" i="88"/>
  <c r="V12" i="88"/>
  <c r="U12" i="88"/>
  <c r="T12" i="88"/>
  <c r="S12" i="88"/>
  <c r="R12" i="88"/>
  <c r="Q12" i="88"/>
  <c r="X11" i="88"/>
  <c r="X10" i="88"/>
  <c r="X9" i="88"/>
  <c r="X8" i="88"/>
  <c r="X7" i="88"/>
  <c r="Q123" i="88"/>
  <c r="N4" i="88"/>
  <c r="O3" i="88"/>
  <c r="K120" i="88"/>
  <c r="J120" i="88"/>
  <c r="I120" i="88"/>
  <c r="H120" i="88"/>
  <c r="G120" i="88"/>
  <c r="F120" i="88"/>
  <c r="E120" i="88"/>
  <c r="K103" i="88"/>
  <c r="J103" i="88"/>
  <c r="I103" i="88"/>
  <c r="H103" i="88"/>
  <c r="G103" i="88"/>
  <c r="F103" i="88"/>
  <c r="E103" i="88"/>
  <c r="K86" i="88"/>
  <c r="J86" i="88"/>
  <c r="I86" i="88"/>
  <c r="H86" i="88"/>
  <c r="G86" i="88"/>
  <c r="F86" i="88"/>
  <c r="E86" i="88"/>
  <c r="K69" i="88"/>
  <c r="J69" i="88"/>
  <c r="I69" i="88"/>
  <c r="H69" i="88"/>
  <c r="G69" i="88"/>
  <c r="F69" i="88"/>
  <c r="E69" i="88"/>
  <c r="K52" i="88"/>
  <c r="K53" i="88" s="1"/>
  <c r="J52" i="88"/>
  <c r="I52" i="88"/>
  <c r="H52" i="88"/>
  <c r="G52" i="88"/>
  <c r="F52" i="88"/>
  <c r="E52" i="88"/>
  <c r="K18" i="88"/>
  <c r="J18" i="88"/>
  <c r="I18" i="88"/>
  <c r="I19" i="88" s="1"/>
  <c r="H18" i="88"/>
  <c r="G18" i="88"/>
  <c r="F18" i="88"/>
  <c r="E18" i="88"/>
  <c r="K136" i="88"/>
  <c r="J136" i="88"/>
  <c r="I136" i="88"/>
  <c r="H136" i="88"/>
  <c r="G136" i="88"/>
  <c r="F136" i="88"/>
  <c r="E136" i="88"/>
  <c r="L119" i="88"/>
  <c r="L102" i="88"/>
  <c r="L85" i="88"/>
  <c r="L68" i="88"/>
  <c r="L51" i="88"/>
  <c r="L17" i="88"/>
  <c r="K135" i="88"/>
  <c r="J135" i="88"/>
  <c r="I135" i="88"/>
  <c r="H135" i="88"/>
  <c r="G135" i="88"/>
  <c r="F135" i="88"/>
  <c r="E135" i="88"/>
  <c r="L118" i="88"/>
  <c r="L101" i="88"/>
  <c r="L84" i="88"/>
  <c r="L67" i="88"/>
  <c r="L50" i="88"/>
  <c r="L16" i="88"/>
  <c r="K134" i="88"/>
  <c r="J134" i="88"/>
  <c r="I134" i="88"/>
  <c r="H134" i="88"/>
  <c r="G134" i="88"/>
  <c r="F134" i="88"/>
  <c r="E134" i="88"/>
  <c r="L117" i="88"/>
  <c r="L100" i="88"/>
  <c r="L83" i="88"/>
  <c r="L66" i="88"/>
  <c r="L49" i="88"/>
  <c r="L15" i="88"/>
  <c r="K133" i="88"/>
  <c r="J133" i="88"/>
  <c r="I133" i="88"/>
  <c r="H133" i="88"/>
  <c r="G133" i="88"/>
  <c r="F133" i="88"/>
  <c r="E133" i="88"/>
  <c r="L116" i="88"/>
  <c r="L99" i="88"/>
  <c r="L82" i="88"/>
  <c r="L65" i="88"/>
  <c r="L48" i="88"/>
  <c r="L14" i="88"/>
  <c r="K132" i="88"/>
  <c r="J132" i="88"/>
  <c r="I132" i="88"/>
  <c r="H132" i="88"/>
  <c r="G132" i="88"/>
  <c r="F132" i="88"/>
  <c r="E132" i="88"/>
  <c r="L115" i="88"/>
  <c r="L98" i="88"/>
  <c r="L81" i="88"/>
  <c r="L64" i="88"/>
  <c r="L47" i="88"/>
  <c r="L13" i="88"/>
  <c r="K114" i="88"/>
  <c r="J114" i="88"/>
  <c r="I114" i="88"/>
  <c r="H114" i="88"/>
  <c r="G114" i="88"/>
  <c r="F114" i="88"/>
  <c r="E114" i="88"/>
  <c r="K97" i="88"/>
  <c r="J97" i="88"/>
  <c r="I97" i="88"/>
  <c r="H97" i="88"/>
  <c r="G97" i="88"/>
  <c r="F97" i="88"/>
  <c r="E97" i="88"/>
  <c r="K80" i="88"/>
  <c r="J80" i="88"/>
  <c r="I80" i="88"/>
  <c r="H80" i="88"/>
  <c r="G80" i="88"/>
  <c r="F80" i="88"/>
  <c r="E80" i="88"/>
  <c r="K63" i="88"/>
  <c r="J63" i="88"/>
  <c r="I63" i="88"/>
  <c r="H63" i="88"/>
  <c r="G63" i="88"/>
  <c r="F63" i="88"/>
  <c r="E63" i="88"/>
  <c r="K46" i="88"/>
  <c r="J46" i="88"/>
  <c r="I46" i="88"/>
  <c r="H46" i="88"/>
  <c r="G46" i="88"/>
  <c r="F46" i="88"/>
  <c r="E46" i="88"/>
  <c r="K12" i="88"/>
  <c r="J12" i="88"/>
  <c r="I12" i="88"/>
  <c r="H12" i="88"/>
  <c r="G12" i="88"/>
  <c r="F12" i="88"/>
  <c r="E12" i="88"/>
  <c r="K130" i="88"/>
  <c r="J130" i="88"/>
  <c r="I130" i="88"/>
  <c r="H130" i="88"/>
  <c r="G130" i="88"/>
  <c r="F130" i="88"/>
  <c r="E130" i="88"/>
  <c r="L113" i="88"/>
  <c r="L96" i="88"/>
  <c r="L79" i="88"/>
  <c r="L62" i="88"/>
  <c r="L45" i="88"/>
  <c r="L11" i="88"/>
  <c r="K129" i="88"/>
  <c r="J129" i="88"/>
  <c r="I129" i="88"/>
  <c r="H129" i="88"/>
  <c r="G129" i="88"/>
  <c r="F129" i="88"/>
  <c r="E129" i="88"/>
  <c r="L112" i="88"/>
  <c r="L95" i="88"/>
  <c r="L78" i="88"/>
  <c r="L61" i="88"/>
  <c r="L44" i="88"/>
  <c r="L10" i="88"/>
  <c r="K128" i="88"/>
  <c r="J128" i="88"/>
  <c r="I128" i="88"/>
  <c r="H128" i="88"/>
  <c r="G128" i="88"/>
  <c r="F128" i="88"/>
  <c r="E128" i="88"/>
  <c r="L111" i="88"/>
  <c r="L94" i="88"/>
  <c r="L77" i="88"/>
  <c r="L60" i="88"/>
  <c r="L43" i="88"/>
  <c r="L9" i="88"/>
  <c r="K127" i="88"/>
  <c r="J127" i="88"/>
  <c r="I127" i="88"/>
  <c r="H127" i="88"/>
  <c r="G127" i="88"/>
  <c r="F127" i="88"/>
  <c r="E127" i="88"/>
  <c r="L110" i="88"/>
  <c r="L93" i="88"/>
  <c r="L76" i="88"/>
  <c r="L59" i="88"/>
  <c r="L42" i="88"/>
  <c r="L8" i="88"/>
  <c r="K126" i="88"/>
  <c r="J126" i="88"/>
  <c r="I126" i="88"/>
  <c r="H126" i="88"/>
  <c r="G126" i="88"/>
  <c r="F126" i="88"/>
  <c r="E126" i="88"/>
  <c r="L109" i="88"/>
  <c r="L92" i="88"/>
  <c r="L75" i="88"/>
  <c r="L58" i="88"/>
  <c r="L41" i="88"/>
  <c r="L7" i="88"/>
  <c r="E123" i="88"/>
  <c r="B4" i="88"/>
  <c r="C3" i="88"/>
  <c r="L3" i="84"/>
  <c r="R129" i="87"/>
  <c r="R126" i="87"/>
  <c r="R125" i="87"/>
  <c r="R124" i="87"/>
  <c r="R123" i="87"/>
  <c r="R122" i="87"/>
  <c r="R121" i="87"/>
  <c r="R120" i="87"/>
  <c r="R119" i="87"/>
  <c r="R118" i="87"/>
  <c r="R117" i="87"/>
  <c r="R108" i="87"/>
  <c r="R105" i="87"/>
  <c r="R104" i="87"/>
  <c r="R103" i="87"/>
  <c r="R102" i="87"/>
  <c r="R101" i="87"/>
  <c r="R100" i="87"/>
  <c r="R99" i="87"/>
  <c r="R98" i="87"/>
  <c r="R97" i="87"/>
  <c r="R96" i="87"/>
  <c r="R86" i="87"/>
  <c r="R83" i="87"/>
  <c r="R82" i="87"/>
  <c r="R81" i="87"/>
  <c r="R80" i="87"/>
  <c r="R79" i="87"/>
  <c r="R78" i="87"/>
  <c r="R77" i="87"/>
  <c r="R76" i="87"/>
  <c r="R75" i="87"/>
  <c r="R74" i="87"/>
  <c r="R65" i="87"/>
  <c r="R62" i="87"/>
  <c r="R61" i="87"/>
  <c r="R60" i="87"/>
  <c r="R59" i="87"/>
  <c r="R58" i="87"/>
  <c r="R57" i="87"/>
  <c r="R56" i="87"/>
  <c r="R55" i="87"/>
  <c r="R54" i="87"/>
  <c r="R53" i="87"/>
  <c r="R44" i="87"/>
  <c r="R41" i="87"/>
  <c r="R40" i="87"/>
  <c r="R39" i="87"/>
  <c r="R38" i="87"/>
  <c r="R37" i="87"/>
  <c r="R36" i="87"/>
  <c r="R35" i="87"/>
  <c r="R34" i="87"/>
  <c r="R33" i="87"/>
  <c r="R32" i="87"/>
  <c r="R22" i="87"/>
  <c r="Q20" i="87"/>
  <c r="Q23" i="87" s="1"/>
  <c r="P20" i="87"/>
  <c r="P23" i="87" s="1"/>
  <c r="O20" i="87"/>
  <c r="O23" i="87" s="1"/>
  <c r="N20" i="87"/>
  <c r="N23" i="87" s="1"/>
  <c r="M20" i="87"/>
  <c r="M23" i="87" s="1"/>
  <c r="R19" i="87"/>
  <c r="R18" i="87"/>
  <c r="R17" i="87"/>
  <c r="R16" i="87"/>
  <c r="R15" i="87"/>
  <c r="R14" i="87"/>
  <c r="R13" i="87"/>
  <c r="R12" i="87"/>
  <c r="R11" i="87"/>
  <c r="R10" i="87"/>
  <c r="M153" i="87"/>
  <c r="L3" i="87"/>
  <c r="K4" i="87"/>
  <c r="L2" i="87" s="1"/>
  <c r="P171" i="87"/>
  <c r="O171" i="87"/>
  <c r="N171" i="87"/>
  <c r="M171" i="87"/>
  <c r="P168" i="87"/>
  <c r="O168" i="87"/>
  <c r="N168" i="87"/>
  <c r="M168" i="87"/>
  <c r="P167" i="87"/>
  <c r="O167" i="87"/>
  <c r="N167" i="87"/>
  <c r="M167" i="87"/>
  <c r="P166" i="87"/>
  <c r="O166" i="87"/>
  <c r="N166" i="87"/>
  <c r="M166" i="87"/>
  <c r="P165" i="87"/>
  <c r="O165" i="87"/>
  <c r="N165" i="87"/>
  <c r="M165" i="87"/>
  <c r="P164" i="87"/>
  <c r="O164" i="87"/>
  <c r="N164" i="87"/>
  <c r="M164" i="87"/>
  <c r="P163" i="87"/>
  <c r="O163" i="87"/>
  <c r="N163" i="87"/>
  <c r="M163" i="87"/>
  <c r="P162" i="87"/>
  <c r="O162" i="87"/>
  <c r="N162" i="87"/>
  <c r="M162" i="87"/>
  <c r="P161" i="87"/>
  <c r="O161" i="87"/>
  <c r="N161" i="87"/>
  <c r="M161" i="87"/>
  <c r="P160" i="87"/>
  <c r="O160" i="87"/>
  <c r="N160" i="87"/>
  <c r="M160" i="87"/>
  <c r="P159" i="87"/>
  <c r="O159" i="87"/>
  <c r="N159" i="87"/>
  <c r="M159" i="87"/>
  <c r="G151" i="87"/>
  <c r="G130" i="87"/>
  <c r="H109" i="87"/>
  <c r="H87" i="87"/>
  <c r="G171" i="87"/>
  <c r="F171" i="87"/>
  <c r="E171" i="87"/>
  <c r="D171" i="87"/>
  <c r="I150" i="87"/>
  <c r="I129" i="87"/>
  <c r="I108" i="87"/>
  <c r="I86" i="87"/>
  <c r="I65" i="87"/>
  <c r="I44" i="87"/>
  <c r="I22" i="87"/>
  <c r="H148" i="87"/>
  <c r="H151" i="87" s="1"/>
  <c r="F148" i="87"/>
  <c r="F151" i="87" s="1"/>
  <c r="E148" i="87"/>
  <c r="D148" i="87"/>
  <c r="D151" i="87" s="1"/>
  <c r="H127" i="87"/>
  <c r="H130" i="87" s="1"/>
  <c r="F127" i="87"/>
  <c r="F130" i="87" s="1"/>
  <c r="E127" i="87"/>
  <c r="D127" i="87"/>
  <c r="D130" i="87" s="1"/>
  <c r="G106" i="87"/>
  <c r="G109" i="87" s="1"/>
  <c r="F106" i="87"/>
  <c r="F109" i="87" s="1"/>
  <c r="E106" i="87"/>
  <c r="D106" i="87"/>
  <c r="D109" i="87" s="1"/>
  <c r="G84" i="87"/>
  <c r="F84" i="87"/>
  <c r="F87" i="87" s="1"/>
  <c r="E84" i="87"/>
  <c r="E87" i="87" s="1"/>
  <c r="D84" i="87"/>
  <c r="D87" i="87" s="1"/>
  <c r="H63" i="87"/>
  <c r="H66" i="87" s="1"/>
  <c r="G63" i="87"/>
  <c r="G66" i="87" s="1"/>
  <c r="F63" i="87"/>
  <c r="F66" i="87" s="1"/>
  <c r="E63" i="87"/>
  <c r="E66" i="87" s="1"/>
  <c r="D63" i="87"/>
  <c r="D66" i="87" s="1"/>
  <c r="H42" i="87"/>
  <c r="H45" i="87" s="1"/>
  <c r="G42" i="87"/>
  <c r="G45" i="87" s="1"/>
  <c r="F42" i="87"/>
  <c r="E42" i="87"/>
  <c r="D42" i="87"/>
  <c r="D45" i="87" s="1"/>
  <c r="H20" i="87"/>
  <c r="H23" i="87" s="1"/>
  <c r="G20" i="87"/>
  <c r="G23" i="87" s="1"/>
  <c r="F20" i="87"/>
  <c r="F23" i="87" s="1"/>
  <c r="E20" i="87"/>
  <c r="D20" i="87"/>
  <c r="D23" i="87" s="1"/>
  <c r="G168" i="87"/>
  <c r="F168" i="87"/>
  <c r="E168" i="87"/>
  <c r="D168" i="87"/>
  <c r="I147" i="87"/>
  <c r="I126" i="87"/>
  <c r="I105" i="87"/>
  <c r="I83" i="87"/>
  <c r="I62" i="87"/>
  <c r="I41" i="87"/>
  <c r="I19" i="87"/>
  <c r="G167" i="87"/>
  <c r="F167" i="87"/>
  <c r="E167" i="87"/>
  <c r="D167" i="87"/>
  <c r="I146" i="87"/>
  <c r="I125" i="87"/>
  <c r="I104" i="87"/>
  <c r="I82" i="87"/>
  <c r="I61" i="87"/>
  <c r="I40" i="87"/>
  <c r="I18" i="87"/>
  <c r="G166" i="87"/>
  <c r="F166" i="87"/>
  <c r="E166" i="87"/>
  <c r="D166" i="87"/>
  <c r="I145" i="87"/>
  <c r="I124" i="87"/>
  <c r="I103" i="87"/>
  <c r="I81" i="87"/>
  <c r="I60" i="87"/>
  <c r="I39" i="87"/>
  <c r="I17" i="87"/>
  <c r="G165" i="87"/>
  <c r="F165" i="87"/>
  <c r="E165" i="87"/>
  <c r="D165" i="87"/>
  <c r="I144" i="87"/>
  <c r="I123" i="87"/>
  <c r="I102" i="87"/>
  <c r="I80" i="87"/>
  <c r="I59" i="87"/>
  <c r="I38" i="87"/>
  <c r="I16" i="87"/>
  <c r="G164" i="87"/>
  <c r="F164" i="87"/>
  <c r="E164" i="87"/>
  <c r="D164" i="87"/>
  <c r="I143" i="87"/>
  <c r="I122" i="87"/>
  <c r="I101" i="87"/>
  <c r="I79" i="87"/>
  <c r="I58" i="87"/>
  <c r="I37" i="87"/>
  <c r="I15" i="87"/>
  <c r="G163" i="87"/>
  <c r="F163" i="87"/>
  <c r="E163" i="87"/>
  <c r="D163" i="87"/>
  <c r="I142" i="87"/>
  <c r="I121" i="87"/>
  <c r="I100" i="87"/>
  <c r="I78" i="87"/>
  <c r="I57" i="87"/>
  <c r="I36" i="87"/>
  <c r="I14" i="87"/>
  <c r="G162" i="87"/>
  <c r="F162" i="87"/>
  <c r="E162" i="87"/>
  <c r="D162" i="87"/>
  <c r="I141" i="87"/>
  <c r="I120" i="87"/>
  <c r="I99" i="87"/>
  <c r="I77" i="87"/>
  <c r="I56" i="87"/>
  <c r="I35" i="87"/>
  <c r="I13" i="87"/>
  <c r="G161" i="87"/>
  <c r="F161" i="87"/>
  <c r="E161" i="87"/>
  <c r="D161" i="87"/>
  <c r="I140" i="87"/>
  <c r="I119" i="87"/>
  <c r="I98" i="87"/>
  <c r="I76" i="87"/>
  <c r="I55" i="87"/>
  <c r="I34" i="87"/>
  <c r="I12" i="87"/>
  <c r="G160" i="87"/>
  <c r="F160" i="87"/>
  <c r="E160" i="87"/>
  <c r="D160" i="87"/>
  <c r="I139" i="87"/>
  <c r="I118" i="87"/>
  <c r="I97" i="87"/>
  <c r="I75" i="87"/>
  <c r="I54" i="87"/>
  <c r="I33" i="87"/>
  <c r="I11" i="87"/>
  <c r="G159" i="87"/>
  <c r="F159" i="87"/>
  <c r="E159" i="87"/>
  <c r="D159" i="87"/>
  <c r="I138" i="87"/>
  <c r="I117" i="87"/>
  <c r="I96" i="87"/>
  <c r="I74" i="87"/>
  <c r="I53" i="87"/>
  <c r="I32" i="87"/>
  <c r="I10" i="87"/>
  <c r="D153" i="87"/>
  <c r="B4" i="87"/>
  <c r="B26" i="87" s="1"/>
  <c r="B47" i="87" s="1"/>
  <c r="B68" i="87" s="1"/>
  <c r="B90" i="87" s="1"/>
  <c r="B111" i="87" s="1"/>
  <c r="B132" i="87" s="1"/>
  <c r="B153" i="87" s="1"/>
  <c r="C3" i="87"/>
  <c r="K98" i="86"/>
  <c r="L105" i="86"/>
  <c r="K105" i="86"/>
  <c r="L104" i="86"/>
  <c r="K104" i="86"/>
  <c r="L103" i="86"/>
  <c r="K103" i="86"/>
  <c r="L102" i="86"/>
  <c r="K102" i="86"/>
  <c r="L101" i="86"/>
  <c r="K101" i="86"/>
  <c r="L100" i="86"/>
  <c r="K100" i="86"/>
  <c r="L99" i="86"/>
  <c r="K99" i="86"/>
  <c r="L98" i="86"/>
  <c r="L80" i="86"/>
  <c r="K80" i="86"/>
  <c r="L67" i="86"/>
  <c r="K67" i="86"/>
  <c r="L54" i="86"/>
  <c r="K54" i="86"/>
  <c r="L41" i="86"/>
  <c r="K41" i="86"/>
  <c r="L28" i="86"/>
  <c r="K28" i="86"/>
  <c r="L15" i="86"/>
  <c r="K15" i="86"/>
  <c r="E15" i="86"/>
  <c r="E98" i="86"/>
  <c r="I3" i="86"/>
  <c r="F93" i="86"/>
  <c r="E93" i="86"/>
  <c r="F80" i="86"/>
  <c r="E80" i="86"/>
  <c r="F67" i="86"/>
  <c r="E67" i="86"/>
  <c r="F54" i="86"/>
  <c r="E54" i="86"/>
  <c r="F41" i="86"/>
  <c r="E41" i="86"/>
  <c r="F28" i="86"/>
  <c r="E28" i="86"/>
  <c r="F15" i="86"/>
  <c r="F105" i="86"/>
  <c r="E105" i="86"/>
  <c r="F104" i="86"/>
  <c r="E104" i="86"/>
  <c r="F103" i="86"/>
  <c r="E103" i="86"/>
  <c r="F102" i="86"/>
  <c r="E102" i="86"/>
  <c r="F101" i="86"/>
  <c r="E101" i="86"/>
  <c r="F100" i="86"/>
  <c r="E100" i="86"/>
  <c r="F99" i="86"/>
  <c r="E99" i="86"/>
  <c r="F98" i="86"/>
  <c r="E96" i="86"/>
  <c r="F96" i="86" s="1"/>
  <c r="B4" i="86"/>
  <c r="B17" i="86" s="1"/>
  <c r="C3" i="86"/>
  <c r="L3" i="85"/>
  <c r="Q105" i="85"/>
  <c r="Q107" i="85" s="1"/>
  <c r="P105" i="85"/>
  <c r="P107" i="85" s="1"/>
  <c r="O105" i="85"/>
  <c r="O107" i="85" s="1"/>
  <c r="N105" i="85"/>
  <c r="N107" i="85" s="1"/>
  <c r="Q90" i="85"/>
  <c r="P90" i="85"/>
  <c r="O90" i="85"/>
  <c r="N90" i="85"/>
  <c r="Q75" i="85"/>
  <c r="Q77" i="85" s="1"/>
  <c r="P75" i="85"/>
  <c r="P77" i="85" s="1"/>
  <c r="O75" i="85"/>
  <c r="O77" i="85" s="1"/>
  <c r="N75" i="85"/>
  <c r="N77" i="85" s="1"/>
  <c r="Q60" i="85"/>
  <c r="Q62" i="85" s="1"/>
  <c r="P60" i="85"/>
  <c r="P62" i="85" s="1"/>
  <c r="O60" i="85"/>
  <c r="O62" i="85" s="1"/>
  <c r="N60" i="85"/>
  <c r="N62" i="85" s="1"/>
  <c r="Q45" i="85"/>
  <c r="Q47" i="85" s="1"/>
  <c r="P45" i="85"/>
  <c r="P47" i="85" s="1"/>
  <c r="O45" i="85"/>
  <c r="O47" i="85" s="1"/>
  <c r="N45" i="85"/>
  <c r="N47" i="85" s="1"/>
  <c r="Q30" i="85"/>
  <c r="Q32" i="85" s="1"/>
  <c r="P30" i="85"/>
  <c r="P32" i="85" s="1"/>
  <c r="O30" i="85"/>
  <c r="N30" i="85"/>
  <c r="N32" i="85" s="1"/>
  <c r="N109" i="85"/>
  <c r="K4" i="85"/>
  <c r="L2" i="85" s="1"/>
  <c r="Q121" i="85"/>
  <c r="P121" i="85"/>
  <c r="O121" i="85"/>
  <c r="N121" i="85"/>
  <c r="Q119" i="85"/>
  <c r="P119" i="85"/>
  <c r="O119" i="85"/>
  <c r="N119" i="85"/>
  <c r="Q118" i="85"/>
  <c r="P118" i="85"/>
  <c r="O118" i="85"/>
  <c r="N118" i="85"/>
  <c r="Q117" i="85"/>
  <c r="P117" i="85"/>
  <c r="O117" i="85"/>
  <c r="N117" i="85"/>
  <c r="Q116" i="85"/>
  <c r="P116" i="85"/>
  <c r="O116" i="85"/>
  <c r="N116" i="85"/>
  <c r="Q115" i="85"/>
  <c r="P115" i="85"/>
  <c r="O115" i="85"/>
  <c r="N115" i="85"/>
  <c r="Q114" i="85"/>
  <c r="P114" i="85"/>
  <c r="O114" i="85"/>
  <c r="N114" i="85"/>
  <c r="Q113" i="85"/>
  <c r="P113" i="85"/>
  <c r="O113" i="85"/>
  <c r="N113" i="85"/>
  <c r="Q112" i="85"/>
  <c r="P112" i="85"/>
  <c r="O112" i="85"/>
  <c r="N112" i="85"/>
  <c r="R106" i="85"/>
  <c r="R104" i="85"/>
  <c r="R103" i="85"/>
  <c r="R102" i="85"/>
  <c r="R101" i="85"/>
  <c r="R100" i="85"/>
  <c r="R99" i="85"/>
  <c r="R98" i="85"/>
  <c r="R97" i="85"/>
  <c r="P92" i="85"/>
  <c r="O92" i="85"/>
  <c r="R91" i="85"/>
  <c r="R89" i="85"/>
  <c r="R88" i="85"/>
  <c r="R87" i="85"/>
  <c r="R86" i="85"/>
  <c r="R85" i="85"/>
  <c r="R84" i="85"/>
  <c r="R83" i="85"/>
  <c r="R82" i="85"/>
  <c r="R76" i="85"/>
  <c r="R74" i="85"/>
  <c r="R73" i="85"/>
  <c r="R72" i="85"/>
  <c r="R71" i="85"/>
  <c r="R70" i="85"/>
  <c r="R69" i="85"/>
  <c r="R68" i="85"/>
  <c r="R67" i="85"/>
  <c r="R61" i="85"/>
  <c r="R59" i="85"/>
  <c r="R58" i="85"/>
  <c r="R57" i="85"/>
  <c r="R56" i="85"/>
  <c r="R55" i="85"/>
  <c r="R54" i="85"/>
  <c r="R53" i="85"/>
  <c r="R52" i="85"/>
  <c r="R46" i="85"/>
  <c r="R44" i="85"/>
  <c r="R43" i="85"/>
  <c r="R42" i="85"/>
  <c r="R41" i="85"/>
  <c r="R40" i="85"/>
  <c r="R39" i="85"/>
  <c r="R38" i="85"/>
  <c r="R37" i="85"/>
  <c r="R31" i="85"/>
  <c r="R29" i="85"/>
  <c r="R28" i="85"/>
  <c r="R27" i="85"/>
  <c r="R26" i="85"/>
  <c r="R25" i="85"/>
  <c r="R24" i="85"/>
  <c r="R23" i="85"/>
  <c r="R22" i="85"/>
  <c r="R16" i="85"/>
  <c r="Q15" i="85"/>
  <c r="Q17" i="85" s="1"/>
  <c r="P15" i="85"/>
  <c r="O15" i="85"/>
  <c r="N15" i="85"/>
  <c r="N17" i="85" s="1"/>
  <c r="R14" i="85"/>
  <c r="R13" i="85"/>
  <c r="R12" i="85"/>
  <c r="R11" i="85"/>
  <c r="R10" i="85"/>
  <c r="R9" i="85"/>
  <c r="R8" i="85"/>
  <c r="R7" i="85"/>
  <c r="H121" i="85"/>
  <c r="G121" i="85"/>
  <c r="F121" i="85"/>
  <c r="E121" i="85"/>
  <c r="I106" i="85"/>
  <c r="I91" i="85"/>
  <c r="I76" i="85"/>
  <c r="I61" i="85"/>
  <c r="I46" i="85"/>
  <c r="I31" i="85"/>
  <c r="I16" i="85"/>
  <c r="H105" i="85"/>
  <c r="H107" i="85" s="1"/>
  <c r="G105" i="85"/>
  <c r="G107" i="85" s="1"/>
  <c r="F105" i="85"/>
  <c r="F107" i="85" s="1"/>
  <c r="E105" i="85"/>
  <c r="E107" i="85" s="1"/>
  <c r="H90" i="85"/>
  <c r="H92" i="85" s="1"/>
  <c r="G90" i="85"/>
  <c r="G92" i="85" s="1"/>
  <c r="F90" i="85"/>
  <c r="F92" i="85" s="1"/>
  <c r="E90" i="85"/>
  <c r="E92" i="85" s="1"/>
  <c r="H75" i="85"/>
  <c r="H77" i="85" s="1"/>
  <c r="G75" i="85"/>
  <c r="G77" i="85" s="1"/>
  <c r="F75" i="85"/>
  <c r="F77" i="85" s="1"/>
  <c r="E75" i="85"/>
  <c r="H60" i="85"/>
  <c r="H62" i="85" s="1"/>
  <c r="G60" i="85"/>
  <c r="G62" i="85" s="1"/>
  <c r="F60" i="85"/>
  <c r="F62" i="85" s="1"/>
  <c r="E60" i="85"/>
  <c r="E62" i="85" s="1"/>
  <c r="H45" i="85"/>
  <c r="H47" i="85" s="1"/>
  <c r="G45" i="85"/>
  <c r="G47" i="85" s="1"/>
  <c r="F45" i="85"/>
  <c r="E45" i="85"/>
  <c r="H30" i="85"/>
  <c r="H32" i="85" s="1"/>
  <c r="G30" i="85"/>
  <c r="F30" i="85"/>
  <c r="F32" i="85" s="1"/>
  <c r="E30" i="85"/>
  <c r="E32" i="85" s="1"/>
  <c r="H15" i="85"/>
  <c r="H17" i="85" s="1"/>
  <c r="G15" i="85"/>
  <c r="G17" i="85" s="1"/>
  <c r="F15" i="85"/>
  <c r="F17" i="85" s="1"/>
  <c r="E15" i="85"/>
  <c r="E17" i="85" s="1"/>
  <c r="H119" i="85"/>
  <c r="G119" i="85"/>
  <c r="F119" i="85"/>
  <c r="E119" i="85"/>
  <c r="I104" i="85"/>
  <c r="I89" i="85"/>
  <c r="I74" i="85"/>
  <c r="I59" i="85"/>
  <c r="I44" i="85"/>
  <c r="I29" i="85"/>
  <c r="I14" i="85"/>
  <c r="H118" i="85"/>
  <c r="G118" i="85"/>
  <c r="F118" i="85"/>
  <c r="E118" i="85"/>
  <c r="I103" i="85"/>
  <c r="I88" i="85"/>
  <c r="I73" i="85"/>
  <c r="I58" i="85"/>
  <c r="I43" i="85"/>
  <c r="I28" i="85"/>
  <c r="I13" i="85"/>
  <c r="H117" i="85"/>
  <c r="G117" i="85"/>
  <c r="F117" i="85"/>
  <c r="E117" i="85"/>
  <c r="I102" i="85"/>
  <c r="I87" i="85"/>
  <c r="I72" i="85"/>
  <c r="I57" i="85"/>
  <c r="I42" i="85"/>
  <c r="I27" i="85"/>
  <c r="I12" i="85"/>
  <c r="H116" i="85"/>
  <c r="G116" i="85"/>
  <c r="F116" i="85"/>
  <c r="E116" i="85"/>
  <c r="I101" i="85"/>
  <c r="I86" i="85"/>
  <c r="I71" i="85"/>
  <c r="I56" i="85"/>
  <c r="I41" i="85"/>
  <c r="I26" i="85"/>
  <c r="I11" i="85"/>
  <c r="H115" i="85"/>
  <c r="G115" i="85"/>
  <c r="F115" i="85"/>
  <c r="E115" i="85"/>
  <c r="I100" i="85"/>
  <c r="I85" i="85"/>
  <c r="I70" i="85"/>
  <c r="I55" i="85"/>
  <c r="I40" i="85"/>
  <c r="I25" i="85"/>
  <c r="I10" i="85"/>
  <c r="H114" i="85"/>
  <c r="G114" i="85"/>
  <c r="F114" i="85"/>
  <c r="E114" i="85"/>
  <c r="I99" i="85"/>
  <c r="I84" i="85"/>
  <c r="I69" i="85"/>
  <c r="I54" i="85"/>
  <c r="I39" i="85"/>
  <c r="I24" i="85"/>
  <c r="I9" i="85"/>
  <c r="H113" i="85"/>
  <c r="G113" i="85"/>
  <c r="F113" i="85"/>
  <c r="E113" i="85"/>
  <c r="I98" i="85"/>
  <c r="I83" i="85"/>
  <c r="I68" i="85"/>
  <c r="I53" i="85"/>
  <c r="I38" i="85"/>
  <c r="I23" i="85"/>
  <c r="I8" i="85"/>
  <c r="H112" i="85"/>
  <c r="G112" i="85"/>
  <c r="F112" i="85"/>
  <c r="E112" i="85"/>
  <c r="I97" i="85"/>
  <c r="I82" i="85"/>
  <c r="I67" i="85"/>
  <c r="I52" i="85"/>
  <c r="I37" i="85"/>
  <c r="I22" i="85"/>
  <c r="I7" i="85"/>
  <c r="E109" i="85"/>
  <c r="B4" i="85"/>
  <c r="B19" i="85" s="1"/>
  <c r="B34" i="85" s="1"/>
  <c r="B49" i="85" s="1"/>
  <c r="B64" i="85" s="1"/>
  <c r="B79" i="85" s="1"/>
  <c r="B94" i="85" s="1"/>
  <c r="B109" i="85" s="1"/>
  <c r="C3" i="85"/>
  <c r="C3" i="84"/>
  <c r="N130" i="84"/>
  <c r="K4" i="84"/>
  <c r="K22" i="84" s="1"/>
  <c r="K40" i="84" s="1"/>
  <c r="K58" i="84" s="1"/>
  <c r="K76" i="84" s="1"/>
  <c r="K94" i="84" s="1"/>
  <c r="K112" i="84" s="1"/>
  <c r="Q145" i="84"/>
  <c r="P145" i="84"/>
  <c r="O145" i="84"/>
  <c r="N145" i="84"/>
  <c r="Q144" i="84"/>
  <c r="P144" i="84"/>
  <c r="O144" i="84"/>
  <c r="N144" i="84"/>
  <c r="Q143" i="84"/>
  <c r="P143" i="84"/>
  <c r="O143" i="84"/>
  <c r="N143" i="84"/>
  <c r="Q142" i="84"/>
  <c r="P142" i="84"/>
  <c r="O142" i="84"/>
  <c r="N142" i="84"/>
  <c r="Q141" i="84"/>
  <c r="P141" i="84"/>
  <c r="O141" i="84"/>
  <c r="N141" i="84"/>
  <c r="Q140" i="84"/>
  <c r="P140" i="84"/>
  <c r="O140" i="84"/>
  <c r="N140" i="84"/>
  <c r="Q139" i="84"/>
  <c r="P139" i="84"/>
  <c r="O139" i="84"/>
  <c r="N139" i="84"/>
  <c r="Q138" i="84"/>
  <c r="P138" i="84"/>
  <c r="O138" i="84"/>
  <c r="N138" i="84"/>
  <c r="Q137" i="84"/>
  <c r="P137" i="84"/>
  <c r="O137" i="84"/>
  <c r="N137" i="84"/>
  <c r="Q136" i="84"/>
  <c r="P136" i="84"/>
  <c r="O136" i="84"/>
  <c r="N136" i="84"/>
  <c r="Q135" i="84"/>
  <c r="P135" i="84"/>
  <c r="O135" i="84"/>
  <c r="N135" i="84"/>
  <c r="Q134" i="84"/>
  <c r="P134" i="84"/>
  <c r="O134" i="84"/>
  <c r="N134" i="84"/>
  <c r="K130" i="84"/>
  <c r="Q128" i="84"/>
  <c r="P128" i="84"/>
  <c r="O128" i="84"/>
  <c r="N128" i="84"/>
  <c r="R127" i="84"/>
  <c r="R126" i="84"/>
  <c r="R125" i="84"/>
  <c r="R124" i="84"/>
  <c r="R123" i="84"/>
  <c r="R122" i="84"/>
  <c r="R121" i="84"/>
  <c r="R120" i="84"/>
  <c r="R119" i="84"/>
  <c r="R118" i="84"/>
  <c r="R117" i="84"/>
  <c r="R116" i="84"/>
  <c r="Q110" i="84"/>
  <c r="P110" i="84"/>
  <c r="O110" i="84"/>
  <c r="N110" i="84"/>
  <c r="R109" i="84"/>
  <c r="R108" i="84"/>
  <c r="R107" i="84"/>
  <c r="R106" i="84"/>
  <c r="R105" i="84"/>
  <c r="R104" i="84"/>
  <c r="R103" i="84"/>
  <c r="R102" i="84"/>
  <c r="R101" i="84"/>
  <c r="R100" i="84"/>
  <c r="R99" i="84"/>
  <c r="R98" i="84"/>
  <c r="Q92" i="84"/>
  <c r="P92" i="84"/>
  <c r="O92" i="84"/>
  <c r="N92" i="84"/>
  <c r="R92" i="84" s="1"/>
  <c r="R91" i="84"/>
  <c r="R90" i="84"/>
  <c r="R89" i="84"/>
  <c r="R88" i="84"/>
  <c r="R87" i="84"/>
  <c r="R86" i="84"/>
  <c r="R85" i="84"/>
  <c r="R84" i="84"/>
  <c r="R83" i="84"/>
  <c r="R82" i="84"/>
  <c r="R81" i="84"/>
  <c r="R80" i="84"/>
  <c r="Q74" i="84"/>
  <c r="P74" i="84"/>
  <c r="O74" i="84"/>
  <c r="N74" i="84"/>
  <c r="R73" i="84"/>
  <c r="R72" i="84"/>
  <c r="R71" i="84"/>
  <c r="R70" i="84"/>
  <c r="R69" i="84"/>
  <c r="R68" i="84"/>
  <c r="R67" i="84"/>
  <c r="R66" i="84"/>
  <c r="R65" i="84"/>
  <c r="R64" i="84"/>
  <c r="R63" i="84"/>
  <c r="R62" i="84"/>
  <c r="Q56" i="84"/>
  <c r="P56" i="84"/>
  <c r="O56" i="84"/>
  <c r="N56" i="84"/>
  <c r="R55" i="84"/>
  <c r="R54" i="84"/>
  <c r="R53" i="84"/>
  <c r="R52" i="84"/>
  <c r="R51" i="84"/>
  <c r="R50" i="84"/>
  <c r="R49" i="84"/>
  <c r="R48" i="84"/>
  <c r="R47" i="84"/>
  <c r="R46" i="84"/>
  <c r="R45" i="84"/>
  <c r="R44" i="84"/>
  <c r="Q38" i="84"/>
  <c r="P38" i="84"/>
  <c r="O38" i="84"/>
  <c r="N38" i="84"/>
  <c r="R38" i="84" s="1"/>
  <c r="R37" i="84"/>
  <c r="R36" i="84"/>
  <c r="R35" i="84"/>
  <c r="R34" i="84"/>
  <c r="R33" i="84"/>
  <c r="R32" i="84"/>
  <c r="R31" i="84"/>
  <c r="R30" i="84"/>
  <c r="R29" i="84"/>
  <c r="R28" i="84"/>
  <c r="R27" i="84"/>
  <c r="R26" i="84"/>
  <c r="Q20" i="84"/>
  <c r="P20" i="84"/>
  <c r="O20" i="84"/>
  <c r="N20" i="84"/>
  <c r="R19" i="84"/>
  <c r="R18" i="84"/>
  <c r="R17" i="84"/>
  <c r="R16" i="84"/>
  <c r="R15" i="84"/>
  <c r="R14" i="84"/>
  <c r="R13" i="84"/>
  <c r="R12" i="84"/>
  <c r="R11" i="84"/>
  <c r="R10" i="84"/>
  <c r="R136" i="84" s="1"/>
  <c r="R9" i="84"/>
  <c r="R8" i="84"/>
  <c r="B130" i="84"/>
  <c r="H128" i="84"/>
  <c r="G128" i="84"/>
  <c r="F128" i="84"/>
  <c r="E128" i="84"/>
  <c r="H110" i="84"/>
  <c r="G110" i="84"/>
  <c r="F110" i="84"/>
  <c r="E110" i="84"/>
  <c r="H92" i="84"/>
  <c r="G92" i="84"/>
  <c r="F92" i="84"/>
  <c r="E92" i="84"/>
  <c r="H74" i="84"/>
  <c r="G74" i="84"/>
  <c r="F74" i="84"/>
  <c r="E74" i="84"/>
  <c r="H56" i="84"/>
  <c r="G56" i="84"/>
  <c r="F56" i="84"/>
  <c r="E56" i="84"/>
  <c r="H38" i="84"/>
  <c r="G38" i="84"/>
  <c r="F38" i="84"/>
  <c r="E38" i="84"/>
  <c r="H20" i="84"/>
  <c r="G20" i="84"/>
  <c r="F20" i="84"/>
  <c r="E20" i="84"/>
  <c r="H145" i="84"/>
  <c r="G145" i="84"/>
  <c r="F145" i="84"/>
  <c r="E145" i="84"/>
  <c r="I127" i="84"/>
  <c r="I109" i="84"/>
  <c r="I91" i="84"/>
  <c r="I73" i="84"/>
  <c r="I55" i="84"/>
  <c r="I37" i="84"/>
  <c r="I19" i="84"/>
  <c r="H144" i="84"/>
  <c r="G144" i="84"/>
  <c r="F144" i="84"/>
  <c r="E144" i="84"/>
  <c r="I126" i="84"/>
  <c r="I108" i="84"/>
  <c r="I90" i="84"/>
  <c r="I72" i="84"/>
  <c r="I54" i="84"/>
  <c r="I36" i="84"/>
  <c r="I18" i="84"/>
  <c r="H143" i="84"/>
  <c r="G143" i="84"/>
  <c r="F143" i="84"/>
  <c r="E143" i="84"/>
  <c r="I125" i="84"/>
  <c r="I107" i="84"/>
  <c r="I89" i="84"/>
  <c r="I71" i="84"/>
  <c r="I53" i="84"/>
  <c r="I35" i="84"/>
  <c r="I17" i="84"/>
  <c r="H142" i="84"/>
  <c r="G142" i="84"/>
  <c r="F142" i="84"/>
  <c r="E142" i="84"/>
  <c r="I124" i="84"/>
  <c r="I106" i="84"/>
  <c r="I88" i="84"/>
  <c r="I70" i="84"/>
  <c r="I52" i="84"/>
  <c r="I34" i="84"/>
  <c r="I16" i="84"/>
  <c r="H141" i="84"/>
  <c r="G141" i="84"/>
  <c r="F141" i="84"/>
  <c r="E141" i="84"/>
  <c r="I123" i="84"/>
  <c r="I105" i="84"/>
  <c r="I87" i="84"/>
  <c r="I69" i="84"/>
  <c r="I51" i="84"/>
  <c r="I33" i="84"/>
  <c r="I15" i="84"/>
  <c r="H140" i="84"/>
  <c r="G140" i="84"/>
  <c r="F140" i="84"/>
  <c r="E140" i="84"/>
  <c r="I122" i="84"/>
  <c r="I104" i="84"/>
  <c r="I86" i="84"/>
  <c r="I68" i="84"/>
  <c r="I50" i="84"/>
  <c r="I32" i="84"/>
  <c r="I14" i="84"/>
  <c r="H139" i="84"/>
  <c r="G139" i="84"/>
  <c r="F139" i="84"/>
  <c r="E139" i="84"/>
  <c r="I121" i="84"/>
  <c r="I103" i="84"/>
  <c r="I85" i="84"/>
  <c r="I67" i="84"/>
  <c r="I49" i="84"/>
  <c r="I31" i="84"/>
  <c r="I13" i="84"/>
  <c r="H138" i="84"/>
  <c r="G138" i="84"/>
  <c r="F138" i="84"/>
  <c r="E138" i="84"/>
  <c r="I120" i="84"/>
  <c r="I102" i="84"/>
  <c r="I84" i="84"/>
  <c r="I66" i="84"/>
  <c r="I48" i="84"/>
  <c r="I30" i="84"/>
  <c r="I12" i="84"/>
  <c r="H137" i="84"/>
  <c r="G137" i="84"/>
  <c r="F137" i="84"/>
  <c r="E137" i="84"/>
  <c r="I119" i="84"/>
  <c r="I101" i="84"/>
  <c r="I83" i="84"/>
  <c r="I65" i="84"/>
  <c r="I47" i="84"/>
  <c r="I29" i="84"/>
  <c r="I11" i="84"/>
  <c r="H136" i="84"/>
  <c r="G136" i="84"/>
  <c r="F136" i="84"/>
  <c r="E136" i="84"/>
  <c r="I118" i="84"/>
  <c r="I100" i="84"/>
  <c r="I82" i="84"/>
  <c r="I64" i="84"/>
  <c r="I46" i="84"/>
  <c r="I28" i="84"/>
  <c r="I10" i="84"/>
  <c r="H135" i="84"/>
  <c r="G135" i="84"/>
  <c r="F135" i="84"/>
  <c r="E135" i="84"/>
  <c r="I117" i="84"/>
  <c r="I99" i="84"/>
  <c r="I81" i="84"/>
  <c r="I63" i="84"/>
  <c r="I45" i="84"/>
  <c r="I27" i="84"/>
  <c r="I9" i="84"/>
  <c r="H134" i="84"/>
  <c r="G134" i="84"/>
  <c r="F134" i="84"/>
  <c r="E134" i="84"/>
  <c r="I116" i="84"/>
  <c r="I98" i="84"/>
  <c r="I80" i="84"/>
  <c r="I62" i="84"/>
  <c r="I44" i="84"/>
  <c r="I26" i="84"/>
  <c r="I8" i="84"/>
  <c r="E130" i="84"/>
  <c r="B4" i="84"/>
  <c r="B22" i="84" s="1"/>
  <c r="B40" i="84" s="1"/>
  <c r="B58" i="84" s="1"/>
  <c r="B76" i="84" s="1"/>
  <c r="B94" i="84" s="1"/>
  <c r="B112" i="84" s="1"/>
  <c r="P102" i="83"/>
  <c r="O102" i="83"/>
  <c r="N102" i="83"/>
  <c r="M102" i="83"/>
  <c r="P83" i="83"/>
  <c r="O83" i="83"/>
  <c r="N83" i="83"/>
  <c r="M83" i="83"/>
  <c r="P64" i="83"/>
  <c r="O64" i="83"/>
  <c r="N64" i="83"/>
  <c r="M64" i="83"/>
  <c r="P45" i="83"/>
  <c r="O45" i="83"/>
  <c r="N45" i="83"/>
  <c r="M45" i="83"/>
  <c r="P26" i="83"/>
  <c r="O26" i="83"/>
  <c r="N26" i="83"/>
  <c r="M26" i="83"/>
  <c r="P7" i="83"/>
  <c r="O7" i="83"/>
  <c r="N7" i="83"/>
  <c r="M7" i="83"/>
  <c r="H8" i="83"/>
  <c r="O115" i="83"/>
  <c r="N115" i="83"/>
  <c r="M115" i="83"/>
  <c r="O96" i="83"/>
  <c r="N96" i="83"/>
  <c r="M96" i="83"/>
  <c r="O77" i="83"/>
  <c r="N77" i="83"/>
  <c r="M77" i="83"/>
  <c r="O58" i="83"/>
  <c r="N58" i="83"/>
  <c r="M58" i="83"/>
  <c r="O39" i="83"/>
  <c r="N39" i="83"/>
  <c r="M39" i="83"/>
  <c r="O20" i="83"/>
  <c r="O153" i="83" s="1"/>
  <c r="N20" i="83"/>
  <c r="M20" i="83"/>
  <c r="P114" i="83"/>
  <c r="P95" i="83"/>
  <c r="P76" i="83"/>
  <c r="P57" i="83"/>
  <c r="P38" i="83"/>
  <c r="P19" i="83"/>
  <c r="P113" i="83"/>
  <c r="P94" i="83"/>
  <c r="P75" i="83"/>
  <c r="P56" i="83"/>
  <c r="P37" i="83"/>
  <c r="P18" i="83"/>
  <c r="P112" i="83"/>
  <c r="P93" i="83"/>
  <c r="P74" i="83"/>
  <c r="P55" i="83"/>
  <c r="P36" i="83"/>
  <c r="P17" i="83"/>
  <c r="P111" i="83"/>
  <c r="P92" i="83"/>
  <c r="P73" i="83"/>
  <c r="P54" i="83"/>
  <c r="P35" i="83"/>
  <c r="P16" i="83"/>
  <c r="P110" i="83"/>
  <c r="P91" i="83"/>
  <c r="P72" i="83"/>
  <c r="P53" i="83"/>
  <c r="P34" i="83"/>
  <c r="P15" i="83"/>
  <c r="P109" i="83"/>
  <c r="P90" i="83"/>
  <c r="P71" i="83"/>
  <c r="P52" i="83"/>
  <c r="P147" i="83" s="1"/>
  <c r="P33" i="83"/>
  <c r="P14" i="83"/>
  <c r="P108" i="83"/>
  <c r="P89" i="83"/>
  <c r="P70" i="83"/>
  <c r="P51" i="83"/>
  <c r="P32" i="83"/>
  <c r="P13" i="83"/>
  <c r="P107" i="83"/>
  <c r="P88" i="83"/>
  <c r="P69" i="83"/>
  <c r="P50" i="83"/>
  <c r="P31" i="83"/>
  <c r="P12" i="83"/>
  <c r="P106" i="83"/>
  <c r="P87" i="83"/>
  <c r="P68" i="83"/>
  <c r="P49" i="83"/>
  <c r="P30" i="83"/>
  <c r="P11" i="83"/>
  <c r="P105" i="83"/>
  <c r="P86" i="83"/>
  <c r="P67" i="83"/>
  <c r="P48" i="83"/>
  <c r="P29" i="83"/>
  <c r="P10" i="83"/>
  <c r="P104" i="83"/>
  <c r="P85" i="83"/>
  <c r="P66" i="83"/>
  <c r="P47" i="83"/>
  <c r="P28" i="83"/>
  <c r="P9" i="83"/>
  <c r="P103" i="83"/>
  <c r="P84" i="83"/>
  <c r="P65" i="83"/>
  <c r="P46" i="83"/>
  <c r="P27" i="83"/>
  <c r="P8" i="83"/>
  <c r="M137" i="83"/>
  <c r="J4" i="83"/>
  <c r="J23" i="83" s="1"/>
  <c r="J42" i="83" s="1"/>
  <c r="J61" i="83" s="1"/>
  <c r="J80" i="83" s="1"/>
  <c r="J99" i="83" s="1"/>
  <c r="J118" i="83" s="1"/>
  <c r="K3" i="83"/>
  <c r="G134" i="83"/>
  <c r="F134" i="83"/>
  <c r="E134" i="83"/>
  <c r="G115" i="83"/>
  <c r="F115" i="83"/>
  <c r="E115" i="83"/>
  <c r="G96" i="83"/>
  <c r="F96" i="83"/>
  <c r="E96" i="83"/>
  <c r="G77" i="83"/>
  <c r="F77" i="83"/>
  <c r="E77" i="83"/>
  <c r="G58" i="83"/>
  <c r="F58" i="83"/>
  <c r="E58" i="83"/>
  <c r="G39" i="83"/>
  <c r="F39" i="83"/>
  <c r="E39" i="83"/>
  <c r="G20" i="83"/>
  <c r="F20" i="83"/>
  <c r="E20" i="83"/>
  <c r="G152" i="83"/>
  <c r="F152" i="83"/>
  <c r="E152" i="83"/>
  <c r="H133" i="83"/>
  <c r="H114" i="83"/>
  <c r="H95" i="83"/>
  <c r="H76" i="83"/>
  <c r="H57" i="83"/>
  <c r="H38" i="83"/>
  <c r="H19" i="83"/>
  <c r="G151" i="83"/>
  <c r="F151" i="83"/>
  <c r="E151" i="83"/>
  <c r="H132" i="83"/>
  <c r="H113" i="83"/>
  <c r="H94" i="83"/>
  <c r="H75" i="83"/>
  <c r="H56" i="83"/>
  <c r="H37" i="83"/>
  <c r="H18" i="83"/>
  <c r="G150" i="83"/>
  <c r="F150" i="83"/>
  <c r="E150" i="83"/>
  <c r="H131" i="83"/>
  <c r="H112" i="83"/>
  <c r="H93" i="83"/>
  <c r="H74" i="83"/>
  <c r="H55" i="83"/>
  <c r="H36" i="83"/>
  <c r="H17" i="83"/>
  <c r="G149" i="83"/>
  <c r="F149" i="83"/>
  <c r="E149" i="83"/>
  <c r="H130" i="83"/>
  <c r="H111" i="83"/>
  <c r="H92" i="83"/>
  <c r="H73" i="83"/>
  <c r="H54" i="83"/>
  <c r="H35" i="83"/>
  <c r="H16" i="83"/>
  <c r="G148" i="83"/>
  <c r="F148" i="83"/>
  <c r="E148" i="83"/>
  <c r="H129" i="83"/>
  <c r="H110" i="83"/>
  <c r="H91" i="83"/>
  <c r="H72" i="83"/>
  <c r="H53" i="83"/>
  <c r="H34" i="83"/>
  <c r="H15" i="83"/>
  <c r="G147" i="83"/>
  <c r="F147" i="83"/>
  <c r="E147" i="83"/>
  <c r="H128" i="83"/>
  <c r="H109" i="83"/>
  <c r="H90" i="83"/>
  <c r="H71" i="83"/>
  <c r="H52" i="83"/>
  <c r="H33" i="83"/>
  <c r="H14" i="83"/>
  <c r="G146" i="83"/>
  <c r="F146" i="83"/>
  <c r="E146" i="83"/>
  <c r="H127" i="83"/>
  <c r="H108" i="83"/>
  <c r="H89" i="83"/>
  <c r="H70" i="83"/>
  <c r="H51" i="83"/>
  <c r="H32" i="83"/>
  <c r="H13" i="83"/>
  <c r="G145" i="83"/>
  <c r="F145" i="83"/>
  <c r="E145" i="83"/>
  <c r="H126" i="83"/>
  <c r="H107" i="83"/>
  <c r="H88" i="83"/>
  <c r="H69" i="83"/>
  <c r="H50" i="83"/>
  <c r="H31" i="83"/>
  <c r="H12" i="83"/>
  <c r="G144" i="83"/>
  <c r="F144" i="83"/>
  <c r="E144" i="83"/>
  <c r="H125" i="83"/>
  <c r="H106" i="83"/>
  <c r="H87" i="83"/>
  <c r="H68" i="83"/>
  <c r="H49" i="83"/>
  <c r="H30" i="83"/>
  <c r="H11" i="83"/>
  <c r="G143" i="83"/>
  <c r="F143" i="83"/>
  <c r="E143" i="83"/>
  <c r="H124" i="83"/>
  <c r="H105" i="83"/>
  <c r="H86" i="83"/>
  <c r="H67" i="83"/>
  <c r="H48" i="83"/>
  <c r="H29" i="83"/>
  <c r="H10" i="83"/>
  <c r="G142" i="83"/>
  <c r="F142" i="83"/>
  <c r="E142" i="83"/>
  <c r="H123" i="83"/>
  <c r="H104" i="83"/>
  <c r="H85" i="83"/>
  <c r="H66" i="83"/>
  <c r="H47" i="83"/>
  <c r="H28" i="83"/>
  <c r="H9" i="83"/>
  <c r="G141" i="83"/>
  <c r="F141" i="83"/>
  <c r="E141" i="83"/>
  <c r="H122" i="83"/>
  <c r="H103" i="83"/>
  <c r="H84" i="83"/>
  <c r="H65" i="83"/>
  <c r="H46" i="83"/>
  <c r="H27" i="83"/>
  <c r="E137" i="83"/>
  <c r="B4" i="83"/>
  <c r="B23" i="83" s="1"/>
  <c r="B42" i="83" s="1"/>
  <c r="B61" i="83" s="1"/>
  <c r="B80" i="83" s="1"/>
  <c r="B99" i="83" s="1"/>
  <c r="B118" i="83" s="1"/>
  <c r="B137" i="83" s="1"/>
  <c r="C3" i="83"/>
  <c r="P148" i="82"/>
  <c r="P144" i="82"/>
  <c r="M4" i="82"/>
  <c r="M24" i="82" s="1"/>
  <c r="M44" i="82" s="1"/>
  <c r="M64" i="82" s="1"/>
  <c r="M84" i="82" s="1"/>
  <c r="M104" i="82" s="1"/>
  <c r="M144" i="82" s="1"/>
  <c r="U160" i="82"/>
  <c r="T160" i="82"/>
  <c r="S160" i="82"/>
  <c r="R160" i="82"/>
  <c r="Q160" i="82"/>
  <c r="P160" i="82"/>
  <c r="U159" i="82"/>
  <c r="T159" i="82"/>
  <c r="S159" i="82"/>
  <c r="R159" i="82"/>
  <c r="Q159" i="82"/>
  <c r="P159" i="82"/>
  <c r="U158" i="82"/>
  <c r="T158" i="82"/>
  <c r="S158" i="82"/>
  <c r="R158" i="82"/>
  <c r="Q158" i="82"/>
  <c r="P158" i="82"/>
  <c r="U157" i="82"/>
  <c r="T157" i="82"/>
  <c r="S157" i="82"/>
  <c r="R157" i="82"/>
  <c r="Q157" i="82"/>
  <c r="P157" i="82"/>
  <c r="U156" i="82"/>
  <c r="T156" i="82"/>
  <c r="S156" i="82"/>
  <c r="R156" i="82"/>
  <c r="Q156" i="82"/>
  <c r="P156" i="82"/>
  <c r="M156" i="82"/>
  <c r="M157" i="82" s="1"/>
  <c r="M158" i="82" s="1"/>
  <c r="M159" i="82" s="1"/>
  <c r="M160" i="82" s="1"/>
  <c r="M161" i="82" s="1"/>
  <c r="U155" i="82"/>
  <c r="T155" i="82"/>
  <c r="S155" i="82"/>
  <c r="R155" i="82"/>
  <c r="Q155" i="82"/>
  <c r="P155" i="82"/>
  <c r="U153" i="82"/>
  <c r="T153" i="82"/>
  <c r="S153" i="82"/>
  <c r="R153" i="82"/>
  <c r="Q153" i="82"/>
  <c r="P153" i="82"/>
  <c r="U152" i="82"/>
  <c r="T152" i="82"/>
  <c r="S152" i="82"/>
  <c r="R152" i="82"/>
  <c r="Q152" i="82"/>
  <c r="P152" i="82"/>
  <c r="U151" i="82"/>
  <c r="T151" i="82"/>
  <c r="S151" i="82"/>
  <c r="R151" i="82"/>
  <c r="Q151" i="82"/>
  <c r="P151" i="82"/>
  <c r="U150" i="82"/>
  <c r="T150" i="82"/>
  <c r="S150" i="82"/>
  <c r="R150" i="82"/>
  <c r="Q150" i="82"/>
  <c r="P150" i="82"/>
  <c r="U149" i="82"/>
  <c r="T149" i="82"/>
  <c r="S149" i="82"/>
  <c r="R149" i="82"/>
  <c r="Q149" i="82"/>
  <c r="P149" i="82"/>
  <c r="M149" i="82"/>
  <c r="M150" i="82" s="1"/>
  <c r="M151" i="82" s="1"/>
  <c r="M152" i="82" s="1"/>
  <c r="M153" i="82" s="1"/>
  <c r="U148" i="82"/>
  <c r="T148" i="82"/>
  <c r="S148" i="82"/>
  <c r="R148" i="82"/>
  <c r="Q148" i="82"/>
  <c r="U121" i="82"/>
  <c r="T121" i="82"/>
  <c r="S121" i="82"/>
  <c r="R121" i="82"/>
  <c r="Q121" i="82"/>
  <c r="P121" i="82"/>
  <c r="V120" i="82"/>
  <c r="V119" i="82"/>
  <c r="V118" i="82"/>
  <c r="V117" i="82"/>
  <c r="V116" i="82"/>
  <c r="M116" i="82"/>
  <c r="M117" i="82" s="1"/>
  <c r="M118" i="82" s="1"/>
  <c r="M119" i="82" s="1"/>
  <c r="M120" i="82" s="1"/>
  <c r="M121" i="82" s="1"/>
  <c r="V115" i="82"/>
  <c r="V113" i="82"/>
  <c r="V112" i="82"/>
  <c r="V111" i="82"/>
  <c r="V110" i="82"/>
  <c r="V109" i="82"/>
  <c r="M109" i="82"/>
  <c r="M110" i="82" s="1"/>
  <c r="M111" i="82" s="1"/>
  <c r="M112" i="82" s="1"/>
  <c r="M113" i="82" s="1"/>
  <c r="V108" i="82"/>
  <c r="U101" i="82"/>
  <c r="T101" i="82"/>
  <c r="S101" i="82"/>
  <c r="R101" i="82"/>
  <c r="Q101" i="82"/>
  <c r="P101" i="82"/>
  <c r="V100" i="82"/>
  <c r="V99" i="82"/>
  <c r="V98" i="82"/>
  <c r="V97" i="82"/>
  <c r="V96" i="82"/>
  <c r="M96" i="82"/>
  <c r="M97" i="82" s="1"/>
  <c r="M98" i="82" s="1"/>
  <c r="M99" i="82" s="1"/>
  <c r="M100" i="82" s="1"/>
  <c r="M101" i="82" s="1"/>
  <c r="V95" i="82"/>
  <c r="V93" i="82"/>
  <c r="V92" i="82"/>
  <c r="V91" i="82"/>
  <c r="V90" i="82"/>
  <c r="V89" i="82"/>
  <c r="M89" i="82"/>
  <c r="M90" i="82" s="1"/>
  <c r="M91" i="82" s="1"/>
  <c r="M92" i="82" s="1"/>
  <c r="M93" i="82" s="1"/>
  <c r="V88" i="82"/>
  <c r="U81" i="82"/>
  <c r="T81" i="82"/>
  <c r="S81" i="82"/>
  <c r="R81" i="82"/>
  <c r="Q81" i="82"/>
  <c r="P81" i="82"/>
  <c r="V80" i="82"/>
  <c r="V79" i="82"/>
  <c r="V78" i="82"/>
  <c r="V77" i="82"/>
  <c r="V76" i="82"/>
  <c r="M76" i="82"/>
  <c r="M77" i="82" s="1"/>
  <c r="M78" i="82" s="1"/>
  <c r="M79" i="82" s="1"/>
  <c r="M80" i="82" s="1"/>
  <c r="M81" i="82" s="1"/>
  <c r="V75" i="82"/>
  <c r="V73" i="82"/>
  <c r="V72" i="82"/>
  <c r="V71" i="82"/>
  <c r="V70" i="82"/>
  <c r="V69" i="82"/>
  <c r="M69" i="82"/>
  <c r="M70" i="82" s="1"/>
  <c r="M71" i="82" s="1"/>
  <c r="M72" i="82" s="1"/>
  <c r="M73" i="82" s="1"/>
  <c r="V68" i="82"/>
  <c r="U61" i="82"/>
  <c r="T61" i="82"/>
  <c r="S61" i="82"/>
  <c r="R61" i="82"/>
  <c r="Q61" i="82"/>
  <c r="P61" i="82"/>
  <c r="V60" i="82"/>
  <c r="V59" i="82"/>
  <c r="V58" i="82"/>
  <c r="V57" i="82"/>
  <c r="V56" i="82"/>
  <c r="M56" i="82"/>
  <c r="M57" i="82" s="1"/>
  <c r="M58" i="82" s="1"/>
  <c r="M59" i="82" s="1"/>
  <c r="M60" i="82" s="1"/>
  <c r="M61" i="82" s="1"/>
  <c r="V55" i="82"/>
  <c r="V53" i="82"/>
  <c r="V52" i="82"/>
  <c r="V51" i="82"/>
  <c r="V50" i="82"/>
  <c r="V49" i="82"/>
  <c r="M49" i="82"/>
  <c r="M50" i="82" s="1"/>
  <c r="M51" i="82" s="1"/>
  <c r="M52" i="82" s="1"/>
  <c r="M53" i="82" s="1"/>
  <c r="V48" i="82"/>
  <c r="U41" i="82"/>
  <c r="T41" i="82"/>
  <c r="S41" i="82"/>
  <c r="R41" i="82"/>
  <c r="Q41" i="82"/>
  <c r="P41" i="82"/>
  <c r="V40" i="82"/>
  <c r="V39" i="82"/>
  <c r="V38" i="82"/>
  <c r="V37" i="82"/>
  <c r="V36" i="82"/>
  <c r="M36" i="82"/>
  <c r="M37" i="82" s="1"/>
  <c r="M38" i="82" s="1"/>
  <c r="M39" i="82" s="1"/>
  <c r="M40" i="82" s="1"/>
  <c r="M41" i="82" s="1"/>
  <c r="V35" i="82"/>
  <c r="V33" i="82"/>
  <c r="V32" i="82"/>
  <c r="V31" i="82"/>
  <c r="V30" i="82"/>
  <c r="V29" i="82"/>
  <c r="M29" i="82"/>
  <c r="M30" i="82" s="1"/>
  <c r="M31" i="82" s="1"/>
  <c r="M32" i="82" s="1"/>
  <c r="M33" i="82" s="1"/>
  <c r="V28" i="82"/>
  <c r="U21" i="82"/>
  <c r="T21" i="82"/>
  <c r="S21" i="82"/>
  <c r="R21" i="82"/>
  <c r="Q21" i="82"/>
  <c r="P21" i="82"/>
  <c r="V20" i="82"/>
  <c r="V19" i="82"/>
  <c r="V18" i="82"/>
  <c r="V17" i="82"/>
  <c r="V16" i="82"/>
  <c r="M16" i="82"/>
  <c r="M17" i="82" s="1"/>
  <c r="M18" i="82" s="1"/>
  <c r="M19" i="82" s="1"/>
  <c r="M20" i="82" s="1"/>
  <c r="M21" i="82" s="1"/>
  <c r="V15" i="82"/>
  <c r="V13" i="82"/>
  <c r="V12" i="82"/>
  <c r="V11" i="82"/>
  <c r="V10" i="82"/>
  <c r="V9" i="82"/>
  <c r="M9" i="82"/>
  <c r="M10" i="82" s="1"/>
  <c r="M11" i="82" s="1"/>
  <c r="M12" i="82" s="1"/>
  <c r="M13" i="82" s="1"/>
  <c r="V8" i="82"/>
  <c r="N3" i="82"/>
  <c r="B156" i="82"/>
  <c r="B157" i="82" s="1"/>
  <c r="B158" i="82" s="1"/>
  <c r="B159" i="82" s="1"/>
  <c r="B160" i="82" s="1"/>
  <c r="B161" i="82" s="1"/>
  <c r="B149" i="82"/>
  <c r="B150" i="82" s="1"/>
  <c r="B151" i="82" s="1"/>
  <c r="B152" i="82" s="1"/>
  <c r="B153" i="82" s="1"/>
  <c r="B136" i="82"/>
  <c r="B137" i="82" s="1"/>
  <c r="B138" i="82" s="1"/>
  <c r="B139" i="82" s="1"/>
  <c r="B140" i="82" s="1"/>
  <c r="B141" i="82" s="1"/>
  <c r="B129" i="82"/>
  <c r="B130" i="82" s="1"/>
  <c r="B131" i="82" s="1"/>
  <c r="B132" i="82" s="1"/>
  <c r="B133" i="82" s="1"/>
  <c r="B116" i="82"/>
  <c r="B117" i="82" s="1"/>
  <c r="B118" i="82" s="1"/>
  <c r="B119" i="82" s="1"/>
  <c r="B120" i="82" s="1"/>
  <c r="B121" i="82" s="1"/>
  <c r="B109" i="82"/>
  <c r="B110" i="82" s="1"/>
  <c r="B111" i="82" s="1"/>
  <c r="B112" i="82" s="1"/>
  <c r="B113" i="82" s="1"/>
  <c r="B96" i="82"/>
  <c r="B97" i="82" s="1"/>
  <c r="B98" i="82" s="1"/>
  <c r="B99" i="82" s="1"/>
  <c r="B100" i="82" s="1"/>
  <c r="B101" i="82" s="1"/>
  <c r="B89" i="82"/>
  <c r="B90" i="82" s="1"/>
  <c r="B91" i="82" s="1"/>
  <c r="B92" i="82" s="1"/>
  <c r="B93" i="82" s="1"/>
  <c r="E148" i="82"/>
  <c r="B76" i="82"/>
  <c r="B77" i="82" s="1"/>
  <c r="B78" i="82" s="1"/>
  <c r="B79" i="82" s="1"/>
  <c r="B80" i="82" s="1"/>
  <c r="B81" i="82" s="1"/>
  <c r="B69" i="82"/>
  <c r="B70" i="82" s="1"/>
  <c r="B71" i="82" s="1"/>
  <c r="B72" i="82" s="1"/>
  <c r="B73" i="82" s="1"/>
  <c r="B56" i="82"/>
  <c r="B57" i="82" s="1"/>
  <c r="B58" i="82" s="1"/>
  <c r="B59" i="82" s="1"/>
  <c r="B60" i="82" s="1"/>
  <c r="B61" i="82" s="1"/>
  <c r="B49" i="82"/>
  <c r="B50" i="82" s="1"/>
  <c r="B51" i="82" s="1"/>
  <c r="B52" i="82" s="1"/>
  <c r="B53" i="82" s="1"/>
  <c r="B36" i="82"/>
  <c r="B37" i="82" s="1"/>
  <c r="B38" i="82" s="1"/>
  <c r="B39" i="82" s="1"/>
  <c r="B40" i="82" s="1"/>
  <c r="B41" i="82" s="1"/>
  <c r="B29" i="82"/>
  <c r="B30" i="82" s="1"/>
  <c r="B31" i="82" s="1"/>
  <c r="B32" i="82" s="1"/>
  <c r="B33" i="82" s="1"/>
  <c r="J141" i="82"/>
  <c r="I141" i="82"/>
  <c r="H141" i="82"/>
  <c r="G141" i="82"/>
  <c r="F141" i="82"/>
  <c r="E141" i="82"/>
  <c r="J121" i="82"/>
  <c r="I121" i="82"/>
  <c r="H121" i="82"/>
  <c r="G121" i="82"/>
  <c r="F121" i="82"/>
  <c r="E121" i="82"/>
  <c r="J101" i="82"/>
  <c r="I101" i="82"/>
  <c r="H101" i="82"/>
  <c r="G101" i="82"/>
  <c r="F101" i="82"/>
  <c r="E101" i="82"/>
  <c r="J81" i="82"/>
  <c r="I81" i="82"/>
  <c r="H81" i="82"/>
  <c r="G81" i="82"/>
  <c r="F81" i="82"/>
  <c r="E81" i="82"/>
  <c r="J61" i="82"/>
  <c r="I61" i="82"/>
  <c r="H61" i="82"/>
  <c r="G61" i="82"/>
  <c r="F61" i="82"/>
  <c r="E61" i="82"/>
  <c r="J41" i="82"/>
  <c r="I41" i="82"/>
  <c r="H41" i="82"/>
  <c r="G41" i="82"/>
  <c r="F41" i="82"/>
  <c r="E41" i="82"/>
  <c r="J21" i="82"/>
  <c r="I21" i="82"/>
  <c r="H21" i="82"/>
  <c r="G21" i="82"/>
  <c r="F21" i="82"/>
  <c r="E21" i="82"/>
  <c r="J160" i="82"/>
  <c r="I160" i="82"/>
  <c r="H160" i="82"/>
  <c r="G160" i="82"/>
  <c r="F160" i="82"/>
  <c r="E160" i="82"/>
  <c r="K140" i="82"/>
  <c r="K120" i="82"/>
  <c r="K100" i="82"/>
  <c r="K80" i="82"/>
  <c r="K60" i="82"/>
  <c r="K40" i="82"/>
  <c r="K20" i="82"/>
  <c r="J159" i="82"/>
  <c r="I159" i="82"/>
  <c r="H159" i="82"/>
  <c r="G159" i="82"/>
  <c r="F159" i="82"/>
  <c r="E159" i="82"/>
  <c r="K139" i="82"/>
  <c r="K119" i="82"/>
  <c r="K99" i="82"/>
  <c r="K79" i="82"/>
  <c r="K59" i="82"/>
  <c r="K39" i="82"/>
  <c r="K19" i="82"/>
  <c r="J158" i="82"/>
  <c r="I158" i="82"/>
  <c r="H158" i="82"/>
  <c r="G158" i="82"/>
  <c r="F158" i="82"/>
  <c r="E158" i="82"/>
  <c r="K138" i="82"/>
  <c r="K118" i="82"/>
  <c r="K98" i="82"/>
  <c r="K78" i="82"/>
  <c r="K58" i="82"/>
  <c r="K38" i="82"/>
  <c r="K18" i="82"/>
  <c r="J157" i="82"/>
  <c r="I157" i="82"/>
  <c r="H157" i="82"/>
  <c r="G157" i="82"/>
  <c r="F157" i="82"/>
  <c r="E157" i="82"/>
  <c r="K137" i="82"/>
  <c r="K117" i="82"/>
  <c r="K97" i="82"/>
  <c r="K77" i="82"/>
  <c r="K57" i="82"/>
  <c r="K37" i="82"/>
  <c r="K17" i="82"/>
  <c r="J156" i="82"/>
  <c r="I156" i="82"/>
  <c r="H156" i="82"/>
  <c r="G156" i="82"/>
  <c r="F156" i="82"/>
  <c r="E156" i="82"/>
  <c r="K136" i="82"/>
  <c r="K116" i="82"/>
  <c r="K96" i="82"/>
  <c r="K76" i="82"/>
  <c r="K56" i="82"/>
  <c r="K36" i="82"/>
  <c r="K16" i="82"/>
  <c r="B16" i="82"/>
  <c r="B17" i="82" s="1"/>
  <c r="B18" i="82" s="1"/>
  <c r="B19" i="82" s="1"/>
  <c r="B20" i="82" s="1"/>
  <c r="B21" i="82" s="1"/>
  <c r="J155" i="82"/>
  <c r="I155" i="82"/>
  <c r="H155" i="82"/>
  <c r="G155" i="82"/>
  <c r="F155" i="82"/>
  <c r="E155" i="82"/>
  <c r="K135" i="82"/>
  <c r="K115" i="82"/>
  <c r="K95" i="82"/>
  <c r="K75" i="82"/>
  <c r="K55" i="82"/>
  <c r="K35" i="82"/>
  <c r="K15" i="82"/>
  <c r="J153" i="82"/>
  <c r="I153" i="82"/>
  <c r="H153" i="82"/>
  <c r="G153" i="82"/>
  <c r="F153" i="82"/>
  <c r="E153" i="82"/>
  <c r="K133" i="82"/>
  <c r="K113" i="82"/>
  <c r="K93" i="82"/>
  <c r="K73" i="82"/>
  <c r="K53" i="82"/>
  <c r="K33" i="82"/>
  <c r="K13" i="82"/>
  <c r="J152" i="82"/>
  <c r="I152" i="82"/>
  <c r="H152" i="82"/>
  <c r="G152" i="82"/>
  <c r="F152" i="82"/>
  <c r="E152" i="82"/>
  <c r="K132" i="82"/>
  <c r="K112" i="82"/>
  <c r="K92" i="82"/>
  <c r="K72" i="82"/>
  <c r="K52" i="82"/>
  <c r="K32" i="82"/>
  <c r="K12" i="82"/>
  <c r="J151" i="82"/>
  <c r="I151" i="82"/>
  <c r="H151" i="82"/>
  <c r="G151" i="82"/>
  <c r="F151" i="82"/>
  <c r="E151" i="82"/>
  <c r="K131" i="82"/>
  <c r="K111" i="82"/>
  <c r="K91" i="82"/>
  <c r="K71" i="82"/>
  <c r="K51" i="82"/>
  <c r="K31" i="82"/>
  <c r="K11" i="82"/>
  <c r="J150" i="82"/>
  <c r="I150" i="82"/>
  <c r="H150" i="82"/>
  <c r="G150" i="82"/>
  <c r="F150" i="82"/>
  <c r="E150" i="82"/>
  <c r="K130" i="82"/>
  <c r="K110" i="82"/>
  <c r="K90" i="82"/>
  <c r="K70" i="82"/>
  <c r="K50" i="82"/>
  <c r="K30" i="82"/>
  <c r="K10" i="82"/>
  <c r="J149" i="82"/>
  <c r="I149" i="82"/>
  <c r="H149" i="82"/>
  <c r="G149" i="82"/>
  <c r="F149" i="82"/>
  <c r="E149" i="82"/>
  <c r="K129" i="82"/>
  <c r="K109" i="82"/>
  <c r="K89" i="82"/>
  <c r="K69" i="82"/>
  <c r="K49" i="82"/>
  <c r="K29" i="82"/>
  <c r="K9" i="82"/>
  <c r="B9" i="82"/>
  <c r="B10" i="82" s="1"/>
  <c r="B11" i="82" s="1"/>
  <c r="B12" i="82" s="1"/>
  <c r="B13" i="82" s="1"/>
  <c r="J148" i="82"/>
  <c r="I148" i="82"/>
  <c r="H148" i="82"/>
  <c r="G148" i="82"/>
  <c r="F148" i="82"/>
  <c r="K128" i="82"/>
  <c r="K108" i="82"/>
  <c r="K88" i="82"/>
  <c r="K68" i="82"/>
  <c r="K48" i="82"/>
  <c r="K28" i="82"/>
  <c r="K8" i="82"/>
  <c r="E144" i="82"/>
  <c r="B4" i="82"/>
  <c r="B24" i="82" s="1"/>
  <c r="B44" i="82" s="1"/>
  <c r="B64" i="82" s="1"/>
  <c r="B84" i="82" s="1"/>
  <c r="B104" i="82" s="1"/>
  <c r="B124" i="82" s="1"/>
  <c r="B144" i="82" s="1"/>
  <c r="C3" i="82"/>
  <c r="R66" i="87" l="1"/>
  <c r="H4" i="86"/>
  <c r="I2" i="86" s="1"/>
  <c r="K26" i="87"/>
  <c r="K47" i="87" s="1"/>
  <c r="K68" i="87" s="1"/>
  <c r="K90" i="87" s="1"/>
  <c r="K111" i="87" s="1"/>
  <c r="K153" i="87" s="1"/>
  <c r="M124" i="82"/>
  <c r="R30" i="85"/>
  <c r="R90" i="85"/>
  <c r="N92" i="85"/>
  <c r="N122" i="85" s="1"/>
  <c r="K132" i="87"/>
  <c r="R151" i="87"/>
  <c r="R144" i="84"/>
  <c r="R20" i="84"/>
  <c r="R110" i="84"/>
  <c r="R74" i="84"/>
  <c r="P149" i="83"/>
  <c r="P144" i="83"/>
  <c r="P150" i="83"/>
  <c r="M153" i="83"/>
  <c r="N153" i="83"/>
  <c r="P143" i="83"/>
  <c r="V41" i="82"/>
  <c r="V141" i="82"/>
  <c r="V61" i="82"/>
  <c r="R109" i="87"/>
  <c r="R130" i="87"/>
  <c r="X114" i="88"/>
  <c r="X120" i="88"/>
  <c r="P146" i="83"/>
  <c r="P141" i="83"/>
  <c r="P148" i="83"/>
  <c r="P145" i="83"/>
  <c r="P142" i="83"/>
  <c r="P152" i="83"/>
  <c r="P151" i="83"/>
  <c r="V101" i="82"/>
  <c r="K101" i="2"/>
  <c r="R107" i="85"/>
  <c r="N56" i="77"/>
  <c r="L106" i="86"/>
  <c r="R148" i="87"/>
  <c r="N57" i="77"/>
  <c r="N44" i="77"/>
  <c r="L58" i="77"/>
  <c r="M58" i="77"/>
  <c r="N16" i="77"/>
  <c r="N9" i="77"/>
  <c r="U87" i="88"/>
  <c r="U36" i="88"/>
  <c r="X36" i="88" s="1"/>
  <c r="U104" i="88"/>
  <c r="X104" i="88" s="1"/>
  <c r="T53" i="88"/>
  <c r="X53" i="88" s="1"/>
  <c r="X52" i="88"/>
  <c r="U70" i="88"/>
  <c r="X63" i="88"/>
  <c r="R137" i="88"/>
  <c r="Q121" i="88"/>
  <c r="X121" i="88" s="1"/>
  <c r="X136" i="88"/>
  <c r="X97" i="88"/>
  <c r="X103" i="88"/>
  <c r="X87" i="88"/>
  <c r="X80" i="88"/>
  <c r="X86" i="88"/>
  <c r="X69" i="88"/>
  <c r="X130" i="88"/>
  <c r="V70" i="88"/>
  <c r="X46" i="88"/>
  <c r="X128" i="88"/>
  <c r="X134" i="88"/>
  <c r="R131" i="88"/>
  <c r="X29" i="88"/>
  <c r="X35" i="88"/>
  <c r="X126" i="88"/>
  <c r="X132" i="88"/>
  <c r="V131" i="88"/>
  <c r="W131" i="88"/>
  <c r="Q137" i="88"/>
  <c r="X127" i="88"/>
  <c r="X129" i="88"/>
  <c r="T137" i="88"/>
  <c r="S131" i="88"/>
  <c r="S137" i="88"/>
  <c r="T131" i="88"/>
  <c r="U131" i="88"/>
  <c r="U137" i="88"/>
  <c r="V137" i="88"/>
  <c r="Q131" i="88"/>
  <c r="X133" i="88"/>
  <c r="X135" i="88"/>
  <c r="W19" i="88"/>
  <c r="W137" i="88"/>
  <c r="I36" i="88"/>
  <c r="H36" i="88"/>
  <c r="G36" i="88"/>
  <c r="F36" i="88"/>
  <c r="L29" i="88"/>
  <c r="L35" i="88"/>
  <c r="E36" i="88"/>
  <c r="X12" i="88"/>
  <c r="V19" i="88"/>
  <c r="R19" i="88"/>
  <c r="U19" i="88"/>
  <c r="S19" i="88"/>
  <c r="T19" i="88"/>
  <c r="X18" i="88"/>
  <c r="Q19" i="88"/>
  <c r="I70" i="88"/>
  <c r="H70" i="88"/>
  <c r="K104" i="88"/>
  <c r="E70" i="88"/>
  <c r="H121" i="88"/>
  <c r="L128" i="88"/>
  <c r="K19" i="88"/>
  <c r="I53" i="88"/>
  <c r="G87" i="88"/>
  <c r="L114" i="88"/>
  <c r="E137" i="88"/>
  <c r="F121" i="88"/>
  <c r="L135" i="88"/>
  <c r="L129" i="88"/>
  <c r="L63" i="88"/>
  <c r="L136" i="88"/>
  <c r="F70" i="88"/>
  <c r="I121" i="88"/>
  <c r="L130" i="88"/>
  <c r="F19" i="88"/>
  <c r="E53" i="88"/>
  <c r="L103" i="88"/>
  <c r="H87" i="88"/>
  <c r="I87" i="88"/>
  <c r="J87" i="88"/>
  <c r="J53" i="88"/>
  <c r="L120" i="88"/>
  <c r="G131" i="88"/>
  <c r="L86" i="88"/>
  <c r="H131" i="88"/>
  <c r="L69" i="88"/>
  <c r="I131" i="88"/>
  <c r="J121" i="88"/>
  <c r="E131" i="88"/>
  <c r="J131" i="88"/>
  <c r="F104" i="88"/>
  <c r="K121" i="88"/>
  <c r="F137" i="88"/>
  <c r="E19" i="88"/>
  <c r="K131" i="88"/>
  <c r="G104" i="88"/>
  <c r="L132" i="88"/>
  <c r="L18" i="88"/>
  <c r="L126" i="88"/>
  <c r="J70" i="88"/>
  <c r="H104" i="88"/>
  <c r="H137" i="88"/>
  <c r="E121" i="88"/>
  <c r="F53" i="88"/>
  <c r="K70" i="88"/>
  <c r="I104" i="88"/>
  <c r="L127" i="88"/>
  <c r="G53" i="88"/>
  <c r="E87" i="88"/>
  <c r="J104" i="88"/>
  <c r="J137" i="88"/>
  <c r="J19" i="88"/>
  <c r="H53" i="88"/>
  <c r="F87" i="88"/>
  <c r="L133" i="88"/>
  <c r="L134" i="88"/>
  <c r="K137" i="88"/>
  <c r="L46" i="88"/>
  <c r="G19" i="88"/>
  <c r="K87" i="88"/>
  <c r="G121" i="88"/>
  <c r="H19" i="88"/>
  <c r="F131" i="88"/>
  <c r="G70" i="88"/>
  <c r="L80" i="88"/>
  <c r="G137" i="88"/>
  <c r="E104" i="88"/>
  <c r="L52" i="88"/>
  <c r="L12" i="88"/>
  <c r="I137" i="88"/>
  <c r="L97" i="88"/>
  <c r="R23" i="87"/>
  <c r="R87" i="87"/>
  <c r="R127" i="87"/>
  <c r="R106" i="87"/>
  <c r="R84" i="87"/>
  <c r="R63" i="87"/>
  <c r="R45" i="87"/>
  <c r="R42" i="87"/>
  <c r="R20" i="87"/>
  <c r="R168" i="87"/>
  <c r="M172" i="87"/>
  <c r="R167" i="87"/>
  <c r="R162" i="87"/>
  <c r="Q164" i="87"/>
  <c r="Q162" i="87"/>
  <c r="N169" i="87"/>
  <c r="R171" i="87"/>
  <c r="Q166" i="87"/>
  <c r="R166" i="87"/>
  <c r="R160" i="87"/>
  <c r="O172" i="87"/>
  <c r="R161" i="87"/>
  <c r="P169" i="87"/>
  <c r="R163" i="87"/>
  <c r="R159" i="87"/>
  <c r="R164" i="87"/>
  <c r="R165" i="87"/>
  <c r="Q160" i="87"/>
  <c r="Q168" i="87"/>
  <c r="Q171" i="87"/>
  <c r="M169" i="87"/>
  <c r="Q159" i="87"/>
  <c r="Q161" i="87"/>
  <c r="Q163" i="87"/>
  <c r="Q165" i="87"/>
  <c r="Q167" i="87"/>
  <c r="O169" i="87"/>
  <c r="H163" i="87"/>
  <c r="I106" i="87"/>
  <c r="H164" i="87"/>
  <c r="I167" i="87"/>
  <c r="H165" i="87"/>
  <c r="H160" i="87"/>
  <c r="H159" i="87"/>
  <c r="I20" i="87"/>
  <c r="H166" i="87"/>
  <c r="I163" i="87"/>
  <c r="I164" i="87"/>
  <c r="H171" i="87"/>
  <c r="I162" i="87"/>
  <c r="I165" i="87"/>
  <c r="I166" i="87"/>
  <c r="H167" i="87"/>
  <c r="I66" i="87"/>
  <c r="E23" i="87"/>
  <c r="I23" i="87" s="1"/>
  <c r="I168" i="87"/>
  <c r="G169" i="87"/>
  <c r="F169" i="87"/>
  <c r="I171" i="87"/>
  <c r="G87" i="87"/>
  <c r="G172" i="87" s="1"/>
  <c r="E109" i="87"/>
  <c r="I109" i="87" s="1"/>
  <c r="H161" i="87"/>
  <c r="E169" i="87"/>
  <c r="I127" i="87"/>
  <c r="F45" i="87"/>
  <c r="F172" i="87" s="1"/>
  <c r="I160" i="87"/>
  <c r="I159" i="87"/>
  <c r="I63" i="87"/>
  <c r="I148" i="87"/>
  <c r="H168" i="87"/>
  <c r="I42" i="87"/>
  <c r="D172" i="87"/>
  <c r="I84" i="87"/>
  <c r="E151" i="87"/>
  <c r="I151" i="87" s="1"/>
  <c r="I161" i="87"/>
  <c r="H162" i="87"/>
  <c r="E45" i="87"/>
  <c r="E130" i="87"/>
  <c r="I130" i="87" s="1"/>
  <c r="D169" i="87"/>
  <c r="B30" i="86"/>
  <c r="H17" i="86"/>
  <c r="K106" i="86"/>
  <c r="E106" i="86"/>
  <c r="F106" i="86"/>
  <c r="R47" i="85"/>
  <c r="K19" i="85"/>
  <c r="K34" i="85" s="1"/>
  <c r="K49" i="85" s="1"/>
  <c r="K64" i="85" s="1"/>
  <c r="K79" i="85" s="1"/>
  <c r="K94" i="85" s="1"/>
  <c r="K109" i="85" s="1"/>
  <c r="R117" i="85"/>
  <c r="O32" i="85"/>
  <c r="R32" i="85" s="1"/>
  <c r="R62" i="85"/>
  <c r="I75" i="85"/>
  <c r="R115" i="85"/>
  <c r="O120" i="85"/>
  <c r="P120" i="85"/>
  <c r="R114" i="85"/>
  <c r="Q120" i="85"/>
  <c r="Q92" i="85"/>
  <c r="R92" i="85" s="1"/>
  <c r="R112" i="85"/>
  <c r="R119" i="85"/>
  <c r="R118" i="85"/>
  <c r="R121" i="85"/>
  <c r="O17" i="85"/>
  <c r="R113" i="85"/>
  <c r="R116" i="85"/>
  <c r="R77" i="85"/>
  <c r="R15" i="85"/>
  <c r="R75" i="85"/>
  <c r="R60" i="85"/>
  <c r="P17" i="85"/>
  <c r="P122" i="85" s="1"/>
  <c r="R45" i="85"/>
  <c r="R105" i="85"/>
  <c r="N120" i="85"/>
  <c r="I114" i="85"/>
  <c r="I62" i="85"/>
  <c r="I113" i="85"/>
  <c r="I112" i="85"/>
  <c r="I60" i="85"/>
  <c r="G120" i="85"/>
  <c r="I119" i="85"/>
  <c r="I118" i="85"/>
  <c r="I117" i="85"/>
  <c r="I116" i="85"/>
  <c r="I115" i="85"/>
  <c r="I121" i="85"/>
  <c r="E120" i="85"/>
  <c r="F120" i="85"/>
  <c r="I92" i="85"/>
  <c r="H120" i="85"/>
  <c r="I107" i="85"/>
  <c r="H122" i="85"/>
  <c r="I17" i="85"/>
  <c r="I105" i="85"/>
  <c r="I45" i="85"/>
  <c r="E47" i="85"/>
  <c r="G32" i="85"/>
  <c r="G122" i="85" s="1"/>
  <c r="F47" i="85"/>
  <c r="F122" i="85" s="1"/>
  <c r="I15" i="85"/>
  <c r="E77" i="85"/>
  <c r="I77" i="85" s="1"/>
  <c r="I90" i="85"/>
  <c r="I30" i="85"/>
  <c r="R128" i="84"/>
  <c r="R135" i="84"/>
  <c r="O146" i="84"/>
  <c r="R56" i="84"/>
  <c r="R137" i="84"/>
  <c r="R138" i="84"/>
  <c r="R139" i="84"/>
  <c r="R140" i="84"/>
  <c r="R142" i="84"/>
  <c r="R143" i="84"/>
  <c r="R134" i="84"/>
  <c r="P146" i="84"/>
  <c r="R145" i="84"/>
  <c r="Q146" i="84"/>
  <c r="N146" i="84"/>
  <c r="R141" i="84"/>
  <c r="J137" i="83"/>
  <c r="P39" i="83"/>
  <c r="I56" i="84"/>
  <c r="I138" i="84"/>
  <c r="I139" i="84"/>
  <c r="I74" i="84"/>
  <c r="I137" i="84"/>
  <c r="I136" i="84"/>
  <c r="I135" i="84"/>
  <c r="I134" i="84"/>
  <c r="H146" i="84"/>
  <c r="I92" i="84"/>
  <c r="I110" i="84"/>
  <c r="I145" i="84"/>
  <c r="I144" i="84"/>
  <c r="I20" i="84"/>
  <c r="F146" i="84"/>
  <c r="I128" i="84"/>
  <c r="I143" i="84"/>
  <c r="E146" i="84"/>
  <c r="I142" i="84"/>
  <c r="I38" i="84"/>
  <c r="I141" i="84"/>
  <c r="I140" i="84"/>
  <c r="G146" i="84"/>
  <c r="P115" i="83"/>
  <c r="H115" i="83"/>
  <c r="H148" i="83"/>
  <c r="H147" i="83"/>
  <c r="H145" i="83"/>
  <c r="H144" i="83"/>
  <c r="F153" i="83"/>
  <c r="H146" i="83"/>
  <c r="P20" i="83"/>
  <c r="P77" i="83"/>
  <c r="P96" i="83"/>
  <c r="P58" i="83"/>
  <c r="H143" i="83"/>
  <c r="G153" i="83"/>
  <c r="H142" i="83"/>
  <c r="E153" i="83"/>
  <c r="H77" i="83"/>
  <c r="H134" i="83"/>
  <c r="H141" i="83"/>
  <c r="H152" i="83"/>
  <c r="H151" i="83"/>
  <c r="H150" i="83"/>
  <c r="H149" i="83"/>
  <c r="H39" i="83"/>
  <c r="H96" i="83"/>
  <c r="H20" i="83"/>
  <c r="H58" i="83"/>
  <c r="U161" i="82"/>
  <c r="V121" i="82"/>
  <c r="V81" i="82"/>
  <c r="V148" i="82"/>
  <c r="V160" i="82"/>
  <c r="V153" i="82"/>
  <c r="V157" i="82"/>
  <c r="V149" i="82"/>
  <c r="V159" i="82"/>
  <c r="V150" i="82"/>
  <c r="V152" i="82"/>
  <c r="S161" i="82"/>
  <c r="V158" i="82"/>
  <c r="V155" i="82"/>
  <c r="T161" i="82"/>
  <c r="V156" i="82"/>
  <c r="Q161" i="82"/>
  <c r="V151" i="82"/>
  <c r="R161" i="82"/>
  <c r="P161" i="82"/>
  <c r="V21" i="82"/>
  <c r="K21" i="82"/>
  <c r="K153" i="82"/>
  <c r="K157" i="82"/>
  <c r="K156" i="82"/>
  <c r="K158" i="82"/>
  <c r="J161" i="82"/>
  <c r="K148" i="82"/>
  <c r="K159" i="82"/>
  <c r="K121" i="82"/>
  <c r="K160" i="82"/>
  <c r="I161" i="82"/>
  <c r="K149" i="82"/>
  <c r="E161" i="82"/>
  <c r="K150" i="82"/>
  <c r="K61" i="82"/>
  <c r="K141" i="82"/>
  <c r="K151" i="82"/>
  <c r="G161" i="82"/>
  <c r="F161" i="82"/>
  <c r="H161" i="82"/>
  <c r="K101" i="82"/>
  <c r="K152" i="82"/>
  <c r="K155" i="82"/>
  <c r="K41" i="82"/>
  <c r="K81" i="82"/>
  <c r="R146" i="84" l="1"/>
  <c r="U138" i="88"/>
  <c r="P153" i="83"/>
  <c r="N58" i="77"/>
  <c r="X70" i="88"/>
  <c r="L36" i="88"/>
  <c r="Q138" i="88"/>
  <c r="X137" i="88"/>
  <c r="T138" i="88"/>
  <c r="V138" i="88"/>
  <c r="X131" i="88"/>
  <c r="S138" i="88"/>
  <c r="R138" i="88"/>
  <c r="W138" i="88"/>
  <c r="X19" i="88"/>
  <c r="I138" i="88"/>
  <c r="F138" i="88"/>
  <c r="L137" i="88"/>
  <c r="L53" i="88"/>
  <c r="J138" i="88"/>
  <c r="L104" i="88"/>
  <c r="L70" i="88"/>
  <c r="H138" i="88"/>
  <c r="L121" i="88"/>
  <c r="L87" i="88"/>
  <c r="K138" i="88"/>
  <c r="L131" i="88"/>
  <c r="G138" i="88"/>
  <c r="L19" i="88"/>
  <c r="E138" i="88"/>
  <c r="P172" i="87"/>
  <c r="N172" i="87"/>
  <c r="R169" i="87"/>
  <c r="Q169" i="87"/>
  <c r="I45" i="87"/>
  <c r="H169" i="87"/>
  <c r="H172" i="87"/>
  <c r="I169" i="87"/>
  <c r="I87" i="87"/>
  <c r="E172" i="87"/>
  <c r="B43" i="86"/>
  <c r="H30" i="86"/>
  <c r="O122" i="85"/>
  <c r="Q122" i="85"/>
  <c r="R120" i="85"/>
  <c r="R17" i="85"/>
  <c r="R122" i="85" s="1"/>
  <c r="I120" i="85"/>
  <c r="E122" i="85"/>
  <c r="I32" i="85"/>
  <c r="I47" i="85"/>
  <c r="I146" i="84"/>
  <c r="H153" i="83"/>
  <c r="V161" i="82"/>
  <c r="K161" i="82"/>
  <c r="X138" i="88" l="1"/>
  <c r="L138" i="88"/>
  <c r="R172" i="87"/>
  <c r="Q172" i="87"/>
  <c r="I172" i="87"/>
  <c r="B56" i="86"/>
  <c r="H43" i="86"/>
  <c r="I122" i="85"/>
  <c r="L16" i="3"/>
  <c r="E21" i="26"/>
  <c r="E20" i="11"/>
  <c r="E13" i="11"/>
  <c r="E120" i="3"/>
  <c r="I20" i="11"/>
  <c r="J20" i="11"/>
  <c r="K20" i="11"/>
  <c r="F33" i="2"/>
  <c r="G33" i="2"/>
  <c r="H33" i="2"/>
  <c r="I33" i="2"/>
  <c r="J33" i="2"/>
  <c r="K33" i="2"/>
  <c r="F27" i="2"/>
  <c r="G27" i="2"/>
  <c r="H27" i="2"/>
  <c r="I27" i="2"/>
  <c r="J27" i="2"/>
  <c r="K27" i="2"/>
  <c r="E27" i="2"/>
  <c r="F23" i="2"/>
  <c r="G23" i="2"/>
  <c r="H23" i="2"/>
  <c r="I23" i="2"/>
  <c r="J23" i="2"/>
  <c r="K23" i="2"/>
  <c r="F16" i="2"/>
  <c r="G16" i="2"/>
  <c r="H16" i="2"/>
  <c r="I16" i="2"/>
  <c r="J16" i="2"/>
  <c r="K16" i="2"/>
  <c r="F12" i="2"/>
  <c r="G12" i="2"/>
  <c r="H12" i="2"/>
  <c r="I12" i="2"/>
  <c r="J12" i="2"/>
  <c r="K12" i="2"/>
  <c r="C152" i="75"/>
  <c r="C152" i="26"/>
  <c r="B267" i="75"/>
  <c r="B268" i="75" s="1"/>
  <c r="B269" i="75" s="1"/>
  <c r="B270" i="75" s="1"/>
  <c r="B271" i="75" s="1"/>
  <c r="B272" i="75" s="1"/>
  <c r="B273" i="75" s="1"/>
  <c r="B274" i="75" s="1"/>
  <c r="B275" i="75" s="1"/>
  <c r="B276" i="75" s="1"/>
  <c r="B277" i="75" s="1"/>
  <c r="B249" i="75"/>
  <c r="B250" i="75" s="1"/>
  <c r="B251" i="75" s="1"/>
  <c r="B252" i="75" s="1"/>
  <c r="B253" i="75" s="1"/>
  <c r="B254" i="75" s="1"/>
  <c r="B255" i="75" s="1"/>
  <c r="B256" i="75" s="1"/>
  <c r="B257" i="75" s="1"/>
  <c r="B258" i="75" s="1"/>
  <c r="B259" i="75" s="1"/>
  <c r="B231" i="75"/>
  <c r="B232" i="75" s="1"/>
  <c r="B233" i="75" s="1"/>
  <c r="B234" i="75" s="1"/>
  <c r="B235" i="75" s="1"/>
  <c r="B236" i="75" s="1"/>
  <c r="B237" i="75" s="1"/>
  <c r="B238" i="75" s="1"/>
  <c r="B239" i="75" s="1"/>
  <c r="B240" i="75" s="1"/>
  <c r="B241" i="75" s="1"/>
  <c r="B213" i="75"/>
  <c r="B214" i="75" s="1"/>
  <c r="B215" i="75" s="1"/>
  <c r="B216" i="75" s="1"/>
  <c r="B217" i="75" s="1"/>
  <c r="B218" i="75" s="1"/>
  <c r="B219" i="75" s="1"/>
  <c r="B220" i="75" s="1"/>
  <c r="B221" i="75" s="1"/>
  <c r="B222" i="75" s="1"/>
  <c r="B223" i="75" s="1"/>
  <c r="B195" i="75"/>
  <c r="B196" i="75" s="1"/>
  <c r="B197" i="75" s="1"/>
  <c r="B198" i="75" s="1"/>
  <c r="B199" i="75" s="1"/>
  <c r="B200" i="75" s="1"/>
  <c r="B201" i="75" s="1"/>
  <c r="B202" i="75" s="1"/>
  <c r="B203" i="75" s="1"/>
  <c r="B204" i="75" s="1"/>
  <c r="B205" i="75" s="1"/>
  <c r="B177" i="75"/>
  <c r="B178" i="75" s="1"/>
  <c r="B179" i="75" s="1"/>
  <c r="B180" i="75" s="1"/>
  <c r="B181" i="75" s="1"/>
  <c r="B182" i="75" s="1"/>
  <c r="B183" i="75" s="1"/>
  <c r="B184" i="75" s="1"/>
  <c r="B185" i="75" s="1"/>
  <c r="B186" i="75" s="1"/>
  <c r="B187" i="75" s="1"/>
  <c r="B159" i="75"/>
  <c r="B160" i="75" s="1"/>
  <c r="B161" i="75" s="1"/>
  <c r="B162" i="75" s="1"/>
  <c r="B163" i="75" s="1"/>
  <c r="B164" i="75" s="1"/>
  <c r="B165" i="75" s="1"/>
  <c r="B166" i="75" s="1"/>
  <c r="B167" i="75" s="1"/>
  <c r="B168" i="75" s="1"/>
  <c r="B169" i="75" s="1"/>
  <c r="B137" i="75"/>
  <c r="B138" i="75" s="1"/>
  <c r="B139" i="75" s="1"/>
  <c r="B140" i="75" s="1"/>
  <c r="B141" i="75" s="1"/>
  <c r="B142" i="75" s="1"/>
  <c r="B143" i="75" s="1"/>
  <c r="B144" i="75" s="1"/>
  <c r="B145" i="75" s="1"/>
  <c r="B146" i="75" s="1"/>
  <c r="B147" i="75" s="1"/>
  <c r="B119" i="75"/>
  <c r="B120" i="75" s="1"/>
  <c r="B121" i="75" s="1"/>
  <c r="B122" i="75" s="1"/>
  <c r="B123" i="75" s="1"/>
  <c r="B124" i="75" s="1"/>
  <c r="B125" i="75" s="1"/>
  <c r="B126" i="75" s="1"/>
  <c r="B127" i="75" s="1"/>
  <c r="B128" i="75" s="1"/>
  <c r="B129" i="75" s="1"/>
  <c r="B101" i="75"/>
  <c r="B102" i="75" s="1"/>
  <c r="B103" i="75" s="1"/>
  <c r="B104" i="75" s="1"/>
  <c r="B105" i="75" s="1"/>
  <c r="B106" i="75" s="1"/>
  <c r="B107" i="75" s="1"/>
  <c r="B108" i="75" s="1"/>
  <c r="B109" i="75" s="1"/>
  <c r="B110" i="75" s="1"/>
  <c r="B111" i="75" s="1"/>
  <c r="B83" i="75"/>
  <c r="B84" i="75" s="1"/>
  <c r="B85" i="75" s="1"/>
  <c r="B86" i="75" s="1"/>
  <c r="B87" i="75" s="1"/>
  <c r="B88" i="75" s="1"/>
  <c r="B89" i="75" s="1"/>
  <c r="B90" i="75" s="1"/>
  <c r="B91" i="75" s="1"/>
  <c r="B92" i="75" s="1"/>
  <c r="B93" i="75" s="1"/>
  <c r="C3" i="77"/>
  <c r="B11" i="75"/>
  <c r="B12" i="75" s="1"/>
  <c r="B13" i="75" s="1"/>
  <c r="B14" i="75" s="1"/>
  <c r="B15" i="75" s="1"/>
  <c r="B16" i="75" s="1"/>
  <c r="B17" i="75" s="1"/>
  <c r="B18" i="75" s="1"/>
  <c r="B19" i="75" s="1"/>
  <c r="B20" i="75" s="1"/>
  <c r="B21" i="75" s="1"/>
  <c r="B65" i="75"/>
  <c r="B66" i="75" s="1"/>
  <c r="B67" i="75" s="1"/>
  <c r="B68" i="75" s="1"/>
  <c r="B69" i="75" s="1"/>
  <c r="B70" i="75" s="1"/>
  <c r="B71" i="75" s="1"/>
  <c r="B72" i="75" s="1"/>
  <c r="B73" i="75" s="1"/>
  <c r="B74" i="75" s="1"/>
  <c r="B75" i="75" s="1"/>
  <c r="B47" i="75"/>
  <c r="B48" i="75" s="1"/>
  <c r="B49" i="75" s="1"/>
  <c r="B50" i="75" s="1"/>
  <c r="B51" i="75" s="1"/>
  <c r="B52" i="75" s="1"/>
  <c r="B53" i="75" s="1"/>
  <c r="B54" i="75" s="1"/>
  <c r="B55" i="75" s="1"/>
  <c r="B56" i="75" s="1"/>
  <c r="B57" i="75" s="1"/>
  <c r="B29" i="75"/>
  <c r="B30" i="75" s="1"/>
  <c r="B31" i="75" s="1"/>
  <c r="B32" i="75" s="1"/>
  <c r="B33" i="75" s="1"/>
  <c r="B34" i="75" s="1"/>
  <c r="B35" i="75" s="1"/>
  <c r="B36" i="75" s="1"/>
  <c r="B37" i="75" s="1"/>
  <c r="B38" i="75" s="1"/>
  <c r="B39" i="75" s="1"/>
  <c r="C14" i="79"/>
  <c r="C3" i="79"/>
  <c r="C3" i="75"/>
  <c r="J21" i="79"/>
  <c r="I21" i="79"/>
  <c r="H21" i="79"/>
  <c r="G21" i="79"/>
  <c r="F21" i="79"/>
  <c r="E21" i="79"/>
  <c r="L20" i="79"/>
  <c r="L19" i="79"/>
  <c r="L18" i="79"/>
  <c r="L17" i="79"/>
  <c r="L15" i="79"/>
  <c r="K10" i="79"/>
  <c r="J10" i="79"/>
  <c r="I10" i="79"/>
  <c r="H10" i="79"/>
  <c r="G10" i="79"/>
  <c r="F10" i="79"/>
  <c r="E10" i="79"/>
  <c r="L9" i="79"/>
  <c r="L8" i="79"/>
  <c r="L7" i="79"/>
  <c r="L6" i="79"/>
  <c r="L4" i="79"/>
  <c r="F51" i="77"/>
  <c r="E51" i="77"/>
  <c r="F44" i="77"/>
  <c r="E44" i="77"/>
  <c r="F37" i="77"/>
  <c r="E37" i="77"/>
  <c r="F30" i="77"/>
  <c r="E30" i="77"/>
  <c r="F23" i="77"/>
  <c r="E23" i="77"/>
  <c r="F16" i="77"/>
  <c r="E16" i="77"/>
  <c r="F9" i="77"/>
  <c r="E9" i="77"/>
  <c r="F57" i="77"/>
  <c r="E57" i="77"/>
  <c r="G50" i="77"/>
  <c r="G43" i="77"/>
  <c r="G36" i="77"/>
  <c r="G29" i="77"/>
  <c r="G22" i="77"/>
  <c r="G15" i="77"/>
  <c r="G8" i="77"/>
  <c r="F56" i="77"/>
  <c r="E56" i="77"/>
  <c r="G49" i="77"/>
  <c r="G42" i="77"/>
  <c r="G35" i="77"/>
  <c r="G28" i="77"/>
  <c r="G21" i="77"/>
  <c r="G14" i="77"/>
  <c r="G7" i="77"/>
  <c r="E53" i="77"/>
  <c r="F53" i="77" s="1"/>
  <c r="G53" i="77" s="1"/>
  <c r="O205" i="75"/>
  <c r="N205" i="75"/>
  <c r="M205" i="75"/>
  <c r="L205" i="75"/>
  <c r="K205" i="75"/>
  <c r="J205" i="75"/>
  <c r="I205" i="75"/>
  <c r="H205" i="75"/>
  <c r="G205" i="75"/>
  <c r="F205" i="75"/>
  <c r="O187" i="75"/>
  <c r="N187" i="75"/>
  <c r="M187" i="75"/>
  <c r="L187" i="75"/>
  <c r="K187" i="75"/>
  <c r="J187" i="75"/>
  <c r="I187" i="75"/>
  <c r="H187" i="75"/>
  <c r="G187" i="75"/>
  <c r="F187" i="75"/>
  <c r="E169" i="75"/>
  <c r="O168" i="75"/>
  <c r="N168" i="75"/>
  <c r="M168" i="75"/>
  <c r="L168" i="75"/>
  <c r="K168" i="75"/>
  <c r="J168" i="75"/>
  <c r="I168" i="75"/>
  <c r="H168" i="75"/>
  <c r="G168" i="75"/>
  <c r="F168" i="75"/>
  <c r="F167" i="75"/>
  <c r="G166" i="75"/>
  <c r="F166" i="75"/>
  <c r="H165" i="75"/>
  <c r="G165" i="75"/>
  <c r="F165" i="75"/>
  <c r="I164" i="75"/>
  <c r="H164" i="75"/>
  <c r="G164" i="75"/>
  <c r="F164" i="75"/>
  <c r="J163" i="75"/>
  <c r="I163" i="75"/>
  <c r="H163" i="75"/>
  <c r="G163" i="75"/>
  <c r="F163" i="75"/>
  <c r="K162" i="75"/>
  <c r="J162" i="75"/>
  <c r="I162" i="75"/>
  <c r="H162" i="75"/>
  <c r="G162" i="75"/>
  <c r="F162" i="75"/>
  <c r="L161" i="75"/>
  <c r="K161" i="75"/>
  <c r="J161" i="75"/>
  <c r="I161" i="75"/>
  <c r="H161" i="75"/>
  <c r="G161" i="75"/>
  <c r="F161" i="75"/>
  <c r="M160" i="75"/>
  <c r="L160" i="75"/>
  <c r="K160" i="75"/>
  <c r="J160" i="75"/>
  <c r="I160" i="75"/>
  <c r="H160" i="75"/>
  <c r="F160" i="75"/>
  <c r="N159" i="75"/>
  <c r="M159" i="75"/>
  <c r="L159" i="75"/>
  <c r="K159" i="75"/>
  <c r="J159" i="75"/>
  <c r="I159" i="75"/>
  <c r="H159" i="75"/>
  <c r="G159" i="75"/>
  <c r="F159" i="75"/>
  <c r="O158" i="75"/>
  <c r="N158" i="75"/>
  <c r="M158" i="75"/>
  <c r="L158" i="75"/>
  <c r="K158" i="75"/>
  <c r="J158" i="75"/>
  <c r="I158" i="75"/>
  <c r="H158" i="75"/>
  <c r="G158" i="75"/>
  <c r="F158" i="75"/>
  <c r="O147" i="75"/>
  <c r="N147" i="75"/>
  <c r="M147" i="75"/>
  <c r="L147" i="75"/>
  <c r="K147" i="75"/>
  <c r="J147" i="75"/>
  <c r="I147" i="75"/>
  <c r="H147" i="75"/>
  <c r="G147" i="75"/>
  <c r="F147" i="75"/>
  <c r="O129" i="75"/>
  <c r="N129" i="75"/>
  <c r="M129" i="75"/>
  <c r="L129" i="75"/>
  <c r="K129" i="75"/>
  <c r="J129" i="75"/>
  <c r="I129" i="75"/>
  <c r="H129" i="75"/>
  <c r="G129" i="75"/>
  <c r="F129" i="75"/>
  <c r="O111" i="75"/>
  <c r="N111" i="75"/>
  <c r="M111" i="75"/>
  <c r="L111" i="75"/>
  <c r="K111" i="75"/>
  <c r="J111" i="75"/>
  <c r="I111" i="75"/>
  <c r="H111" i="75"/>
  <c r="G111" i="75"/>
  <c r="F111" i="75"/>
  <c r="O93" i="75"/>
  <c r="N93" i="75"/>
  <c r="M93" i="75"/>
  <c r="L93" i="75"/>
  <c r="K93" i="75"/>
  <c r="J93" i="75"/>
  <c r="I93" i="75"/>
  <c r="H93" i="75"/>
  <c r="G93" i="75"/>
  <c r="F93" i="75"/>
  <c r="O75" i="75"/>
  <c r="N75" i="75"/>
  <c r="M75" i="75"/>
  <c r="L75" i="75"/>
  <c r="K75" i="75"/>
  <c r="J75" i="75"/>
  <c r="I75" i="75"/>
  <c r="H75" i="75"/>
  <c r="G75" i="75"/>
  <c r="F75" i="75"/>
  <c r="O57" i="75"/>
  <c r="N57" i="75"/>
  <c r="M57" i="75"/>
  <c r="L57" i="75"/>
  <c r="K57" i="75"/>
  <c r="J57" i="75"/>
  <c r="I57" i="75"/>
  <c r="H57" i="75"/>
  <c r="G57" i="75"/>
  <c r="F57" i="75"/>
  <c r="O39" i="75"/>
  <c r="N39" i="75"/>
  <c r="M39" i="75"/>
  <c r="L39" i="75"/>
  <c r="K39" i="75"/>
  <c r="J39" i="75"/>
  <c r="I39" i="75"/>
  <c r="H39" i="75"/>
  <c r="G39" i="75"/>
  <c r="F39" i="75"/>
  <c r="E21" i="75"/>
  <c r="O20" i="75"/>
  <c r="N20" i="75"/>
  <c r="M20" i="75"/>
  <c r="L20" i="75"/>
  <c r="K20" i="75"/>
  <c r="J20" i="75"/>
  <c r="I20" i="75"/>
  <c r="H20" i="75"/>
  <c r="G20" i="75"/>
  <c r="F20" i="75"/>
  <c r="F19" i="75"/>
  <c r="G18" i="75"/>
  <c r="F18" i="75"/>
  <c r="H17" i="75"/>
  <c r="G17" i="75"/>
  <c r="F17" i="75"/>
  <c r="I16" i="75"/>
  <c r="H16" i="75"/>
  <c r="G16" i="75"/>
  <c r="F16" i="75"/>
  <c r="J15" i="75"/>
  <c r="I15" i="75"/>
  <c r="H15" i="75"/>
  <c r="G15" i="75"/>
  <c r="F15" i="75"/>
  <c r="K14" i="75"/>
  <c r="J14" i="75"/>
  <c r="I14" i="75"/>
  <c r="H14" i="75"/>
  <c r="G14" i="75"/>
  <c r="F14" i="75"/>
  <c r="L13" i="75"/>
  <c r="K13" i="75"/>
  <c r="J13" i="75"/>
  <c r="I13" i="75"/>
  <c r="H13" i="75"/>
  <c r="G13" i="75"/>
  <c r="F13" i="75"/>
  <c r="M12" i="75"/>
  <c r="L12" i="75"/>
  <c r="K12" i="75"/>
  <c r="J12" i="75"/>
  <c r="I12" i="75"/>
  <c r="H12" i="75"/>
  <c r="G12" i="75"/>
  <c r="F12" i="75"/>
  <c r="N11" i="75"/>
  <c r="M11" i="75"/>
  <c r="L11" i="75"/>
  <c r="K11" i="75"/>
  <c r="J11" i="75"/>
  <c r="I11" i="75"/>
  <c r="H11" i="75"/>
  <c r="G11" i="75"/>
  <c r="F11" i="75"/>
  <c r="O10" i="75"/>
  <c r="N10" i="75"/>
  <c r="M10" i="75"/>
  <c r="L10" i="75"/>
  <c r="K10" i="75"/>
  <c r="J10" i="75"/>
  <c r="I10" i="75"/>
  <c r="H10" i="75"/>
  <c r="G10" i="75"/>
  <c r="F10" i="75"/>
  <c r="B69" i="86" l="1"/>
  <c r="H56" i="86"/>
  <c r="G23" i="77"/>
  <c r="I28" i="2"/>
  <c r="H28" i="2"/>
  <c r="G28" i="2"/>
  <c r="I17" i="2"/>
  <c r="F28" i="2"/>
  <c r="J28" i="2"/>
  <c r="H17" i="2"/>
  <c r="K17" i="2"/>
  <c r="F17" i="2"/>
  <c r="J17" i="2"/>
  <c r="G17" i="2"/>
  <c r="K28" i="2"/>
  <c r="G37" i="77"/>
  <c r="G56" i="77"/>
  <c r="G9" i="77"/>
  <c r="F58" i="77"/>
  <c r="G51" i="77"/>
  <c r="G57" i="77"/>
  <c r="G30" i="77"/>
  <c r="E58" i="77"/>
  <c r="G44" i="77"/>
  <c r="L10" i="79"/>
  <c r="L21" i="79"/>
  <c r="L21" i="75"/>
  <c r="J169" i="75"/>
  <c r="I21" i="75"/>
  <c r="O169" i="75"/>
  <c r="P129" i="75"/>
  <c r="J21" i="75"/>
  <c r="P75" i="75"/>
  <c r="P93" i="75"/>
  <c r="K21" i="75"/>
  <c r="P57" i="75"/>
  <c r="P205" i="75"/>
  <c r="F21" i="75"/>
  <c r="N21" i="75"/>
  <c r="P111" i="75"/>
  <c r="G21" i="75"/>
  <c r="O21" i="75"/>
  <c r="P147" i="75"/>
  <c r="G169" i="75"/>
  <c r="H21" i="75"/>
  <c r="P277" i="75"/>
  <c r="M169" i="75"/>
  <c r="F169" i="75"/>
  <c r="N169" i="75"/>
  <c r="P259" i="75"/>
  <c r="H169" i="75"/>
  <c r="P241" i="75"/>
  <c r="L169" i="75"/>
  <c r="I169" i="75"/>
  <c r="K169" i="75"/>
  <c r="P39" i="75"/>
  <c r="M21" i="75"/>
  <c r="P187" i="75"/>
  <c r="P223" i="75"/>
  <c r="G16" i="77"/>
  <c r="B82" i="86" l="1"/>
  <c r="H69" i="86"/>
  <c r="G58" i="77"/>
  <c r="P21" i="75"/>
  <c r="P169" i="75"/>
  <c r="B95" i="86" l="1"/>
  <c r="H95" i="86" s="1"/>
  <c r="H82" i="86"/>
  <c r="L10" i="11"/>
  <c r="E8" i="37" l="1"/>
  <c r="F29" i="3"/>
  <c r="G29" i="3"/>
  <c r="H29" i="3"/>
  <c r="I29" i="3"/>
  <c r="J29" i="3"/>
  <c r="K29" i="3"/>
  <c r="L12" i="3"/>
  <c r="E169" i="26"/>
  <c r="G168" i="26"/>
  <c r="H168" i="26"/>
  <c r="I168" i="26"/>
  <c r="J168" i="26"/>
  <c r="K168" i="26"/>
  <c r="L168" i="26"/>
  <c r="M168" i="26"/>
  <c r="N168" i="26"/>
  <c r="O168" i="26"/>
  <c r="G166" i="26"/>
  <c r="G165" i="26"/>
  <c r="H165" i="26"/>
  <c r="G164" i="26"/>
  <c r="H164" i="26"/>
  <c r="I164" i="26"/>
  <c r="G163" i="26"/>
  <c r="H163" i="26"/>
  <c r="I163" i="26"/>
  <c r="J163" i="26"/>
  <c r="G162" i="26"/>
  <c r="H162" i="26"/>
  <c r="I162" i="26"/>
  <c r="J162" i="26"/>
  <c r="K162" i="26"/>
  <c r="G161" i="26"/>
  <c r="H161" i="26"/>
  <c r="I161" i="26"/>
  <c r="J161" i="26"/>
  <c r="K161" i="26"/>
  <c r="L161" i="26"/>
  <c r="G160" i="26"/>
  <c r="H160" i="26"/>
  <c r="I160" i="26"/>
  <c r="J160" i="26"/>
  <c r="K160" i="26"/>
  <c r="L160" i="26"/>
  <c r="M160" i="26"/>
  <c r="G159" i="26"/>
  <c r="H159" i="26"/>
  <c r="I159" i="26"/>
  <c r="J159" i="26"/>
  <c r="K159" i="26"/>
  <c r="L159" i="26"/>
  <c r="M159" i="26"/>
  <c r="N159" i="26"/>
  <c r="F159" i="26"/>
  <c r="F160" i="26"/>
  <c r="F161" i="26"/>
  <c r="F162" i="26"/>
  <c r="F163" i="26"/>
  <c r="F164" i="26"/>
  <c r="F165" i="26"/>
  <c r="F166" i="26"/>
  <c r="F167" i="26"/>
  <c r="F168" i="26"/>
  <c r="G158" i="26"/>
  <c r="H158" i="26"/>
  <c r="I158" i="26"/>
  <c r="J158" i="26"/>
  <c r="K158" i="26"/>
  <c r="L158" i="26"/>
  <c r="M158" i="26"/>
  <c r="N158" i="26"/>
  <c r="O158" i="26"/>
  <c r="F158" i="26"/>
  <c r="O283" i="26"/>
  <c r="N283" i="26"/>
  <c r="M283" i="26"/>
  <c r="L283" i="26"/>
  <c r="K283" i="26"/>
  <c r="J283" i="26"/>
  <c r="I283" i="26"/>
  <c r="H283" i="26"/>
  <c r="G283" i="26"/>
  <c r="F283" i="26"/>
  <c r="O264" i="26"/>
  <c r="N264" i="26"/>
  <c r="M264" i="26"/>
  <c r="L264" i="26"/>
  <c r="K264" i="26"/>
  <c r="J264" i="26"/>
  <c r="I264" i="26"/>
  <c r="H264" i="26"/>
  <c r="G264" i="26"/>
  <c r="F264" i="26"/>
  <c r="O245" i="26"/>
  <c r="N245" i="26"/>
  <c r="M245" i="26"/>
  <c r="L245" i="26"/>
  <c r="K245" i="26"/>
  <c r="J245" i="26"/>
  <c r="I245" i="26"/>
  <c r="H245" i="26"/>
  <c r="G245" i="26"/>
  <c r="F245" i="26"/>
  <c r="O226" i="26"/>
  <c r="N226" i="26"/>
  <c r="M226" i="26"/>
  <c r="L226" i="26"/>
  <c r="K226" i="26"/>
  <c r="J226" i="26"/>
  <c r="I226" i="26"/>
  <c r="H226" i="26"/>
  <c r="G226" i="26"/>
  <c r="F226" i="26"/>
  <c r="O207" i="26"/>
  <c r="N207" i="26"/>
  <c r="M207" i="26"/>
  <c r="L207" i="26"/>
  <c r="K207" i="26"/>
  <c r="J207" i="26"/>
  <c r="I207" i="26"/>
  <c r="H207" i="26"/>
  <c r="G207" i="26"/>
  <c r="F207" i="26"/>
  <c r="O188" i="26"/>
  <c r="N188" i="26"/>
  <c r="M188" i="26"/>
  <c r="L188" i="26"/>
  <c r="K188" i="26"/>
  <c r="J188" i="26"/>
  <c r="I188" i="26"/>
  <c r="H188" i="26"/>
  <c r="G188" i="26"/>
  <c r="F188" i="26"/>
  <c r="O147" i="26"/>
  <c r="N147" i="26"/>
  <c r="M147" i="26"/>
  <c r="L147" i="26"/>
  <c r="K147" i="26"/>
  <c r="J147" i="26"/>
  <c r="I147" i="26"/>
  <c r="H147" i="26"/>
  <c r="G147" i="26"/>
  <c r="F147" i="26"/>
  <c r="O129" i="26"/>
  <c r="N129" i="26"/>
  <c r="M129" i="26"/>
  <c r="L129" i="26"/>
  <c r="K129" i="26"/>
  <c r="J129" i="26"/>
  <c r="I129" i="26"/>
  <c r="H129" i="26"/>
  <c r="G129" i="26"/>
  <c r="F129" i="26"/>
  <c r="O111" i="26"/>
  <c r="N111" i="26"/>
  <c r="M111" i="26"/>
  <c r="L111" i="26"/>
  <c r="K111" i="26"/>
  <c r="J111" i="26"/>
  <c r="I111" i="26"/>
  <c r="H111" i="26"/>
  <c r="G111" i="26"/>
  <c r="F111" i="26"/>
  <c r="O93" i="26"/>
  <c r="N93" i="26"/>
  <c r="M93" i="26"/>
  <c r="L93" i="26"/>
  <c r="K93" i="26"/>
  <c r="J93" i="26"/>
  <c r="I93" i="26"/>
  <c r="H93" i="26"/>
  <c r="G93" i="26"/>
  <c r="F93" i="26"/>
  <c r="O75" i="26"/>
  <c r="N75" i="26"/>
  <c r="M75" i="26"/>
  <c r="L75" i="26"/>
  <c r="K75" i="26"/>
  <c r="J75" i="26"/>
  <c r="I75" i="26"/>
  <c r="H75" i="26"/>
  <c r="G75" i="26"/>
  <c r="F75" i="26"/>
  <c r="O57" i="26"/>
  <c r="N57" i="26"/>
  <c r="M57" i="26"/>
  <c r="L57" i="26"/>
  <c r="K57" i="26"/>
  <c r="J57" i="26"/>
  <c r="I57" i="26"/>
  <c r="H57" i="26"/>
  <c r="G57" i="26"/>
  <c r="F57" i="26"/>
  <c r="O39" i="26"/>
  <c r="N39" i="26"/>
  <c r="M39" i="26"/>
  <c r="L39" i="26"/>
  <c r="K39" i="26"/>
  <c r="J39" i="26"/>
  <c r="I39" i="26"/>
  <c r="H39" i="26"/>
  <c r="G39" i="26"/>
  <c r="F39" i="26"/>
  <c r="G20" i="26"/>
  <c r="H20" i="26"/>
  <c r="I20" i="26"/>
  <c r="J20" i="26"/>
  <c r="K20" i="26"/>
  <c r="L20" i="26"/>
  <c r="M20" i="26"/>
  <c r="N20" i="26"/>
  <c r="O20" i="26"/>
  <c r="F20" i="26"/>
  <c r="F10" i="26"/>
  <c r="C40" i="19"/>
  <c r="L74" i="19"/>
  <c r="L72" i="19"/>
  <c r="L71" i="19"/>
  <c r="L70" i="19"/>
  <c r="L69" i="19"/>
  <c r="L67" i="19"/>
  <c r="L66" i="19"/>
  <c r="L65" i="19"/>
  <c r="L64" i="19"/>
  <c r="L63" i="19"/>
  <c r="L61" i="19"/>
  <c r="L60" i="19"/>
  <c r="L59" i="19"/>
  <c r="L58" i="19"/>
  <c r="L57" i="19"/>
  <c r="L54" i="19"/>
  <c r="L52" i="19"/>
  <c r="L51" i="19"/>
  <c r="L49" i="19"/>
  <c r="L48" i="19"/>
  <c r="L46" i="19"/>
  <c r="L45" i="19"/>
  <c r="E73" i="19"/>
  <c r="J73" i="19"/>
  <c r="I73" i="19"/>
  <c r="H73" i="19"/>
  <c r="G73" i="19"/>
  <c r="F73" i="19"/>
  <c r="L11" i="19"/>
  <c r="L9" i="19"/>
  <c r="L8" i="19"/>
  <c r="E36" i="19"/>
  <c r="L44" i="17"/>
  <c r="J34" i="17"/>
  <c r="L31" i="17"/>
  <c r="E34" i="17"/>
  <c r="C26" i="17"/>
  <c r="E11" i="17"/>
  <c r="L10" i="17"/>
  <c r="L9" i="17"/>
  <c r="L8" i="17"/>
  <c r="L7" i="17"/>
  <c r="L6" i="17"/>
  <c r="E73" i="13"/>
  <c r="F73" i="13"/>
  <c r="E74" i="13"/>
  <c r="F74" i="13"/>
  <c r="F70" i="13"/>
  <c r="F71" i="13"/>
  <c r="E71" i="13"/>
  <c r="E70" i="13"/>
  <c r="F67" i="13"/>
  <c r="E67" i="13"/>
  <c r="E41" i="11"/>
  <c r="C47" i="11"/>
  <c r="L14" i="40"/>
  <c r="L15" i="40"/>
  <c r="F120" i="3"/>
  <c r="G120" i="3"/>
  <c r="H120" i="3"/>
  <c r="I120" i="3"/>
  <c r="J120" i="3"/>
  <c r="E101" i="3"/>
  <c r="F101" i="3"/>
  <c r="G101" i="3"/>
  <c r="H101" i="3"/>
  <c r="I101" i="3"/>
  <c r="J101" i="3"/>
  <c r="H59" i="3"/>
  <c r="I59" i="3"/>
  <c r="J59" i="3"/>
  <c r="K59" i="3"/>
  <c r="F59" i="3"/>
  <c r="G59" i="3"/>
  <c r="E59" i="3"/>
  <c r="C105" i="2"/>
  <c r="C69" i="2"/>
  <c r="L57" i="2"/>
  <c r="L58" i="2"/>
  <c r="L59" i="2"/>
  <c r="L61" i="2"/>
  <c r="L62" i="2"/>
  <c r="E29" i="3"/>
  <c r="F114" i="2"/>
  <c r="G114" i="2"/>
  <c r="H114" i="2"/>
  <c r="I114" i="2"/>
  <c r="J114" i="2"/>
  <c r="E114" i="2"/>
  <c r="F90" i="2"/>
  <c r="G90" i="2"/>
  <c r="H90" i="2"/>
  <c r="I90" i="2"/>
  <c r="J90" i="2"/>
  <c r="E90" i="2"/>
  <c r="F86" i="2"/>
  <c r="G86" i="2"/>
  <c r="H86" i="2"/>
  <c r="I86" i="2"/>
  <c r="J86" i="2"/>
  <c r="E86" i="2"/>
  <c r="F79" i="2"/>
  <c r="G79" i="2"/>
  <c r="H79" i="2"/>
  <c r="I79" i="2"/>
  <c r="J79" i="2"/>
  <c r="E79" i="2"/>
  <c r="F51" i="2"/>
  <c r="G51" i="2"/>
  <c r="H51" i="2"/>
  <c r="I51" i="2"/>
  <c r="J51" i="2"/>
  <c r="K51" i="2"/>
  <c r="E51" i="2"/>
  <c r="E23" i="2"/>
  <c r="E28" i="2" s="1"/>
  <c r="E16" i="2"/>
  <c r="L37" i="17"/>
  <c r="C42" i="2"/>
  <c r="C3" i="11"/>
  <c r="C3" i="13"/>
  <c r="C3" i="17"/>
  <c r="C3" i="19"/>
  <c r="C23" i="40"/>
  <c r="C5" i="40"/>
  <c r="C3" i="26"/>
  <c r="C5" i="3"/>
  <c r="C34" i="3"/>
  <c r="C95" i="3"/>
  <c r="C67" i="3"/>
  <c r="C6" i="2"/>
  <c r="H21" i="26" l="1"/>
  <c r="K21" i="26"/>
  <c r="I21" i="26"/>
  <c r="M21" i="26"/>
  <c r="G21" i="26"/>
  <c r="O21" i="26"/>
  <c r="J21" i="26"/>
  <c r="L21" i="26"/>
  <c r="F21" i="26"/>
  <c r="N21" i="26"/>
  <c r="E121" i="3"/>
  <c r="H121" i="3"/>
  <c r="L73" i="19"/>
  <c r="G121" i="3"/>
  <c r="F121" i="3"/>
  <c r="J121" i="3"/>
  <c r="I121" i="3"/>
  <c r="M169" i="26"/>
  <c r="I169" i="26"/>
  <c r="N169" i="26"/>
  <c r="G169" i="26"/>
  <c r="H169" i="26"/>
  <c r="F169" i="26"/>
  <c r="O169" i="26"/>
  <c r="L169" i="26"/>
  <c r="J169" i="26"/>
  <c r="K169" i="26"/>
  <c r="P39" i="26"/>
  <c r="P245" i="26"/>
  <c r="P111" i="26"/>
  <c r="P264" i="26"/>
  <c r="P129" i="26"/>
  <c r="P75" i="26"/>
  <c r="P147" i="26"/>
  <c r="P283" i="26"/>
  <c r="P57" i="26"/>
  <c r="P207" i="26"/>
  <c r="P93" i="26"/>
  <c r="P188" i="26"/>
  <c r="P226" i="26"/>
  <c r="J91" i="2"/>
  <c r="H91" i="2"/>
  <c r="L27" i="2"/>
  <c r="G91" i="2"/>
  <c r="L23" i="2"/>
  <c r="E91" i="2"/>
  <c r="L16" i="2"/>
  <c r="I91" i="2"/>
  <c r="F91" i="2"/>
  <c r="P21" i="26" l="1"/>
  <c r="P169" i="26"/>
  <c r="L59" i="3" l="1"/>
  <c r="L52" i="3"/>
  <c r="L53" i="3"/>
  <c r="L54" i="3"/>
  <c r="L55" i="3"/>
  <c r="L56" i="3"/>
  <c r="L42" i="3"/>
  <c r="L43" i="3"/>
  <c r="L44" i="3"/>
  <c r="L45" i="3"/>
  <c r="L47" i="3"/>
  <c r="L49" i="3"/>
  <c r="F40" i="3"/>
  <c r="F60" i="3" s="1"/>
  <c r="G40" i="3"/>
  <c r="G60" i="3" s="1"/>
  <c r="H40" i="3"/>
  <c r="H60" i="3" s="1"/>
  <c r="I40" i="3"/>
  <c r="I60" i="3" s="1"/>
  <c r="J40" i="3"/>
  <c r="J60" i="3" s="1"/>
  <c r="K40" i="3"/>
  <c r="K60" i="3" s="1"/>
  <c r="E40" i="3"/>
  <c r="E60" i="3" s="1"/>
  <c r="L58" i="3"/>
  <c r="L18" i="17"/>
  <c r="L19" i="17"/>
  <c r="L21" i="17"/>
  <c r="L14" i="17"/>
  <c r="L37" i="19"/>
  <c r="L40" i="3" l="1"/>
  <c r="N11" i="26"/>
  <c r="M11" i="26"/>
  <c r="M12" i="26"/>
  <c r="K14" i="26"/>
  <c r="J14" i="26"/>
  <c r="J15" i="26"/>
  <c r="I14" i="26"/>
  <c r="I15" i="26"/>
  <c r="I16" i="26"/>
  <c r="I11" i="26"/>
  <c r="J11" i="26"/>
  <c r="K11" i="26"/>
  <c r="L11" i="26"/>
  <c r="I12" i="26"/>
  <c r="J12" i="26"/>
  <c r="K12" i="26"/>
  <c r="L12" i="26"/>
  <c r="I13" i="26"/>
  <c r="J13" i="26"/>
  <c r="K13" i="26"/>
  <c r="L13" i="26"/>
  <c r="H11" i="26"/>
  <c r="H12" i="26"/>
  <c r="H13" i="26"/>
  <c r="H14" i="26"/>
  <c r="H15" i="26"/>
  <c r="H16" i="26"/>
  <c r="H17" i="26"/>
  <c r="G11" i="26"/>
  <c r="G12" i="26"/>
  <c r="G13" i="26"/>
  <c r="G14" i="26"/>
  <c r="G15" i="26"/>
  <c r="G16" i="26"/>
  <c r="G17" i="26"/>
  <c r="G18" i="26"/>
  <c r="G10" i="26"/>
  <c r="H10" i="26"/>
  <c r="I10" i="26"/>
  <c r="J10" i="26"/>
  <c r="K10" i="26"/>
  <c r="L10" i="26"/>
  <c r="M10" i="26"/>
  <c r="N10" i="26"/>
  <c r="O10" i="26"/>
  <c r="F11" i="26"/>
  <c r="F12" i="26"/>
  <c r="F13" i="26"/>
  <c r="F14" i="26"/>
  <c r="F15" i="26"/>
  <c r="F16" i="26"/>
  <c r="F17" i="26"/>
  <c r="F18" i="26"/>
  <c r="F19" i="26"/>
  <c r="L52" i="2" l="1"/>
  <c r="L50" i="2"/>
  <c r="L12" i="19" l="1"/>
  <c r="L14" i="19"/>
  <c r="L15" i="19"/>
  <c r="L17" i="19"/>
  <c r="L20" i="19"/>
  <c r="L21" i="19"/>
  <c r="L22" i="19"/>
  <c r="L23" i="19"/>
  <c r="L24" i="19"/>
  <c r="L26" i="19"/>
  <c r="L27" i="19"/>
  <c r="L28" i="19"/>
  <c r="L29" i="19"/>
  <c r="L30" i="19"/>
  <c r="L32" i="19"/>
  <c r="L33" i="19"/>
  <c r="L34" i="19"/>
  <c r="L35" i="19"/>
  <c r="K36" i="19"/>
  <c r="J36" i="19"/>
  <c r="I36" i="19"/>
  <c r="H36" i="19"/>
  <c r="G36" i="19"/>
  <c r="F36" i="19"/>
  <c r="L45" i="17"/>
  <c r="L22" i="17"/>
  <c r="L42" i="17"/>
  <c r="L41" i="17"/>
  <c r="L10" i="2"/>
  <c r="L11" i="2"/>
  <c r="L14" i="2"/>
  <c r="L15" i="2"/>
  <c r="L18" i="2"/>
  <c r="L19" i="2"/>
  <c r="L21" i="2"/>
  <c r="L22" i="2"/>
  <c r="L25" i="2"/>
  <c r="L26" i="2"/>
  <c r="L31" i="2"/>
  <c r="L32" i="2"/>
  <c r="L34" i="2"/>
  <c r="L36" i="2"/>
  <c r="L37" i="2"/>
  <c r="J96" i="2"/>
  <c r="J98" i="2" s="1"/>
  <c r="I96" i="2"/>
  <c r="I98" i="2" s="1"/>
  <c r="H96" i="2"/>
  <c r="H98" i="2" s="1"/>
  <c r="G96" i="2"/>
  <c r="G98" i="2" s="1"/>
  <c r="F96" i="2"/>
  <c r="F98" i="2" s="1"/>
  <c r="E96" i="2"/>
  <c r="E98" i="2" s="1"/>
  <c r="K35" i="2"/>
  <c r="J35" i="2"/>
  <c r="I35" i="2"/>
  <c r="H35" i="2"/>
  <c r="G35" i="2"/>
  <c r="F35" i="2"/>
  <c r="E33" i="2"/>
  <c r="L33" i="2" l="1"/>
  <c r="E35" i="2"/>
  <c r="L28" i="2"/>
  <c r="L35" i="2" l="1"/>
  <c r="E17" i="37" l="1"/>
  <c r="E18" i="37" s="1"/>
  <c r="E19" i="37" s="1"/>
  <c r="J91" i="3" l="1"/>
  <c r="J122" i="3" s="1"/>
  <c r="I91" i="3"/>
  <c r="I122" i="3" s="1"/>
  <c r="H91" i="3"/>
  <c r="H122" i="3" s="1"/>
  <c r="G91" i="3"/>
  <c r="G122" i="3" s="1"/>
  <c r="F91" i="3"/>
  <c r="F122" i="3" s="1"/>
  <c r="E91" i="3"/>
  <c r="E122" i="3" s="1"/>
  <c r="I34" i="17"/>
  <c r="H34" i="17"/>
  <c r="G34" i="17"/>
  <c r="F34" i="17"/>
  <c r="K11" i="17"/>
  <c r="J11" i="17"/>
  <c r="I11" i="17"/>
  <c r="H11" i="17"/>
  <c r="G11" i="17"/>
  <c r="F11" i="17"/>
  <c r="L33" i="17"/>
  <c r="L32" i="17"/>
  <c r="L30" i="17"/>
  <c r="J85" i="11"/>
  <c r="I85" i="11"/>
  <c r="H85" i="11"/>
  <c r="G85" i="11"/>
  <c r="F85" i="11"/>
  <c r="E85" i="11"/>
  <c r="K41" i="11"/>
  <c r="J41" i="11"/>
  <c r="I41" i="11"/>
  <c r="H41" i="11"/>
  <c r="G41" i="11"/>
  <c r="F41" i="11"/>
  <c r="L40" i="11"/>
  <c r="L39" i="11"/>
  <c r="L38" i="11"/>
  <c r="L37" i="11"/>
  <c r="L36" i="11"/>
  <c r="J78" i="11"/>
  <c r="I78" i="11"/>
  <c r="H78" i="11"/>
  <c r="G78" i="11"/>
  <c r="F78" i="11"/>
  <c r="E78" i="11"/>
  <c r="K34" i="11"/>
  <c r="J34" i="11"/>
  <c r="I34" i="11"/>
  <c r="H34" i="11"/>
  <c r="G34" i="11"/>
  <c r="F34" i="11"/>
  <c r="E34" i="11"/>
  <c r="L33" i="11"/>
  <c r="L32" i="11"/>
  <c r="L31" i="11"/>
  <c r="L30" i="11"/>
  <c r="L29" i="11"/>
  <c r="J71" i="11"/>
  <c r="I71" i="11"/>
  <c r="H71" i="11"/>
  <c r="G71" i="11"/>
  <c r="F71" i="11"/>
  <c r="E71" i="11"/>
  <c r="K27" i="11"/>
  <c r="J27" i="11"/>
  <c r="I27" i="11"/>
  <c r="H27" i="11"/>
  <c r="G27" i="11"/>
  <c r="F27" i="11"/>
  <c r="E27" i="11"/>
  <c r="L26" i="11"/>
  <c r="L25" i="11"/>
  <c r="L24" i="11"/>
  <c r="L23" i="11"/>
  <c r="L22" i="11"/>
  <c r="J64" i="11"/>
  <c r="I64" i="11"/>
  <c r="H64" i="11"/>
  <c r="G64" i="11"/>
  <c r="F64" i="11"/>
  <c r="E64" i="11"/>
  <c r="H20" i="11"/>
  <c r="G20" i="11"/>
  <c r="F20" i="11"/>
  <c r="L19" i="11"/>
  <c r="L18" i="11"/>
  <c r="L17" i="11"/>
  <c r="L16" i="11"/>
  <c r="L15" i="11"/>
  <c r="J57" i="11"/>
  <c r="I57" i="11"/>
  <c r="H57" i="11"/>
  <c r="G57" i="11"/>
  <c r="F57" i="11"/>
  <c r="E57" i="11"/>
  <c r="K13" i="11"/>
  <c r="J13" i="11"/>
  <c r="I13" i="11"/>
  <c r="H13" i="11"/>
  <c r="G13" i="11"/>
  <c r="F13" i="11"/>
  <c r="L12" i="11"/>
  <c r="L11" i="11"/>
  <c r="L9" i="11"/>
  <c r="L8" i="11"/>
  <c r="G87" i="11" l="1"/>
  <c r="J43" i="11"/>
  <c r="L41" i="11"/>
  <c r="H43" i="11"/>
  <c r="I43" i="11"/>
  <c r="F43" i="11"/>
  <c r="G43" i="11"/>
  <c r="K43" i="11"/>
  <c r="E87" i="11"/>
  <c r="E43" i="11"/>
  <c r="L34" i="17"/>
  <c r="I87" i="11"/>
  <c r="J87" i="11"/>
  <c r="H87" i="11"/>
  <c r="F87" i="11"/>
  <c r="L11" i="17"/>
  <c r="L36" i="19"/>
  <c r="L13" i="11"/>
  <c r="L20" i="11"/>
  <c r="L27" i="11"/>
  <c r="L34" i="11"/>
  <c r="L43" i="11" l="1"/>
  <c r="J35" i="40" l="1"/>
  <c r="I35" i="40"/>
  <c r="H35" i="40"/>
  <c r="G35" i="40"/>
  <c r="F35" i="40"/>
  <c r="E35" i="40"/>
  <c r="L10" i="40"/>
  <c r="L11" i="40"/>
  <c r="L12" i="40"/>
  <c r="L13" i="40"/>
  <c r="L16" i="40"/>
  <c r="L9" i="40"/>
  <c r="F17" i="40"/>
  <c r="G17" i="40"/>
  <c r="H17" i="40"/>
  <c r="I17" i="40"/>
  <c r="J17" i="40"/>
  <c r="K17" i="40"/>
  <c r="E17" i="40"/>
  <c r="C2" i="40"/>
  <c r="L39" i="3"/>
  <c r="J61" i="3"/>
  <c r="L10" i="3"/>
  <c r="L11" i="3"/>
  <c r="L14" i="3"/>
  <c r="L15" i="3"/>
  <c r="L18" i="3"/>
  <c r="L19" i="3"/>
  <c r="L20" i="3"/>
  <c r="L22" i="3"/>
  <c r="L23" i="3"/>
  <c r="L24" i="3"/>
  <c r="L26" i="3"/>
  <c r="L27" i="3"/>
  <c r="L28" i="3"/>
  <c r="C2" i="3"/>
  <c r="L47" i="2"/>
  <c r="L48" i="2"/>
  <c r="L49" i="2"/>
  <c r="L53" i="2"/>
  <c r="L54" i="2"/>
  <c r="L55" i="2"/>
  <c r="J75" i="2"/>
  <c r="J80" i="2" s="1"/>
  <c r="J101" i="2" s="1"/>
  <c r="I75" i="2"/>
  <c r="I80" i="2" s="1"/>
  <c r="I101" i="2" s="1"/>
  <c r="H75" i="2"/>
  <c r="H80" i="2" s="1"/>
  <c r="H101" i="2" s="1"/>
  <c r="G75" i="2"/>
  <c r="G80" i="2" s="1"/>
  <c r="G101" i="2" s="1"/>
  <c r="F75" i="2"/>
  <c r="F80" i="2" s="1"/>
  <c r="F101" i="2" s="1"/>
  <c r="E75" i="2"/>
  <c r="E80" i="2" s="1"/>
  <c r="K38" i="2"/>
  <c r="J38" i="2"/>
  <c r="I38" i="2"/>
  <c r="H38" i="2"/>
  <c r="G38" i="2"/>
  <c r="F38" i="2"/>
  <c r="E12" i="2"/>
  <c r="E17" i="2" s="1"/>
  <c r="C2" i="2"/>
  <c r="E38" i="2" l="1"/>
  <c r="E46" i="2" s="1"/>
  <c r="E56" i="2" s="1"/>
  <c r="E63" i="2" s="1"/>
  <c r="E101" i="2"/>
  <c r="J109" i="2"/>
  <c r="J119" i="2" s="1"/>
  <c r="J126" i="2" s="1"/>
  <c r="I61" i="3"/>
  <c r="H61" i="3"/>
  <c r="K61" i="3"/>
  <c r="F61" i="3"/>
  <c r="G61" i="3"/>
  <c r="E61" i="3"/>
  <c r="K46" i="2"/>
  <c r="K56" i="2" s="1"/>
  <c r="K63" i="2" s="1"/>
  <c r="J46" i="2"/>
  <c r="J56" i="2" s="1"/>
  <c r="J63" i="2" s="1"/>
  <c r="F109" i="2"/>
  <c r="F119" i="2" s="1"/>
  <c r="F126" i="2" s="1"/>
  <c r="G109" i="2"/>
  <c r="G119" i="2" s="1"/>
  <c r="G126" i="2" s="1"/>
  <c r="H109" i="2"/>
  <c r="H119" i="2" s="1"/>
  <c r="H126" i="2" s="1"/>
  <c r="I109" i="2"/>
  <c r="I119" i="2" s="1"/>
  <c r="I126" i="2" s="1"/>
  <c r="L12" i="2"/>
  <c r="L17" i="2"/>
  <c r="L17" i="40"/>
  <c r="G46" i="2"/>
  <c r="G56" i="2" s="1"/>
  <c r="G63" i="2" s="1"/>
  <c r="H46" i="2"/>
  <c r="H56" i="2" s="1"/>
  <c r="H63" i="2" s="1"/>
  <c r="I46" i="2"/>
  <c r="I56" i="2" s="1"/>
  <c r="I63" i="2" s="1"/>
  <c r="F46" i="2"/>
  <c r="F56" i="2" s="1"/>
  <c r="F63" i="2" s="1"/>
  <c r="L60" i="3"/>
  <c r="L29" i="3"/>
  <c r="L63" i="2" l="1"/>
  <c r="L122" i="3"/>
  <c r="C122" i="3" s="1"/>
  <c r="L51" i="2"/>
  <c r="L56" i="2"/>
  <c r="L61" i="3"/>
  <c r="C61" i="3" s="1"/>
  <c r="L38" i="2"/>
  <c r="E109" i="2"/>
  <c r="E119" i="2" s="1"/>
  <c r="E126" i="2" s="1"/>
  <c r="L46" i="2"/>
  <c r="L25" i="40" l="1"/>
  <c r="L7" i="40"/>
  <c r="L5" i="11"/>
  <c r="L49" i="11"/>
  <c r="L36" i="3"/>
  <c r="L97" i="3"/>
  <c r="L7" i="3"/>
  <c r="L8" i="2" l="1"/>
  <c r="G29" i="37"/>
  <c r="C29" i="37"/>
  <c r="B15" i="79" l="1"/>
  <c r="C13" i="79" s="1"/>
  <c r="O190" i="75"/>
  <c r="N190" i="75" s="1"/>
  <c r="O226" i="75"/>
  <c r="N226" i="75" s="1"/>
  <c r="M226" i="75" s="1"/>
  <c r="L226" i="75" s="1"/>
  <c r="O172" i="75"/>
  <c r="O154" i="75"/>
  <c r="C151" i="75" s="1"/>
  <c r="O244" i="75"/>
  <c r="N244" i="75" s="1"/>
  <c r="M244" i="75" s="1"/>
  <c r="L244" i="75" s="1"/>
  <c r="K244" i="75" s="1"/>
  <c r="O208" i="75"/>
  <c r="N208" i="75" s="1"/>
  <c r="M208" i="75" s="1"/>
  <c r="O262" i="75"/>
  <c r="N262" i="75" s="1"/>
  <c r="M262" i="75" s="1"/>
  <c r="L262" i="75" s="1"/>
  <c r="K262" i="75" s="1"/>
  <c r="J262" i="75" s="1"/>
  <c r="O268" i="26"/>
  <c r="N268" i="26" s="1"/>
  <c r="M268" i="26" s="1"/>
  <c r="L268" i="26" s="1"/>
  <c r="K268" i="26" s="1"/>
  <c r="J268" i="26" s="1"/>
  <c r="O249" i="26"/>
  <c r="N249" i="26" s="1"/>
  <c r="M249" i="26" s="1"/>
  <c r="L249" i="26" s="1"/>
  <c r="K249" i="26" s="1"/>
  <c r="O230" i="26"/>
  <c r="N230" i="26" s="1"/>
  <c r="M230" i="26" s="1"/>
  <c r="L230" i="26" s="1"/>
  <c r="O211" i="26"/>
  <c r="N211" i="26" s="1"/>
  <c r="M211" i="26" s="1"/>
  <c r="O192" i="26"/>
  <c r="N192" i="26" s="1"/>
  <c r="O173" i="26"/>
  <c r="O154" i="26"/>
  <c r="C151" i="26" s="1"/>
  <c r="O42" i="75"/>
  <c r="N42" i="75" s="1"/>
  <c r="B4" i="77"/>
  <c r="B11" i="77" s="1"/>
  <c r="B18" i="77" s="1"/>
  <c r="B25" i="77" s="1"/>
  <c r="B32" i="77" s="1"/>
  <c r="B39" i="77" s="1"/>
  <c r="B46" i="77" s="1"/>
  <c r="B53" i="77" s="1"/>
  <c r="B4" i="79"/>
  <c r="O24" i="75"/>
  <c r="O78" i="75"/>
  <c r="N78" i="75" s="1"/>
  <c r="M78" i="75" s="1"/>
  <c r="L78" i="75" s="1"/>
  <c r="O60" i="75"/>
  <c r="N60" i="75" s="1"/>
  <c r="M60" i="75" s="1"/>
  <c r="O6" i="75"/>
  <c r="O96" i="75"/>
  <c r="N96" i="75" s="1"/>
  <c r="M96" i="75" s="1"/>
  <c r="L96" i="75" s="1"/>
  <c r="K96" i="75" s="1"/>
  <c r="O132" i="75"/>
  <c r="N132" i="75" s="1"/>
  <c r="M132" i="75" s="1"/>
  <c r="L132" i="75" s="1"/>
  <c r="K132" i="75" s="1"/>
  <c r="J132" i="75" s="1"/>
  <c r="I132" i="75" s="1"/>
  <c r="O114" i="75"/>
  <c r="N114" i="75" s="1"/>
  <c r="M114" i="75" s="1"/>
  <c r="L114" i="75" s="1"/>
  <c r="K114" i="75" s="1"/>
  <c r="J114" i="75" s="1"/>
  <c r="O132" i="26"/>
  <c r="N132" i="26" s="1"/>
  <c r="M132" i="26" s="1"/>
  <c r="L132" i="26" s="1"/>
  <c r="K132" i="26" s="1"/>
  <c r="J132" i="26" s="1"/>
  <c r="I132" i="26" s="1"/>
  <c r="O114" i="26"/>
  <c r="N114" i="26" s="1"/>
  <c r="M114" i="26" s="1"/>
  <c r="L114" i="26" s="1"/>
  <c r="K114" i="26" s="1"/>
  <c r="J114" i="26" s="1"/>
  <c r="B114" i="26" s="1"/>
  <c r="O96" i="26"/>
  <c r="N96" i="26" s="1"/>
  <c r="M96" i="26" s="1"/>
  <c r="L96" i="26" s="1"/>
  <c r="K96" i="26" s="1"/>
  <c r="B4" i="62"/>
  <c r="O78" i="26"/>
  <c r="N78" i="26" s="1"/>
  <c r="M78" i="26" s="1"/>
  <c r="L78" i="26" s="1"/>
  <c r="O60" i="26"/>
  <c r="N60" i="26" s="1"/>
  <c r="M60" i="26" s="1"/>
  <c r="O6" i="26"/>
  <c r="O42" i="26"/>
  <c r="N42" i="26" s="1"/>
  <c r="B4" i="17"/>
  <c r="B4" i="19"/>
  <c r="O24" i="26"/>
  <c r="B17" i="62"/>
  <c r="C15" i="62" s="1"/>
  <c r="E96" i="3"/>
  <c r="C94" i="3" s="1"/>
  <c r="B27" i="17"/>
  <c r="C25" i="17" s="1"/>
  <c r="B41" i="19"/>
  <c r="C39" i="19" s="1"/>
  <c r="B4" i="13"/>
  <c r="B13" i="13" s="1"/>
  <c r="B22" i="13" s="1"/>
  <c r="B31" i="13" s="1"/>
  <c r="B40" i="13" s="1"/>
  <c r="B49" i="13" s="1"/>
  <c r="B58" i="13" s="1"/>
  <c r="B67" i="13" s="1"/>
  <c r="E6" i="40"/>
  <c r="C4" i="40" s="1"/>
  <c r="E24" i="40"/>
  <c r="C20" i="40" s="1"/>
  <c r="E48" i="11"/>
  <c r="C46" i="11" s="1"/>
  <c r="E68" i="3"/>
  <c r="C64" i="3" s="1"/>
  <c r="E106" i="2"/>
  <c r="H30" i="37"/>
  <c r="I30" i="37"/>
  <c r="E70" i="2"/>
  <c r="C66" i="2" s="1"/>
  <c r="E43" i="2"/>
  <c r="E4" i="11"/>
  <c r="E6" i="3"/>
  <c r="E35" i="3"/>
  <c r="E7" i="2"/>
  <c r="C5" i="2" s="1"/>
  <c r="E30" i="37"/>
  <c r="D30" i="37"/>
  <c r="I36" i="90" l="1"/>
  <c r="P44" i="82"/>
  <c r="P64" i="82" s="1"/>
  <c r="P84" i="82" s="1"/>
  <c r="P104" i="82" s="1"/>
  <c r="P124" i="82" s="1"/>
  <c r="Q38" i="88"/>
  <c r="Q55" i="88" s="1"/>
  <c r="Q72" i="88" s="1"/>
  <c r="Q89" i="88" s="1"/>
  <c r="Q106" i="88" s="1"/>
  <c r="M47" i="87"/>
  <c r="M68" i="87" s="1"/>
  <c r="M90" i="87" s="1"/>
  <c r="M111" i="87" s="1"/>
  <c r="M132" i="87" s="1"/>
  <c r="N40" i="84"/>
  <c r="N58" i="84" s="1"/>
  <c r="N76" i="84" s="1"/>
  <c r="N94" i="84" s="1"/>
  <c r="N112" i="84" s="1"/>
  <c r="L18" i="77"/>
  <c r="M18" i="77" s="1"/>
  <c r="K22" i="13"/>
  <c r="M42" i="83"/>
  <c r="M61" i="83" s="1"/>
  <c r="M80" i="83" s="1"/>
  <c r="M99" i="83" s="1"/>
  <c r="M118" i="83" s="1"/>
  <c r="N34" i="85"/>
  <c r="N49" i="85" s="1"/>
  <c r="N64" i="85" s="1"/>
  <c r="N79" i="85" s="1"/>
  <c r="N94" i="85" s="1"/>
  <c r="K31" i="86"/>
  <c r="E44" i="82"/>
  <c r="E64" i="82" s="1"/>
  <c r="E84" i="82" s="1"/>
  <c r="E104" i="82" s="1"/>
  <c r="E124" i="82" s="1"/>
  <c r="E31" i="86"/>
  <c r="F31" i="86" s="1"/>
  <c r="E44" i="86" s="1"/>
  <c r="F44" i="86" s="1"/>
  <c r="E57" i="86" s="1"/>
  <c r="F57" i="86" s="1"/>
  <c r="E70" i="86" s="1"/>
  <c r="F70" i="86" s="1"/>
  <c r="E83" i="86" s="1"/>
  <c r="F83" i="86" s="1"/>
  <c r="Q21" i="88"/>
  <c r="D47" i="87"/>
  <c r="D68" i="87" s="1"/>
  <c r="D90" i="87" s="1"/>
  <c r="D111" i="87" s="1"/>
  <c r="D132" i="87" s="1"/>
  <c r="E34" i="85"/>
  <c r="E49" i="85" s="1"/>
  <c r="E64" i="85" s="1"/>
  <c r="E79" i="85" s="1"/>
  <c r="E94" i="85" s="1"/>
  <c r="E38" i="88"/>
  <c r="E55" i="88" s="1"/>
  <c r="E72" i="88" s="1"/>
  <c r="E89" i="88" s="1"/>
  <c r="E106" i="88" s="1"/>
  <c r="D36" i="90"/>
  <c r="I20" i="90"/>
  <c r="J20" i="90" s="1"/>
  <c r="N22" i="84"/>
  <c r="M23" i="83"/>
  <c r="M26" i="87"/>
  <c r="P24" i="82"/>
  <c r="E42" i="83"/>
  <c r="E61" i="83" s="1"/>
  <c r="E80" i="83" s="1"/>
  <c r="E99" i="83" s="1"/>
  <c r="E118" i="83" s="1"/>
  <c r="K13" i="13"/>
  <c r="L13" i="13" s="1"/>
  <c r="E40" i="84"/>
  <c r="E58" i="84" s="1"/>
  <c r="E76" i="84" s="1"/>
  <c r="E94" i="84" s="1"/>
  <c r="E112" i="84" s="1"/>
  <c r="L11" i="77"/>
  <c r="M11" i="77" s="1"/>
  <c r="N11" i="77" s="1"/>
  <c r="N19" i="85"/>
  <c r="K18" i="86"/>
  <c r="L18" i="86" s="1"/>
  <c r="E21" i="88"/>
  <c r="D26" i="87"/>
  <c r="M4" i="83"/>
  <c r="K2" i="83" s="1"/>
  <c r="E18" i="86"/>
  <c r="F18" i="86" s="1"/>
  <c r="E22" i="84"/>
  <c r="Q4" i="88"/>
  <c r="O2" i="88" s="1"/>
  <c r="E19" i="85"/>
  <c r="E23" i="83"/>
  <c r="D20" i="90"/>
  <c r="E20" i="90" s="1"/>
  <c r="E24" i="82"/>
  <c r="B211" i="26"/>
  <c r="L211" i="26"/>
  <c r="K211" i="26" s="1"/>
  <c r="J211" i="26" s="1"/>
  <c r="I211" i="26" s="1"/>
  <c r="H211" i="26" s="1"/>
  <c r="G211" i="26" s="1"/>
  <c r="F211" i="26" s="1"/>
  <c r="E211" i="26" s="1"/>
  <c r="J244" i="75"/>
  <c r="I244" i="75" s="1"/>
  <c r="H244" i="75" s="1"/>
  <c r="G244" i="75" s="1"/>
  <c r="F244" i="75" s="1"/>
  <c r="E244" i="75" s="1"/>
  <c r="C244" i="75"/>
  <c r="E18" i="77"/>
  <c r="F18" i="77" s="1"/>
  <c r="F15" i="79"/>
  <c r="G4" i="79"/>
  <c r="H4" i="79" s="1"/>
  <c r="I4" i="79" s="1"/>
  <c r="J4" i="79" s="1"/>
  <c r="K4" i="79" s="1"/>
  <c r="B114" i="75"/>
  <c r="I114" i="75"/>
  <c r="H114" i="75" s="1"/>
  <c r="G114" i="75" s="1"/>
  <c r="F114" i="75" s="1"/>
  <c r="E114" i="75" s="1"/>
  <c r="K230" i="26"/>
  <c r="J230" i="26" s="1"/>
  <c r="I230" i="26" s="1"/>
  <c r="H230" i="26" s="1"/>
  <c r="G230" i="26" s="1"/>
  <c r="F230" i="26" s="1"/>
  <c r="E230" i="26" s="1"/>
  <c r="B230" i="26"/>
  <c r="H132" i="75"/>
  <c r="G132" i="75" s="1"/>
  <c r="F132" i="75" s="1"/>
  <c r="E132" i="75" s="1"/>
  <c r="B132" i="75"/>
  <c r="J249" i="26"/>
  <c r="I249" i="26" s="1"/>
  <c r="H249" i="26" s="1"/>
  <c r="G249" i="26" s="1"/>
  <c r="F249" i="26" s="1"/>
  <c r="E249" i="26" s="1"/>
  <c r="B249" i="26"/>
  <c r="B154" i="75"/>
  <c r="N154" i="75"/>
  <c r="M154" i="75" s="1"/>
  <c r="L154" i="75" s="1"/>
  <c r="K154" i="75" s="1"/>
  <c r="J154" i="75" s="1"/>
  <c r="I154" i="75" s="1"/>
  <c r="H154" i="75" s="1"/>
  <c r="G154" i="75" s="1"/>
  <c r="F154" i="75" s="1"/>
  <c r="E154" i="75" s="1"/>
  <c r="B96" i="75"/>
  <c r="J96" i="75"/>
  <c r="I96" i="75" s="1"/>
  <c r="H96" i="75" s="1"/>
  <c r="G96" i="75" s="1"/>
  <c r="F96" i="75" s="1"/>
  <c r="E96" i="75" s="1"/>
  <c r="M42" i="75"/>
  <c r="L42" i="75" s="1"/>
  <c r="K42" i="75" s="1"/>
  <c r="J42" i="75" s="1"/>
  <c r="I42" i="75" s="1"/>
  <c r="H42" i="75" s="1"/>
  <c r="G42" i="75" s="1"/>
  <c r="F42" i="75" s="1"/>
  <c r="E42" i="75" s="1"/>
  <c r="B42" i="75"/>
  <c r="B268" i="26"/>
  <c r="I268" i="26"/>
  <c r="H268" i="26" s="1"/>
  <c r="G268" i="26" s="1"/>
  <c r="F268" i="26" s="1"/>
  <c r="E268" i="26" s="1"/>
  <c r="N172" i="75"/>
  <c r="M172" i="75" s="1"/>
  <c r="L172" i="75" s="1"/>
  <c r="K172" i="75" s="1"/>
  <c r="J172" i="75" s="1"/>
  <c r="I172" i="75" s="1"/>
  <c r="H172" i="75" s="1"/>
  <c r="G172" i="75" s="1"/>
  <c r="F172" i="75" s="1"/>
  <c r="E172" i="75" s="1"/>
  <c r="C171" i="75"/>
  <c r="C189" i="75" s="1"/>
  <c r="C207" i="75" s="1"/>
  <c r="C225" i="75" s="1"/>
  <c r="C243" i="75" s="1"/>
  <c r="C261" i="75" s="1"/>
  <c r="B172" i="75"/>
  <c r="B6" i="75"/>
  <c r="N6" i="75"/>
  <c r="M6" i="75" s="1"/>
  <c r="L6" i="75" s="1"/>
  <c r="K6" i="75" s="1"/>
  <c r="J6" i="75" s="1"/>
  <c r="I6" i="75" s="1"/>
  <c r="H6" i="75" s="1"/>
  <c r="G6" i="75" s="1"/>
  <c r="F6" i="75" s="1"/>
  <c r="E6" i="75" s="1"/>
  <c r="K226" i="75"/>
  <c r="J226" i="75" s="1"/>
  <c r="I226" i="75" s="1"/>
  <c r="H226" i="75" s="1"/>
  <c r="G226" i="75" s="1"/>
  <c r="F226" i="75" s="1"/>
  <c r="E226" i="75" s="1"/>
  <c r="B226" i="75"/>
  <c r="L60" i="75"/>
  <c r="K60" i="75" s="1"/>
  <c r="J60" i="75" s="1"/>
  <c r="I60" i="75" s="1"/>
  <c r="H60" i="75" s="1"/>
  <c r="G60" i="75" s="1"/>
  <c r="F60" i="75" s="1"/>
  <c r="E60" i="75" s="1"/>
  <c r="B60" i="75"/>
  <c r="N154" i="26"/>
  <c r="M154" i="26" s="1"/>
  <c r="L154" i="26" s="1"/>
  <c r="K154" i="26" s="1"/>
  <c r="J154" i="26" s="1"/>
  <c r="I154" i="26" s="1"/>
  <c r="H154" i="26" s="1"/>
  <c r="G154" i="26" s="1"/>
  <c r="F154" i="26" s="1"/>
  <c r="E154" i="26" s="1"/>
  <c r="B154" i="26"/>
  <c r="I262" i="75"/>
  <c r="H262" i="75" s="1"/>
  <c r="G262" i="75" s="1"/>
  <c r="F262" i="75" s="1"/>
  <c r="E262" i="75" s="1"/>
  <c r="C262" i="75"/>
  <c r="M190" i="75"/>
  <c r="L190" i="75" s="1"/>
  <c r="K190" i="75" s="1"/>
  <c r="J190" i="75" s="1"/>
  <c r="I190" i="75" s="1"/>
  <c r="H190" i="75" s="1"/>
  <c r="G190" i="75" s="1"/>
  <c r="F190" i="75" s="1"/>
  <c r="E190" i="75" s="1"/>
  <c r="B190" i="75"/>
  <c r="E15" i="79"/>
  <c r="F4" i="79"/>
  <c r="E11" i="77"/>
  <c r="F11" i="77" s="1"/>
  <c r="G11" i="77" s="1"/>
  <c r="B78" i="75"/>
  <c r="K78" i="75"/>
  <c r="J78" i="75" s="1"/>
  <c r="I78" i="75" s="1"/>
  <c r="H78" i="75" s="1"/>
  <c r="G78" i="75" s="1"/>
  <c r="F78" i="75" s="1"/>
  <c r="E78" i="75" s="1"/>
  <c r="B173" i="26"/>
  <c r="C172" i="26"/>
  <c r="C191" i="26" s="1"/>
  <c r="C210" i="26" s="1"/>
  <c r="C229" i="26" s="1"/>
  <c r="C248" i="26" s="1"/>
  <c r="C267" i="26" s="1"/>
  <c r="N173" i="26"/>
  <c r="M173" i="26" s="1"/>
  <c r="L173" i="26" s="1"/>
  <c r="K173" i="26" s="1"/>
  <c r="J173" i="26" s="1"/>
  <c r="I173" i="26" s="1"/>
  <c r="H173" i="26" s="1"/>
  <c r="G173" i="26" s="1"/>
  <c r="F173" i="26" s="1"/>
  <c r="E173" i="26" s="1"/>
  <c r="G15" i="79"/>
  <c r="H15" i="79" s="1"/>
  <c r="I15" i="79" s="1"/>
  <c r="J15" i="79" s="1"/>
  <c r="K15" i="79" s="1"/>
  <c r="N24" i="75"/>
  <c r="M24" i="75" s="1"/>
  <c r="L24" i="75" s="1"/>
  <c r="K24" i="75" s="1"/>
  <c r="J24" i="75" s="1"/>
  <c r="I24" i="75" s="1"/>
  <c r="H24" i="75" s="1"/>
  <c r="G24" i="75" s="1"/>
  <c r="F24" i="75" s="1"/>
  <c r="E24" i="75" s="1"/>
  <c r="C23" i="75"/>
  <c r="C41" i="75" s="1"/>
  <c r="C59" i="75" s="1"/>
  <c r="C77" i="75" s="1"/>
  <c r="C95" i="75" s="1"/>
  <c r="C113" i="75" s="1"/>
  <c r="C131" i="75" s="1"/>
  <c r="B24" i="75"/>
  <c r="M192" i="26"/>
  <c r="L192" i="26" s="1"/>
  <c r="K192" i="26" s="1"/>
  <c r="J192" i="26" s="1"/>
  <c r="I192" i="26" s="1"/>
  <c r="H192" i="26" s="1"/>
  <c r="G192" i="26" s="1"/>
  <c r="F192" i="26" s="1"/>
  <c r="E192" i="26" s="1"/>
  <c r="B192" i="26"/>
  <c r="L208" i="75"/>
  <c r="K208" i="75" s="1"/>
  <c r="J208" i="75" s="1"/>
  <c r="I208" i="75" s="1"/>
  <c r="H208" i="75" s="1"/>
  <c r="G208" i="75" s="1"/>
  <c r="F208" i="75" s="1"/>
  <c r="E208" i="75" s="1"/>
  <c r="B208" i="75"/>
  <c r="C104" i="2"/>
  <c r="C41" i="2"/>
  <c r="I114" i="26"/>
  <c r="H114" i="26" s="1"/>
  <c r="G114" i="26" s="1"/>
  <c r="F114" i="26" s="1"/>
  <c r="E114" i="26" s="1"/>
  <c r="K78" i="26"/>
  <c r="J78" i="26" s="1"/>
  <c r="I78" i="26" s="1"/>
  <c r="H78" i="26" s="1"/>
  <c r="G78" i="26" s="1"/>
  <c r="F78" i="26" s="1"/>
  <c r="E78" i="26" s="1"/>
  <c r="B78" i="26"/>
  <c r="M42" i="26"/>
  <c r="L42" i="26" s="1"/>
  <c r="K42" i="26" s="1"/>
  <c r="J42" i="26" s="1"/>
  <c r="I42" i="26" s="1"/>
  <c r="H42" i="26" s="1"/>
  <c r="G42" i="26" s="1"/>
  <c r="F42" i="26" s="1"/>
  <c r="E42" i="26" s="1"/>
  <c r="B42" i="26"/>
  <c r="N24" i="26"/>
  <c r="M24" i="26" s="1"/>
  <c r="L24" i="26" s="1"/>
  <c r="K24" i="26" s="1"/>
  <c r="J24" i="26" s="1"/>
  <c r="I24" i="26" s="1"/>
  <c r="H24" i="26" s="1"/>
  <c r="G24" i="26" s="1"/>
  <c r="F24" i="26" s="1"/>
  <c r="E24" i="26" s="1"/>
  <c r="C23" i="26"/>
  <c r="C41" i="26" s="1"/>
  <c r="C59" i="26" s="1"/>
  <c r="C77" i="26" s="1"/>
  <c r="C95" i="26" s="1"/>
  <c r="C113" i="26" s="1"/>
  <c r="C131" i="26" s="1"/>
  <c r="B24" i="26"/>
  <c r="J96" i="26"/>
  <c r="I96" i="26" s="1"/>
  <c r="H96" i="26" s="1"/>
  <c r="G96" i="26" s="1"/>
  <c r="F96" i="26" s="1"/>
  <c r="E96" i="26" s="1"/>
  <c r="B96" i="26"/>
  <c r="H132" i="26"/>
  <c r="G132" i="26" s="1"/>
  <c r="F132" i="26" s="1"/>
  <c r="E132" i="26" s="1"/>
  <c r="B132" i="26"/>
  <c r="B6" i="26"/>
  <c r="N6" i="26"/>
  <c r="M6" i="26" s="1"/>
  <c r="L6" i="26" s="1"/>
  <c r="K6" i="26" s="1"/>
  <c r="J6" i="26" s="1"/>
  <c r="I6" i="26" s="1"/>
  <c r="H6" i="26" s="1"/>
  <c r="G6" i="26" s="1"/>
  <c r="F6" i="26" s="1"/>
  <c r="E6" i="26" s="1"/>
  <c r="L60" i="26"/>
  <c r="K60" i="26" s="1"/>
  <c r="J60" i="26" s="1"/>
  <c r="I60" i="26" s="1"/>
  <c r="H60" i="26" s="1"/>
  <c r="G60" i="26" s="1"/>
  <c r="F60" i="26" s="1"/>
  <c r="E60" i="26" s="1"/>
  <c r="B60" i="26"/>
  <c r="C22" i="40"/>
  <c r="C68" i="2"/>
  <c r="C66" i="3"/>
  <c r="C33" i="3"/>
  <c r="C4" i="3"/>
  <c r="G25" i="40"/>
  <c r="H25" i="40" s="1"/>
  <c r="I25" i="40" s="1"/>
  <c r="J25" i="40" s="1"/>
  <c r="K25" i="40" s="1"/>
  <c r="G27" i="17"/>
  <c r="H27" i="17" s="1"/>
  <c r="I27" i="17" s="1"/>
  <c r="J27" i="17" s="1"/>
  <c r="K27" i="17" s="1"/>
  <c r="G41" i="19"/>
  <c r="H41" i="19" s="1"/>
  <c r="I41" i="19" s="1"/>
  <c r="J41" i="19" s="1"/>
  <c r="K41" i="19" s="1"/>
  <c r="F25" i="40"/>
  <c r="F27" i="17"/>
  <c r="F41" i="19"/>
  <c r="F7" i="40"/>
  <c r="E13" i="13"/>
  <c r="F13" i="13" s="1"/>
  <c r="F4" i="19"/>
  <c r="F4" i="17"/>
  <c r="G7" i="40"/>
  <c r="H7" i="40" s="1"/>
  <c r="I7" i="40" s="1"/>
  <c r="J7" i="40" s="1"/>
  <c r="K7" i="40" s="1"/>
  <c r="G4" i="19"/>
  <c r="H4" i="19" s="1"/>
  <c r="I4" i="19" s="1"/>
  <c r="J4" i="19" s="1"/>
  <c r="K4" i="19" s="1"/>
  <c r="G4" i="17"/>
  <c r="H4" i="17" s="1"/>
  <c r="I4" i="17" s="1"/>
  <c r="J4" i="17" s="1"/>
  <c r="K4" i="17" s="1"/>
  <c r="E22" i="13"/>
  <c r="G30" i="37"/>
  <c r="F69" i="3"/>
  <c r="F107" i="2"/>
  <c r="F49" i="11"/>
  <c r="F97" i="3"/>
  <c r="F71" i="2"/>
  <c r="G49" i="11"/>
  <c r="H49" i="11" s="1"/>
  <c r="I49" i="11" s="1"/>
  <c r="J49" i="11" s="1"/>
  <c r="K49" i="11" s="1"/>
  <c r="G107" i="2"/>
  <c r="H107" i="2" s="1"/>
  <c r="I107" i="2" s="1"/>
  <c r="J107" i="2" s="1"/>
  <c r="K107" i="2" s="1"/>
  <c r="G69" i="3"/>
  <c r="H69" i="3" s="1"/>
  <c r="I69" i="3" s="1"/>
  <c r="J69" i="3" s="1"/>
  <c r="K69" i="3" s="1"/>
  <c r="G97" i="3"/>
  <c r="H97" i="3" s="1"/>
  <c r="I97" i="3" s="1"/>
  <c r="J97" i="3" s="1"/>
  <c r="K97" i="3" s="1"/>
  <c r="G71" i="2"/>
  <c r="H71" i="2" s="1"/>
  <c r="I71" i="2" s="1"/>
  <c r="J71" i="2" s="1"/>
  <c r="K71" i="2" s="1"/>
  <c r="G36" i="3"/>
  <c r="H36" i="3" s="1"/>
  <c r="I36" i="3" s="1"/>
  <c r="J36" i="3" s="1"/>
  <c r="K36" i="3" s="1"/>
  <c r="G7" i="3"/>
  <c r="H7" i="3" s="1"/>
  <c r="I7" i="3" s="1"/>
  <c r="J7" i="3" s="1"/>
  <c r="K7" i="3" s="1"/>
  <c r="G5" i="11"/>
  <c r="H5" i="11" s="1"/>
  <c r="I5" i="11" s="1"/>
  <c r="J5" i="11" s="1"/>
  <c r="K5" i="11" s="1"/>
  <c r="G44" i="2"/>
  <c r="H44" i="2" s="1"/>
  <c r="I44" i="2" s="1"/>
  <c r="J44" i="2" s="1"/>
  <c r="K44" i="2" s="1"/>
  <c r="G8" i="2"/>
  <c r="H8" i="2" s="1"/>
  <c r="I8" i="2" s="1"/>
  <c r="J8" i="2" s="1"/>
  <c r="K8" i="2" s="1"/>
  <c r="C30" i="37"/>
  <c r="F36" i="3"/>
  <c r="F44" i="2"/>
  <c r="F7" i="3"/>
  <c r="F5" i="11"/>
  <c r="F8" i="2"/>
  <c r="L31" i="86" l="1"/>
  <c r="K44" i="86"/>
  <c r="L25" i="77"/>
  <c r="N18" i="77"/>
  <c r="D52" i="90"/>
  <c r="E36" i="90"/>
  <c r="K31" i="13"/>
  <c r="L22" i="13"/>
  <c r="L4" i="77"/>
  <c r="I4" i="90"/>
  <c r="M4" i="87"/>
  <c r="P4" i="82"/>
  <c r="K4" i="13"/>
  <c r="N4" i="84"/>
  <c r="L2" i="84" s="1"/>
  <c r="N4" i="85"/>
  <c r="K5" i="86"/>
  <c r="L5" i="86" s="1"/>
  <c r="E4" i="84"/>
  <c r="E5" i="86"/>
  <c r="F5" i="86" s="1"/>
  <c r="E4" i="88"/>
  <c r="D4" i="90"/>
  <c r="E4" i="90" s="1"/>
  <c r="D4" i="87"/>
  <c r="E4" i="85"/>
  <c r="E4" i="83"/>
  <c r="I52" i="90"/>
  <c r="J36" i="90"/>
  <c r="E4" i="82"/>
  <c r="E4" i="79"/>
  <c r="E4" i="77"/>
  <c r="F4" i="77" s="1"/>
  <c r="G4" i="77" s="1"/>
  <c r="E25" i="77"/>
  <c r="G18" i="77"/>
  <c r="E25" i="40"/>
  <c r="E27" i="17"/>
  <c r="E41" i="19"/>
  <c r="E7" i="40"/>
  <c r="E4" i="17"/>
  <c r="E4" i="13"/>
  <c r="F4" i="13" s="1"/>
  <c r="E4" i="19"/>
  <c r="F22" i="13"/>
  <c r="E31" i="13"/>
  <c r="E71" i="2"/>
  <c r="E69" i="3"/>
  <c r="E107" i="2"/>
  <c r="E97" i="3"/>
  <c r="E49" i="11"/>
  <c r="E7" i="3"/>
  <c r="E44" i="2"/>
  <c r="E5" i="11"/>
  <c r="E36" i="3"/>
  <c r="E8" i="2"/>
  <c r="I68" i="90" l="1"/>
  <c r="J52" i="90"/>
  <c r="J4" i="90"/>
  <c r="H2" i="90"/>
  <c r="E52" i="90"/>
  <c r="D68" i="90"/>
  <c r="L31" i="13"/>
  <c r="K40" i="13"/>
  <c r="L32" i="77"/>
  <c r="M25" i="77"/>
  <c r="N25" i="77" s="1"/>
  <c r="L44" i="86"/>
  <c r="K57" i="86"/>
  <c r="M4" i="77"/>
  <c r="N4" i="77" s="1"/>
  <c r="J2" i="77"/>
  <c r="L4" i="13"/>
  <c r="I2" i="13"/>
  <c r="E32" i="77"/>
  <c r="F25" i="77"/>
  <c r="G25" i="77" s="1"/>
  <c r="F31" i="13"/>
  <c r="E40" i="13"/>
  <c r="L57" i="86" l="1"/>
  <c r="K70" i="86"/>
  <c r="K49" i="13"/>
  <c r="L40" i="13"/>
  <c r="M32" i="77"/>
  <c r="N32" i="77" s="1"/>
  <c r="L39" i="77"/>
  <c r="D84" i="90"/>
  <c r="E68" i="90"/>
  <c r="J68" i="90"/>
  <c r="I84" i="90"/>
  <c r="E39" i="77"/>
  <c r="F32" i="77"/>
  <c r="G32" i="77" s="1"/>
  <c r="F40" i="13"/>
  <c r="E49" i="13"/>
  <c r="E58" i="13" s="1"/>
  <c r="F58" i="13" s="1"/>
  <c r="I100" i="90" l="1"/>
  <c r="J100" i="90" s="1"/>
  <c r="J84" i="90"/>
  <c r="D100" i="90"/>
  <c r="E100" i="90" s="1"/>
  <c r="E84" i="90"/>
  <c r="L46" i="77"/>
  <c r="M46" i="77" s="1"/>
  <c r="N46" i="77" s="1"/>
  <c r="M39" i="77"/>
  <c r="N39" i="77" s="1"/>
  <c r="K58" i="13"/>
  <c r="L58" i="13" s="1"/>
  <c r="L49" i="13"/>
  <c r="L70" i="86"/>
  <c r="K83" i="86"/>
  <c r="L83" i="86" s="1"/>
  <c r="E46" i="77"/>
  <c r="F46" i="77" s="1"/>
  <c r="G46" i="77" s="1"/>
  <c r="F39" i="77"/>
  <c r="G39" i="77" s="1"/>
  <c r="F49" i="13"/>
</calcChain>
</file>

<file path=xl/sharedStrings.xml><?xml version="1.0" encoding="utf-8"?>
<sst xmlns="http://schemas.openxmlformats.org/spreadsheetml/2006/main" count="6839" uniqueCount="501">
  <si>
    <t>Syndicate number</t>
  </si>
  <si>
    <t>Managing agent name</t>
  </si>
  <si>
    <t>Open YoA &gt; 3 YoA?</t>
  </si>
  <si>
    <t>Status of data entry</t>
  </si>
  <si>
    <t>In progress</t>
  </si>
  <si>
    <t>Status time and date</t>
  </si>
  <si>
    <t xml:space="preserve">Completed By :   </t>
  </si>
  <si>
    <t xml:space="preserve">Position : </t>
  </si>
  <si>
    <t>Reporting years</t>
  </si>
  <si>
    <t>Abbreviation</t>
  </si>
  <si>
    <t>Full Name</t>
  </si>
  <si>
    <t>Description</t>
  </si>
  <si>
    <t>CurY</t>
  </si>
  <si>
    <t>Current Year</t>
  </si>
  <si>
    <t>&lt;&lt;&lt;&lt;&lt;&lt;&lt;</t>
  </si>
  <si>
    <t>[Type the current reporting year]</t>
  </si>
  <si>
    <t>ComY</t>
  </si>
  <si>
    <t>Comparative Year</t>
  </si>
  <si>
    <t>ComY-1</t>
  </si>
  <si>
    <t>Comparative Year 2</t>
  </si>
  <si>
    <t>ComY-2</t>
  </si>
  <si>
    <t>Comparative Year 3</t>
  </si>
  <si>
    <t>FX inputs</t>
  </si>
  <si>
    <t>Current FY</t>
  </si>
  <si>
    <t>Prior FY</t>
  </si>
  <si>
    <t>Syndicate Functional Currency</t>
  </si>
  <si>
    <t>USD</t>
  </si>
  <si>
    <t>Syndicate Presentational Currency</t>
  </si>
  <si>
    <t>Annual average FX  rate from functional to presentational</t>
  </si>
  <si>
    <t>Closing FX rate from functional to presentational</t>
  </si>
  <si>
    <t>Total</t>
  </si>
  <si>
    <t>Content</t>
  </si>
  <si>
    <t>S/N</t>
  </si>
  <si>
    <t>Section</t>
  </si>
  <si>
    <t>Link</t>
  </si>
  <si>
    <t>Primary statements</t>
  </si>
  <si>
    <t>Statement of profit and loss</t>
  </si>
  <si>
    <t>Click here</t>
  </si>
  <si>
    <t>Balance sheet</t>
  </si>
  <si>
    <t>Statement of Changes in members balances</t>
  </si>
  <si>
    <t>Risk management note</t>
  </si>
  <si>
    <t>Exposure to credit risk</t>
  </si>
  <si>
    <t>Financial assets that are past due or impaired</t>
  </si>
  <si>
    <t>Maturity analysis of syndicate liabilities</t>
  </si>
  <si>
    <t>Currency risk</t>
  </si>
  <si>
    <t>Sensitivity analysis to financial risks</t>
  </si>
  <si>
    <t>Other claims notes</t>
  </si>
  <si>
    <t>Claims development; Gross</t>
  </si>
  <si>
    <t>Claims development; Net</t>
  </si>
  <si>
    <t xml:space="preserve">Discount rates and mean terms </t>
  </si>
  <si>
    <t>Discount claims values</t>
  </si>
  <si>
    <t>Other notes</t>
  </si>
  <si>
    <t>Analysis of underwriting results</t>
  </si>
  <si>
    <t>Geographical split of gross written premium by origination </t>
  </si>
  <si>
    <t>Net operating expenses</t>
  </si>
  <si>
    <t>Investment return</t>
  </si>
  <si>
    <t>Financial Investments</t>
  </si>
  <si>
    <t>Assets by Fair value hierarchy classification</t>
  </si>
  <si>
    <t>Foreign exchange rates</t>
  </si>
  <si>
    <t>&lt;&lt;&lt; Back to ToC</t>
  </si>
  <si>
    <r>
      <t>Statement of Profit or Loss</t>
    </r>
    <r>
      <rPr>
        <sz val="12"/>
        <rFont val="Arial"/>
        <family val="2"/>
      </rPr>
      <t> </t>
    </r>
  </si>
  <si>
    <t>Technical account –General business</t>
  </si>
  <si>
    <t>A</t>
  </si>
  <si>
    <t>B</t>
  </si>
  <si>
    <t>C</t>
  </si>
  <si>
    <t>D</t>
  </si>
  <si>
    <t>E</t>
  </si>
  <si>
    <t>F</t>
  </si>
  <si>
    <t>G</t>
  </si>
  <si>
    <t>H</t>
  </si>
  <si>
    <t>Earned premiums, net of reinsurance</t>
  </si>
  <si>
    <t>Gross premiums written</t>
  </si>
  <si>
    <t>Outwards reinsurance premiums</t>
  </si>
  <si>
    <t>Premiums written, net of reinsurance</t>
  </si>
  <si>
    <t>Changes in unearned premium</t>
  </si>
  <si>
    <t>Change in the gross provision for unearned premiums</t>
  </si>
  <si>
    <t>Change in the provision for unearned premiums reinsurers’ share</t>
  </si>
  <si>
    <r>
      <t>Allocated investment return transferred from the non-technical account</t>
    </r>
    <r>
      <rPr>
        <sz val="8"/>
        <rFont val="Arial"/>
        <family val="2"/>
      </rPr>
      <t> </t>
    </r>
  </si>
  <si>
    <t>Other technical income, net of reinsurance</t>
  </si>
  <si>
    <t>Claims paid</t>
  </si>
  <si>
    <t>Gross amount</t>
  </si>
  <si>
    <t>Reinsurers’ share</t>
  </si>
  <si>
    <t>Net claims paid</t>
  </si>
  <si>
    <t>Change in the provision for claims</t>
  </si>
  <si>
    <t>Net change in provisions for claims</t>
  </si>
  <si>
    <t>Claims incurred, net of reinsurance</t>
  </si>
  <si>
    <t>Changes in other technical provisions, net of reinsurance, not shown under other headings</t>
  </si>
  <si>
    <t>Long term business provision, net of reinsurance</t>
  </si>
  <si>
    <t>Net change in long term business provisions</t>
  </si>
  <si>
    <t>Other technical provisions, net of reinsurance</t>
  </si>
  <si>
    <t>Other technical charges, net of reinsurance</t>
  </si>
  <si>
    <t>Balance on the technical account – general business/ long-term business</t>
  </si>
  <si>
    <t>Non-technical account –General business</t>
  </si>
  <si>
    <t>Balance on the technical account - general business / long-term business</t>
  </si>
  <si>
    <t>Investment income</t>
  </si>
  <si>
    <t>Realised gains/(losses) on investments</t>
  </si>
  <si>
    <r>
      <t>Unrealised gains/(losses) on investments</t>
    </r>
    <r>
      <rPr>
        <sz val="8"/>
        <color theme="1"/>
        <rFont val="Arial"/>
        <family val="2"/>
      </rPr>
      <t> </t>
    </r>
  </si>
  <si>
    <t>Investment expenses and charges</t>
  </si>
  <si>
    <t>Total Investment return</t>
  </si>
  <si>
    <t>Allocated investment return transferred to the general business technical account</t>
  </si>
  <si>
    <t>Other income</t>
  </si>
  <si>
    <t>Other expenses</t>
  </si>
  <si>
    <t>Currency translation gain/(loss)</t>
  </si>
  <si>
    <t>Unrealised gains/(losses) on available for sale investments</t>
  </si>
  <si>
    <t>Other recognised gains/(losses)</t>
  </si>
  <si>
    <t>Other</t>
  </si>
  <si>
    <t>Total comprehensive income/(loss) for the year</t>
  </si>
  <si>
    <t>Total investment return</t>
  </si>
  <si>
    <r>
      <t>Balance sheet –Assets</t>
    </r>
    <r>
      <rPr>
        <sz val="8"/>
        <rFont val="Arial"/>
        <family val="2"/>
      </rPr>
      <t> </t>
    </r>
  </si>
  <si>
    <t>Investments</t>
  </si>
  <si>
    <t>Other Financial investments</t>
  </si>
  <si>
    <t>Deposits with ceding undertakings</t>
  </si>
  <si>
    <t>Reinsurers’ share of technical provisions</t>
  </si>
  <si>
    <t>Provision for unearned premiums</t>
  </si>
  <si>
    <t>Claims outstanding</t>
  </si>
  <si>
    <t>Debtors</t>
  </si>
  <si>
    <t>Debtors arising out of direct insurance operations</t>
  </si>
  <si>
    <t>Debtors arising out of reinsurance operations</t>
  </si>
  <si>
    <t>Other debtors</t>
  </si>
  <si>
    <t>Other assets</t>
  </si>
  <si>
    <t>Tangible assets</t>
  </si>
  <si>
    <t>Cash at bank and in hand</t>
  </si>
  <si>
    <t>Prepayments and accrued income</t>
  </si>
  <si>
    <t>Accrued interest and rent</t>
  </si>
  <si>
    <t>Deferred acquisition costs</t>
  </si>
  <si>
    <t>Other prepayments and accrued income</t>
  </si>
  <si>
    <t>Total assets</t>
  </si>
  <si>
    <r>
      <t>Balance sheet (cont’d) – Liabilities</t>
    </r>
    <r>
      <rPr>
        <sz val="8"/>
        <rFont val="Arial"/>
        <family val="2"/>
      </rPr>
      <t> </t>
    </r>
  </si>
  <si>
    <t>Capital and reserves</t>
  </si>
  <si>
    <t>Members’ balances</t>
  </si>
  <si>
    <t>Total Capital and reserves</t>
  </si>
  <si>
    <t>Technical provisions</t>
  </si>
  <si>
    <t>Long term business provision</t>
  </si>
  <si>
    <t>Other technical provisions</t>
  </si>
  <si>
    <t>Provisions for other risks</t>
  </si>
  <si>
    <t>Deposits received from reinsurers</t>
  </si>
  <si>
    <t>Creditors</t>
  </si>
  <si>
    <t>Creditors arising out of reinsurance operations</t>
  </si>
  <si>
    <t>Reinsurers share of deferred acquisition costs</t>
  </si>
  <si>
    <t>Other creditors including taxation and social security</t>
  </si>
  <si>
    <t>Amounts owed to credit institutions</t>
  </si>
  <si>
    <t>Accruals and deferred income</t>
  </si>
  <si>
    <t>Total liabilities</t>
  </si>
  <si>
    <t>Total liabilities, Capital and reserves</t>
  </si>
  <si>
    <t>Statement of Changes in members' balances</t>
  </si>
  <si>
    <t>Members’ balances brought forward at 1 January</t>
  </si>
  <si>
    <t>Payments of profit to members’ personal reserve funds</t>
  </si>
  <si>
    <t>Losses collected in relation to distribution on closure of underwriting year</t>
  </si>
  <si>
    <t>Cash calls on open underwriting years</t>
  </si>
  <si>
    <t>Members agent fees</t>
  </si>
  <si>
    <t>Net movement on funds in syndicate</t>
  </si>
  <si>
    <t>Members’ balances carried forward at 31 December</t>
  </si>
  <si>
    <t xml:space="preserve">Exposure to credit risk </t>
  </si>
  <si>
    <t>AAA</t>
  </si>
  <si>
    <t>AA</t>
  </si>
  <si>
    <t>BBB</t>
  </si>
  <si>
    <t>Not rated</t>
  </si>
  <si>
    <r>
      <t>Total</t>
    </r>
    <r>
      <rPr>
        <sz val="11"/>
        <color theme="1"/>
        <rFont val="Arial"/>
        <family val="2"/>
      </rPr>
      <t> </t>
    </r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</si>
  <si>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</si>
  <si>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</si>
  <si>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</si>
  <si>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</si>
  <si>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</si>
  <si>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</si>
  <si>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</si>
  <si>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</si>
  <si>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</si>
  <si>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</si>
  <si>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</si>
  <si>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</si>
  <si>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</si>
  <si>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</si>
  <si>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</si>
  <si>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</si>
  <si>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</si>
  <si>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</si>
  <si>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</si>
  <si>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</si>
  <si>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</si>
  <si>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</si>
  <si>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</si>
  <si>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</si>
  <si>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</si>
  <si>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</si>
  <si>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</si>
  <si>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</si>
  <si>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</si>
  <si>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</si>
  <si>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</si>
  <si>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</si>
  <si>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</si>
  <si>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</si>
  <si>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</si>
  <si>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</si>
  <si>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</si>
  <si>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</si>
  <si>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</si>
  <si>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</si>
  <si>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</si>
  <si>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</si>
  <si>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</si>
  <si>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AAB</t>
  </si>
  <si>
    <t>AAC</t>
  </si>
  <si>
    <t>AAD</t>
  </si>
  <si>
    <t>Financial investments</t>
  </si>
  <si>
    <t>Debt securities and other fixed income securities</t>
  </si>
  <si>
    <t>Participation in investment pools</t>
  </si>
  <si>
    <t>Loans with credit and other institutions</t>
  </si>
  <si>
    <t>Deposits with credit institutions</t>
  </si>
  <si>
    <t>Derivative assets</t>
  </si>
  <si>
    <t>Other investments</t>
  </si>
  <si>
    <t>Reinsurers’ share of claims outstanding</t>
  </si>
  <si>
    <t>Overseas deposits</t>
  </si>
  <si>
    <t>Other debtors and accrued interest</t>
  </si>
  <si>
    <r>
      <t>Financial assets that are past due or impaired</t>
    </r>
    <r>
      <rPr>
        <sz val="12"/>
        <color theme="1"/>
        <rFont val="Arial"/>
        <family val="2"/>
      </rPr>
      <t> </t>
    </r>
  </si>
  <si>
    <t>Neither past due nor impaired assets</t>
  </si>
  <si>
    <r>
      <t>Past due but not</t>
    </r>
    <r>
      <rPr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 xml:space="preserve"> impaired assets</t>
    </r>
  </si>
  <si>
    <t>Gross value of impaired assets</t>
  </si>
  <si>
    <t>Up to three months</t>
  </si>
  <si>
    <t>Three to six months</t>
  </si>
  <si>
    <t>Six months to one year</t>
  </si>
  <si>
    <t>Greater than one year</t>
  </si>
  <si>
    <t>Debt securities</t>
  </si>
  <si>
    <t>Reinsurers' share of claims outstanding</t>
  </si>
  <si>
    <t>Cash at bank and in hand, including letters of credit and bank guarantees</t>
  </si>
  <si>
    <r>
      <t>Maturity analysis of syndicate liabilities</t>
    </r>
    <r>
      <rPr>
        <sz val="12"/>
        <rFont val="Arial"/>
        <family val="2"/>
      </rPr>
      <t> </t>
    </r>
  </si>
  <si>
    <t>Undiscounted net cash flows</t>
  </si>
  <si>
    <t>No maturity stated</t>
  </si>
  <si>
    <t>0 – 1 yr</t>
  </si>
  <si>
    <t>1 – 3 yrs</t>
  </si>
  <si>
    <t>3 – 5 yrs</t>
  </si>
  <si>
    <t>&gt; 5yrs</t>
  </si>
  <si>
    <t>Derivative liabilities</t>
  </si>
  <si>
    <t>Other liabilities</t>
  </si>
  <si>
    <r>
      <t>Currency risk</t>
    </r>
    <r>
      <rPr>
        <sz val="12"/>
        <rFont val="Arial"/>
        <family val="2"/>
      </rPr>
      <t> </t>
    </r>
  </si>
  <si>
    <t>Sterling</t>
  </si>
  <si>
    <t>US Dollar</t>
  </si>
  <si>
    <t>Euro</t>
  </si>
  <si>
    <t>Canadian Dollar</t>
  </si>
  <si>
    <t>Australian Dollar</t>
  </si>
  <si>
    <t>Japanese Yen</t>
  </si>
  <si>
    <t>Reinsurers' share of technical provisions</t>
  </si>
  <si>
    <t>Impact on result before tax</t>
  </si>
  <si>
    <t>Impact on members' balances</t>
  </si>
  <si>
    <t>Interest rate risk</t>
  </si>
  <si>
    <t>+ 50 basis points shift in yield curves</t>
  </si>
  <si>
    <t>‑ 50 basis points shift in yield curves</t>
  </si>
  <si>
    <t>Equity price risk</t>
  </si>
  <si>
    <t>5 percent increase in equity prices</t>
  </si>
  <si>
    <t>5 percent decrease in equity prices</t>
  </si>
  <si>
    <t>Claims development; gross</t>
  </si>
  <si>
    <t>ALL</t>
  </si>
  <si>
    <t>Estimate of ultimate net claims</t>
  </si>
  <si>
    <t>at end of underwriting year</t>
  </si>
  <si>
    <t>one year later</t>
  </si>
  <si>
    <t>two years later</t>
  </si>
  <si>
    <t>three years later</t>
  </si>
  <si>
    <t>four years later</t>
  </si>
  <si>
    <t>five years later</t>
  </si>
  <si>
    <t>six years later</t>
  </si>
  <si>
    <t>seven years later</t>
  </si>
  <si>
    <t>eight years later</t>
  </si>
  <si>
    <t>nine years later</t>
  </si>
  <si>
    <t>Less gross claims paid</t>
  </si>
  <si>
    <t>Gross claims reserves</t>
  </si>
  <si>
    <t>Claims development; net</t>
  </si>
  <si>
    <t>Less net claims paid</t>
  </si>
  <si>
    <t>Discount rates and mean terms</t>
  </si>
  <si>
    <t>Average discounted rates</t>
  </si>
  <si>
    <t>Average mean term of liabilities (in years)</t>
  </si>
  <si>
    <t>Class of business</t>
  </si>
  <si>
    <t>Accident and health</t>
  </si>
  <si>
    <t>Marine, aviation, and transport</t>
  </si>
  <si>
    <t>Motor (third party liability)</t>
  </si>
  <si>
    <t>Motor (other classes)</t>
  </si>
  <si>
    <t>Fire and other damage to property</t>
  </si>
  <si>
    <t>Third party liability</t>
  </si>
  <si>
    <t>Credit and suretyship</t>
  </si>
  <si>
    <t>Legal expenses</t>
  </si>
  <si>
    <t>Assistance</t>
  </si>
  <si>
    <t>Miscellaneous</t>
  </si>
  <si>
    <t>Discounted claims values</t>
  </si>
  <si>
    <t>Undiscounted claims</t>
  </si>
  <si>
    <t>Effect of discounting</t>
  </si>
  <si>
    <t>After discounting</t>
  </si>
  <si>
    <t>Gross claims provisions</t>
  </si>
  <si>
    <t>Reinsurers share of total claims</t>
  </si>
  <si>
    <t>Net claims provisions</t>
  </si>
  <si>
    <t>Gross premiums earned</t>
  </si>
  <si>
    <t>Gross claims incurred</t>
  </si>
  <si>
    <t>Gross operating expenses</t>
  </si>
  <si>
    <t>Reinsurance balance</t>
  </si>
  <si>
    <t>Underwriting result</t>
  </si>
  <si>
    <t>Direct insurance</t>
  </si>
  <si>
    <t>Reinsurance acceptances</t>
  </si>
  <si>
    <t>Total Direct and Reinsurance accepted</t>
  </si>
  <si>
    <r>
      <t>Geographical split of gross written premium by origination</t>
    </r>
    <r>
      <rPr>
        <sz val="12"/>
        <color rgb="FF000000"/>
        <rFont val="Arial"/>
        <family val="2"/>
      </rPr>
      <t> </t>
    </r>
  </si>
  <si>
    <t>United Kingdom</t>
  </si>
  <si>
    <t>European Union Member States</t>
  </si>
  <si>
    <t>US </t>
  </si>
  <si>
    <t>Rest of the world</t>
  </si>
  <si>
    <t>Total gross premiums written</t>
  </si>
  <si>
    <r>
      <t>Net operating expenses</t>
    </r>
    <r>
      <rPr>
        <sz val="12"/>
        <rFont val="Arial"/>
        <family val="2"/>
      </rPr>
      <t> </t>
    </r>
  </si>
  <si>
    <t>Acquisition costs</t>
  </si>
  <si>
    <t>Change in deferred acquisition costs</t>
  </si>
  <si>
    <t>Administrative expenses</t>
  </si>
  <si>
    <t>Members’ standard personal expenses</t>
  </si>
  <si>
    <t>Reinsurance commissions and profit participation</t>
  </si>
  <si>
    <t>Commission</t>
  </si>
  <si>
    <t>Total commission for direct insurance business</t>
  </si>
  <si>
    <t xml:space="preserve">Impairment losses on debtors: </t>
  </si>
  <si>
    <t>arising out of direct insurance operations</t>
  </si>
  <si>
    <t>arising out of reinsurance operations</t>
  </si>
  <si>
    <t>Impairment losses on financial instruments:</t>
  </si>
  <si>
    <t>arising from instrument measured at amortised cost</t>
  </si>
  <si>
    <t>arising from instruments measured as available for sale</t>
  </si>
  <si>
    <r>
      <t>Investment return</t>
    </r>
    <r>
      <rPr>
        <sz val="12"/>
        <color theme="1"/>
        <rFont val="Arial"/>
        <family val="2"/>
      </rPr>
      <t> </t>
    </r>
  </si>
  <si>
    <t>Interest and similar income</t>
  </si>
  <si>
    <t xml:space="preserve">From financial instruments designated at fair value through profit or loss </t>
  </si>
  <si>
    <t>Dividend income</t>
  </si>
  <si>
    <t>From financial instruments classified as Available for Sale</t>
  </si>
  <si>
    <t>From financial instruments at amortised cost</t>
  </si>
  <si>
    <t>Interest on cash at bank</t>
  </si>
  <si>
    <t>Other income from investments</t>
  </si>
  <si>
    <t>From financial instruments designated at fair value through profit or loss</t>
  </si>
  <si>
    <t>Gains on the realisation of investments</t>
  </si>
  <si>
    <t>Losses on the realisation of investments</t>
  </si>
  <si>
    <t>Unrealised gains on investments</t>
  </si>
  <si>
    <t>Unrealised losses on the investments</t>
  </si>
  <si>
    <t>Other relevant gains/(losses)</t>
  </si>
  <si>
    <t>Financial liabilities at amortised cost</t>
  </si>
  <si>
    <t>Interest expense</t>
  </si>
  <si>
    <t>Other relevant gain</t>
  </si>
  <si>
    <t>Other relevant loss</t>
  </si>
  <si>
    <t>Investment management expenses</t>
  </si>
  <si>
    <t>Impairment losses on debtors recognised in administrative expenses </t>
  </si>
  <si>
    <t>Carrying value</t>
  </si>
  <si>
    <t>Cost</t>
  </si>
  <si>
    <t>Shares and other variable yield securities and units in unit trusts</t>
  </si>
  <si>
    <t>Loans and deposits with credit institutions</t>
  </si>
  <si>
    <t>Syndicate loan to central fund</t>
  </si>
  <si>
    <t>Total financial investments</t>
  </si>
  <si>
    <t>Asset by FV hierarchy classification</t>
  </si>
  <si>
    <t>Level 1</t>
  </si>
  <si>
    <t>Level 2</t>
  </si>
  <si>
    <t>Level 3</t>
  </si>
  <si>
    <t>Assets held at amortised costs</t>
  </si>
  <si>
    <t>Loans and deposits with other credit institutions</t>
  </si>
  <si>
    <t>Syndicate loans to central fund</t>
  </si>
  <si>
    <t>Year end rate</t>
  </si>
  <si>
    <t>Average rate</t>
  </si>
  <si>
    <t>US dollar</t>
  </si>
  <si>
    <t>Canadian dollar</t>
  </si>
  <si>
    <t>Australian dollar</t>
  </si>
  <si>
    <t>Gain/(loss) on foreign exchange</t>
  </si>
  <si>
    <t>Profit/(loss) for the financial year</t>
  </si>
  <si>
    <t>Creditors arising out of direct insurance operations</t>
  </si>
  <si>
    <t>Total recognised gains / (losses) for the year</t>
  </si>
  <si>
    <t>Net claims reserve</t>
  </si>
  <si>
    <t>Estimate of ultimate gross claims (earned basis)</t>
  </si>
  <si>
    <t>Total reinsurance acceptances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</si>
  <si>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</si>
  <si>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</si>
  <si>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</si>
  <si>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</si>
  <si>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</si>
  <si>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</si>
  <si>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</si>
  <si>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</si>
  <si>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</si>
  <si>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</si>
  <si>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</si>
  <si>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</si>
  <si>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L205.01.01.01.00.00.0</t>
  </si>
  <si>
    <t>L205.01.01.02.00.00.0</t>
  </si>
  <si>
    <t>L205.01.01.00.00.00.0</t>
  </si>
  <si>
    <t>L205.01.02.01.00.00.0</t>
  </si>
  <si>
    <t>L205.01.02.02.00.00.0</t>
  </si>
  <si>
    <t>L205.01.02.00.00.00.0</t>
  </si>
  <si>
    <t>L205.01.00.00.00.00.0</t>
  </si>
  <si>
    <t>L205.02.00.00.00.00.0</t>
  </si>
  <si>
    <t>L205.17.00.00.00.00.0</t>
  </si>
  <si>
    <t>L205.03.01.01.00.00.0</t>
  </si>
  <si>
    <t>L205.03.01.02.00.00.0</t>
  </si>
  <si>
    <t>L205.03.01.00.00.00.0</t>
  </si>
  <si>
    <t>L205.03.02.01.00.00.0</t>
  </si>
  <si>
    <t>L205.03.02.02.00.00.0</t>
  </si>
  <si>
    <t>L205.03.02.00.00.00.0</t>
  </si>
  <si>
    <t>L205.03.00.00.00.00.0</t>
  </si>
  <si>
    <t>L205.16.01.01.00.00.0</t>
  </si>
  <si>
    <t>L205.16.01.02.00.00.0</t>
  </si>
  <si>
    <t>L205.16.01.00.00.00.0</t>
  </si>
  <si>
    <t>L205.16.02.00.00.00.0</t>
  </si>
  <si>
    <t>L205.16.00.00.00.00.0</t>
  </si>
  <si>
    <t>L205.04.00.00.00.00.0</t>
  </si>
  <si>
    <t>L205.18.00.00.00.00.0</t>
  </si>
  <si>
    <t>L205.05.00.00.00.00.0
L205.14.00.00.00.00.0</t>
  </si>
  <si>
    <t>L205.06.00.00.00.00.0
L205.15.00.00.00.00.0</t>
  </si>
  <si>
    <t>L205.07.01.00.00.00.0</t>
  </si>
  <si>
    <t>L205.07.02.00.00.00.0</t>
  </si>
  <si>
    <t>L205.07.04.00.00.00.0</t>
  </si>
  <si>
    <t>L205.07.03.00.00.00.0</t>
  </si>
  <si>
    <t>L205.07.00.00.00.00.0</t>
  </si>
  <si>
    <t>L205.08.00.00.00.00.0</t>
  </si>
  <si>
    <t>L205.09.00.00.00.00.0</t>
  </si>
  <si>
    <t>L205.10.00.00.00.00.0</t>
  </si>
  <si>
    <t>L205.11.00.00.00.00.0</t>
  </si>
  <si>
    <t>L205.12.00.00.00.00.0</t>
  </si>
  <si>
    <t>L215.01.00.00.00.00.0</t>
  </si>
  <si>
    <t>L215.02.00.00.00.00.0</t>
  </si>
  <si>
    <t>L215.03.00.00.00.00.0</t>
  </si>
  <si>
    <t>L215.04.00.00.00.00.0</t>
  </si>
  <si>
    <t>L215.05.00.00.00.00.0</t>
  </si>
  <si>
    <t>L215.07.00.00.00.00.0</t>
  </si>
  <si>
    <t>L225.01.00.00.00.00.0</t>
  </si>
  <si>
    <t>L225.01.01.01.00.00.0</t>
  </si>
  <si>
    <t>L225.01.01.02.00.00.0</t>
  </si>
  <si>
    <t>L225.01.01.03.00.00.0</t>
  </si>
  <si>
    <t>Long term business provisions</t>
  </si>
  <si>
    <t>L225.01.02.01.00.00.0</t>
  </si>
  <si>
    <t>L225.01.02.02.00.00.0</t>
  </si>
  <si>
    <t>L225.01.02.03.00.00.0</t>
  </si>
  <si>
    <t>L225.01.03.01.00.00.0</t>
  </si>
  <si>
    <t>L225.01.03.02.00.00.0</t>
  </si>
  <si>
    <t>L225.01.03.03.00.00.0</t>
  </si>
  <si>
    <t>L225.01.04.01.00.00.0</t>
  </si>
  <si>
    <t>L225.01.04.02.00.00.0</t>
  </si>
  <si>
    <t>L225.01.04.03.00.00.0</t>
  </si>
  <si>
    <t>L225.01.05.01.00.00.0</t>
  </si>
  <si>
    <t>L225.01.05.02.00.00.0</t>
  </si>
  <si>
    <t>L225.01.05.03.00.00.0</t>
  </si>
  <si>
    <t>L225.02.01.01.01.00.0</t>
  </si>
  <si>
    <t>L225.02.02.01.01.00.0</t>
  </si>
  <si>
    <t>L225.02.02.01.02.00.0</t>
  </si>
  <si>
    <t>L225.02.02.01.03.00.0</t>
  </si>
  <si>
    <t>L225.02.02.01.04.00.0</t>
  </si>
  <si>
    <t>L225.02.02.02.00.00.0</t>
  </si>
  <si>
    <t>L225.02.02.03.00.00.0</t>
  </si>
  <si>
    <t>L225.02.02.04.01.00.0</t>
  </si>
  <si>
    <t>L225.02.02.04.02.00.0</t>
  </si>
  <si>
    <t>L225.02.02.04.04.00.0</t>
  </si>
  <si>
    <t>L225.02.02.04.03.00.0</t>
  </si>
  <si>
    <t>L225.02.02.04.05.00.0</t>
  </si>
  <si>
    <t>L225.02.02.05.00.00.0</t>
  </si>
  <si>
    <t>L225.02.02.00.00.00.0</t>
  </si>
  <si>
    <t>L225.02.00.00.00.00.0</t>
  </si>
  <si>
    <t>L225.02.01.00.00.00.0</t>
  </si>
  <si>
    <t>Realised gains/(losses) on available for sale investtments</t>
  </si>
  <si>
    <t>L215.09.00.00.00.00.0</t>
  </si>
  <si>
    <t>Net change in provisions for unearned premiums</t>
  </si>
  <si>
    <t>L235.01.01.00.00.00.0</t>
  </si>
  <si>
    <t>L235.01.02.00.00.00.0</t>
  </si>
  <si>
    <t>L235.01.04.00.00.00.0</t>
  </si>
  <si>
    <t>L235.01.03.00.00.00.0</t>
  </si>
  <si>
    <t>L235.01.05.00.00.00.0</t>
  </si>
  <si>
    <t>L235.01.09.00.00.00.0</t>
  </si>
  <si>
    <t>L235.01.06.00.00.00.0</t>
  </si>
  <si>
    <t>L235.01.08.00.00.00.0</t>
  </si>
  <si>
    <t>L235.01.00.00.00.00.0</t>
  </si>
  <si>
    <t>L305.23.14.00.00.00.0</t>
  </si>
  <si>
    <t>L305.23.15.00.00.00.0</t>
  </si>
  <si>
    <t>L305.23.20.00.00.00.0</t>
  </si>
  <si>
    <t>L305.23.26.00.00.00.0</t>
  </si>
  <si>
    <t>L305.72.00.00.00.00.0</t>
  </si>
  <si>
    <t>L305.55.05.00.00.00.0</t>
  </si>
  <si>
    <t>L305.55.05.01.00.00.0</t>
  </si>
  <si>
    <t>L305.55.05.02.00.00.0</t>
  </si>
  <si>
    <t>L305.55.09.01.00.00.0</t>
  </si>
  <si>
    <t>L305.55.09.02.00.00.0</t>
  </si>
  <si>
    <t>L305.55.11.00.00.00.0</t>
  </si>
  <si>
    <t>L305.29.01.00.00.00.0</t>
  </si>
  <si>
    <t>L305.30.00.00.00.00.0</t>
  </si>
  <si>
    <t>L305.30.07.00.00.00.0</t>
  </si>
  <si>
    <t>L305.30.07.06.00.00.0</t>
  </si>
  <si>
    <t>L305.30.07.07.00.00.0</t>
  </si>
  <si>
    <t>L305.39.00.00.00.00.0</t>
  </si>
  <si>
    <t>L305.39.01.00.00.00.0</t>
  </si>
  <si>
    <t>L305.39.10.00.00.00.0</t>
  </si>
  <si>
    <t>L305.39.02.00.00.00.0</t>
  </si>
  <si>
    <t>L305.39.04.00.00.00.0</t>
  </si>
  <si>
    <t>L305.39.06.00.00.00.0</t>
  </si>
  <si>
    <t>L305.39.07.00.00.00.0</t>
  </si>
  <si>
    <t>L305.39.08.00.00.00.0</t>
  </si>
  <si>
    <t>L305.39.09.00.00.00.0</t>
  </si>
  <si>
    <t>L305.39.11.00.00.00.0</t>
  </si>
  <si>
    <t>L305.46.01.00.00.00.0</t>
  </si>
  <si>
    <t>L305.50.03.00.00.00.0</t>
  </si>
  <si>
    <t>L305.50.01.00.00.00.0</t>
  </si>
  <si>
    <t>L305.50.02.00.00.00.0</t>
  </si>
  <si>
    <t>L305.55.22.00.00.00.0</t>
  </si>
  <si>
    <t>Tag ID</t>
  </si>
  <si>
    <t>Net change in other technical provisions</t>
  </si>
  <si>
    <t>Reclassifications through profit or loss</t>
  </si>
  <si>
    <t>L305.23.17.00.00.00.0</t>
  </si>
  <si>
    <t>Impairment allowance</t>
  </si>
  <si>
    <t>Tag IG</t>
  </si>
  <si>
    <r>
      <t>Financial investments</t>
    </r>
    <r>
      <rPr>
        <sz val="12"/>
        <rFont val="Arial"/>
        <family val="2"/>
      </rPr>
      <t> </t>
    </r>
  </si>
  <si>
    <r>
      <t>Sensitivity analysis to financial risks</t>
    </r>
    <r>
      <rPr>
        <sz val="12"/>
        <color theme="1"/>
        <rFont val="Arial"/>
        <family val="2"/>
      </rPr>
      <t> </t>
    </r>
  </si>
  <si>
    <r>
      <t>Financial assets that are past due but not impaired</t>
    </r>
    <r>
      <rPr>
        <sz val="12"/>
        <color theme="1"/>
        <rFont val="Arial"/>
        <family val="2"/>
      </rPr>
      <t> </t>
    </r>
  </si>
  <si>
    <t>Age analysis of past due not im</t>
  </si>
  <si>
    <t xml:space="preserve">2022 - Exposure to credit risk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</si>
</sst>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;\(#,##0\);&quot;- &quot;"/>
    <numFmt numFmtId="165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8"/>
      <color rgb="FF1E35BF"/>
      <name val="Arial"/>
      <family val="2"/>
    </font>
    <font>
      <sz val="8"/>
      <name val="Arial"/>
      <family val="2"/>
    </font>
    <font>
      <sz val="11"/>
      <color rgb="FF1E35BF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1E35BF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rgb="FF1E35B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24"/>
      <color theme="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theme="1" tint="0.249977111117893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b/>
      <i/>
      <sz val="11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2"/>
      <color rgb="FF1E35BF"/>
      <name val="Arial"/>
      <family val="2"/>
    </font>
    <font>
      <sz val="11"/>
      <color theme="0"/>
      <name val="Arial"/>
      <family val="2"/>
    </font>
    <font>
      <b/>
      <i/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rgb="FF1E35B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9" fillId="0" borderId="0"/>
  </cellStyleXfs>
  <cellXfs count="7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1" applyAlignment="1"/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4" fillId="0" borderId="2" xfId="0" applyFont="1" applyBorder="1"/>
    <xf numFmtId="0" fontId="4" fillId="4" borderId="0" xfId="0" applyFont="1" applyFill="1"/>
    <xf numFmtId="0" fontId="4" fillId="0" borderId="24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43" fontId="18" fillId="0" borderId="0" xfId="2" applyFont="1" applyFill="1" applyBorder="1" applyAlignment="1">
      <alignment horizontal="right" vertical="center" wrapText="1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3" fontId="4" fillId="0" borderId="47" xfId="2" applyFont="1" applyFill="1" applyBorder="1" applyAlignment="1">
      <alignment vertical="center"/>
    </xf>
    <xf numFmtId="43" fontId="4" fillId="0" borderId="49" xfId="2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43" fontId="4" fillId="0" borderId="46" xfId="2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164" fontId="4" fillId="6" borderId="1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64" fontId="4" fillId="5" borderId="45" xfId="0" applyNumberFormat="1" applyFont="1" applyFill="1" applyBorder="1" applyAlignment="1">
      <alignment vertical="center"/>
    </xf>
    <xf numFmtId="164" fontId="4" fillId="5" borderId="44" xfId="0" applyNumberFormat="1" applyFont="1" applyFill="1" applyBorder="1" applyAlignment="1">
      <alignment vertical="center"/>
    </xf>
    <xf numFmtId="164" fontId="4" fillId="5" borderId="46" xfId="0" applyNumberFormat="1" applyFont="1" applyFill="1" applyBorder="1" applyAlignment="1">
      <alignment vertical="center"/>
    </xf>
    <xf numFmtId="0" fontId="27" fillId="0" borderId="0" xfId="1" applyFont="1" applyAlignment="1"/>
    <xf numFmtId="43" fontId="10" fillId="0" borderId="0" xfId="2" applyFont="1" applyFill="1" applyBorder="1"/>
    <xf numFmtId="0" fontId="28" fillId="0" borderId="0" xfId="0" applyFont="1" applyAlignment="1">
      <alignment vertical="center"/>
    </xf>
    <xf numFmtId="164" fontId="6" fillId="5" borderId="44" xfId="0" applyNumberFormat="1" applyFont="1" applyFill="1" applyBorder="1" applyAlignment="1">
      <alignment horizontal="right" vertical="center"/>
    </xf>
    <xf numFmtId="164" fontId="4" fillId="5" borderId="44" xfId="0" applyNumberFormat="1" applyFont="1" applyFill="1" applyBorder="1" applyAlignment="1">
      <alignment horizontal="right" vertical="center"/>
    </xf>
    <xf numFmtId="164" fontId="4" fillId="5" borderId="55" xfId="0" applyNumberFormat="1" applyFont="1" applyFill="1" applyBorder="1" applyAlignment="1">
      <alignment horizontal="right" vertical="center"/>
    </xf>
    <xf numFmtId="164" fontId="4" fillId="5" borderId="44" xfId="2" applyNumberFormat="1" applyFont="1" applyFill="1" applyBorder="1" applyAlignment="1">
      <alignment horizontal="right" vertical="center"/>
    </xf>
    <xf numFmtId="164" fontId="4" fillId="5" borderId="74" xfId="2" applyNumberFormat="1" applyFont="1" applyFill="1" applyBorder="1" applyAlignment="1">
      <alignment horizontal="right" vertical="center"/>
    </xf>
    <xf numFmtId="164" fontId="4" fillId="5" borderId="73" xfId="0" applyNumberFormat="1" applyFont="1" applyFill="1" applyBorder="1" applyAlignment="1">
      <alignment horizontal="right" vertical="center"/>
    </xf>
    <xf numFmtId="164" fontId="4" fillId="5" borderId="74" xfId="0" applyNumberFormat="1" applyFont="1" applyFill="1" applyBorder="1" applyAlignment="1">
      <alignment horizontal="right" vertical="center"/>
    </xf>
    <xf numFmtId="164" fontId="4" fillId="0" borderId="3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60" xfId="0" applyNumberFormat="1" applyFont="1" applyBorder="1" applyAlignment="1">
      <alignment horizontal="right" vertical="center"/>
    </xf>
    <xf numFmtId="164" fontId="6" fillId="0" borderId="3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19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4" fontId="4" fillId="0" borderId="64" xfId="2" applyNumberFormat="1" applyFont="1" applyFill="1" applyBorder="1" applyAlignment="1">
      <alignment horizontal="right" vertical="center"/>
    </xf>
    <xf numFmtId="164" fontId="4" fillId="0" borderId="65" xfId="2" applyNumberFormat="1" applyFont="1" applyFill="1" applyBorder="1" applyAlignment="1">
      <alignment horizontal="right" vertical="center"/>
    </xf>
    <xf numFmtId="164" fontId="4" fillId="0" borderId="60" xfId="2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6" fillId="0" borderId="1" xfId="0" applyFont="1" applyBorder="1"/>
    <xf numFmtId="0" fontId="29" fillId="0" borderId="1" xfId="0" applyFont="1" applyBorder="1"/>
    <xf numFmtId="0" fontId="4" fillId="0" borderId="1" xfId="0" applyFont="1" applyBorder="1" applyAlignment="1">
      <alignment horizontal="center" vertical="center"/>
    </xf>
    <xf numFmtId="0" fontId="27" fillId="0" borderId="0" xfId="1" applyFont="1"/>
    <xf numFmtId="0" fontId="32" fillId="0" borderId="10" xfId="1" applyFont="1" applyBorder="1"/>
    <xf numFmtId="0" fontId="32" fillId="0" borderId="0" xfId="1" applyFont="1" applyBorder="1"/>
    <xf numFmtId="0" fontId="4" fillId="0" borderId="10" xfId="0" applyFont="1" applyBorder="1" applyAlignment="1">
      <alignment horizontal="center" vertical="center"/>
    </xf>
    <xf numFmtId="0" fontId="32" fillId="0" borderId="10" xfId="1" quotePrefix="1" applyFont="1" applyBorder="1"/>
    <xf numFmtId="164" fontId="4" fillId="2" borderId="10" xfId="0" applyNumberFormat="1" applyFont="1" applyFill="1" applyBorder="1" applyAlignment="1" applyProtection="1">
      <alignment vertical="center"/>
      <protection locked="0"/>
    </xf>
    <xf numFmtId="164" fontId="4" fillId="3" borderId="10" xfId="0" applyNumberFormat="1" applyFont="1" applyFill="1" applyBorder="1" applyAlignment="1" applyProtection="1">
      <alignment vertical="center"/>
      <protection locked="0"/>
    </xf>
    <xf numFmtId="0" fontId="6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76" xfId="0" applyFont="1" applyBorder="1" applyAlignment="1">
      <alignment vertical="center"/>
    </xf>
    <xf numFmtId="43" fontId="4" fillId="0" borderId="75" xfId="2" applyFont="1" applyFill="1" applyBorder="1" applyAlignment="1">
      <alignment vertical="center"/>
    </xf>
    <xf numFmtId="0" fontId="4" fillId="0" borderId="75" xfId="0" applyFont="1" applyBorder="1" applyAlignment="1">
      <alignment vertical="center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20" fillId="3" borderId="6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20" fillId="3" borderId="9" xfId="0" applyFont="1" applyFill="1" applyBorder="1" applyProtection="1"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3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horizontal="right" vertical="center"/>
      <protection locked="0"/>
    </xf>
    <xf numFmtId="164" fontId="6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13" xfId="0" applyNumberFormat="1" applyFont="1" applyFill="1" applyBorder="1" applyAlignment="1" applyProtection="1">
      <alignment horizontal="right" vertical="center"/>
      <protection locked="0"/>
    </xf>
    <xf numFmtId="164" fontId="4" fillId="2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11" xfId="0" applyNumberFormat="1" applyFont="1" applyFill="1" applyBorder="1" applyAlignment="1" applyProtection="1">
      <alignment horizontal="left" vertical="center"/>
      <protection locked="0"/>
    </xf>
    <xf numFmtId="164" fontId="4" fillId="2" borderId="35" xfId="0" applyNumberFormat="1" applyFont="1" applyFill="1" applyBorder="1" applyAlignment="1" applyProtection="1">
      <alignment horizontal="right" vertical="center"/>
      <protection locked="0"/>
    </xf>
    <xf numFmtId="164" fontId="4" fillId="2" borderId="10" xfId="0" applyNumberFormat="1" applyFont="1" applyFill="1" applyBorder="1" applyAlignment="1" applyProtection="1">
      <alignment horizontal="right" vertical="center"/>
      <protection locked="0"/>
    </xf>
    <xf numFmtId="164" fontId="4" fillId="2" borderId="16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0" applyNumberFormat="1" applyFont="1" applyFill="1" applyBorder="1" applyAlignment="1" applyProtection="1">
      <alignment vertical="center"/>
      <protection locked="0"/>
    </xf>
    <xf numFmtId="164" fontId="4" fillId="2" borderId="14" xfId="0" applyNumberFormat="1" applyFont="1" applyFill="1" applyBorder="1" applyAlignment="1" applyProtection="1">
      <alignment vertical="center"/>
      <protection locked="0"/>
    </xf>
    <xf numFmtId="164" fontId="4" fillId="3" borderId="14" xfId="0" applyNumberFormat="1" applyFont="1" applyFill="1" applyBorder="1" applyAlignment="1" applyProtection="1">
      <alignment vertical="center"/>
      <protection locked="0"/>
    </xf>
    <xf numFmtId="164" fontId="4" fillId="2" borderId="5" xfId="0" applyNumberFormat="1" applyFont="1" applyFill="1" applyBorder="1" applyAlignment="1" applyProtection="1">
      <alignment horizontal="right" vertical="center"/>
      <protection locked="0"/>
    </xf>
    <xf numFmtId="164" fontId="4" fillId="2" borderId="14" xfId="0" applyNumberFormat="1" applyFont="1" applyFill="1" applyBorder="1" applyAlignment="1" applyProtection="1">
      <alignment horizontal="right" vertical="center"/>
      <protection locked="0"/>
    </xf>
    <xf numFmtId="164" fontId="4" fillId="3" borderId="5" xfId="0" applyNumberFormat="1" applyFont="1" applyFill="1" applyBorder="1" applyAlignment="1" applyProtection="1">
      <alignment horizontal="right" vertical="center"/>
      <protection locked="0"/>
    </xf>
    <xf numFmtId="164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14" xfId="0" applyNumberFormat="1" applyFont="1" applyFill="1" applyBorder="1" applyAlignment="1" applyProtection="1">
      <alignment horizontal="right" vertical="center"/>
      <protection locked="0"/>
    </xf>
    <xf numFmtId="165" fontId="4" fillId="2" borderId="1" xfId="2" applyNumberFormat="1" applyFont="1" applyFill="1" applyBorder="1" applyAlignment="1" applyProtection="1">
      <alignment horizontal="right" vertical="center"/>
      <protection locked="0"/>
    </xf>
    <xf numFmtId="165" fontId="4" fillId="2" borderId="6" xfId="2" applyNumberFormat="1" applyFont="1" applyFill="1" applyBorder="1" applyAlignment="1" applyProtection="1">
      <alignment horizontal="right" vertical="center"/>
      <protection locked="0"/>
    </xf>
    <xf numFmtId="165" fontId="4" fillId="2" borderId="8" xfId="2" applyNumberFormat="1" applyFont="1" applyFill="1" applyBorder="1" applyAlignment="1" applyProtection="1">
      <alignment horizontal="right" vertical="center"/>
      <protection locked="0"/>
    </xf>
    <xf numFmtId="165" fontId="4" fillId="2" borderId="9" xfId="2" applyNumberFormat="1" applyFont="1" applyFill="1" applyBorder="1" applyAlignment="1" applyProtection="1">
      <alignment horizontal="right" vertical="center"/>
      <protection locked="0"/>
    </xf>
    <xf numFmtId="165" fontId="4" fillId="3" borderId="1" xfId="2" applyNumberFormat="1" applyFont="1" applyFill="1" applyBorder="1" applyAlignment="1" applyProtection="1">
      <alignment horizontal="right" vertical="center"/>
      <protection locked="0"/>
    </xf>
    <xf numFmtId="165" fontId="4" fillId="3" borderId="6" xfId="2" applyNumberFormat="1" applyFont="1" applyFill="1" applyBorder="1" applyAlignment="1" applyProtection="1">
      <alignment horizontal="right" vertical="center"/>
      <protection locked="0"/>
    </xf>
    <xf numFmtId="165" fontId="4" fillId="3" borderId="8" xfId="2" applyNumberFormat="1" applyFont="1" applyFill="1" applyBorder="1" applyAlignment="1" applyProtection="1">
      <alignment horizontal="right" vertical="center"/>
      <protection locked="0"/>
    </xf>
    <xf numFmtId="165" fontId="4" fillId="3" borderId="9" xfId="2" applyNumberFormat="1" applyFont="1" applyFill="1" applyBorder="1" applyAlignment="1" applyProtection="1">
      <alignment horizontal="right" vertical="center"/>
      <protection locked="0"/>
    </xf>
    <xf numFmtId="164" fontId="4" fillId="2" borderId="6" xfId="0" applyNumberFormat="1" applyFont="1" applyFill="1" applyBorder="1" applyAlignment="1" applyProtection="1">
      <alignment horizontal="right" vertical="center"/>
      <protection locked="0"/>
    </xf>
    <xf numFmtId="164" fontId="4" fillId="3" borderId="6" xfId="0" applyNumberFormat="1" applyFont="1" applyFill="1" applyBorder="1" applyAlignment="1" applyProtection="1">
      <alignment horizontal="right" vertical="center"/>
      <protection locked="0"/>
    </xf>
    <xf numFmtId="164" fontId="4" fillId="2" borderId="33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 applyProtection="1">
      <alignment horizontal="right" vertical="center"/>
      <protection locked="0"/>
    </xf>
    <xf numFmtId="164" fontId="4" fillId="3" borderId="8" xfId="0" applyNumberFormat="1" applyFont="1" applyFill="1" applyBorder="1" applyAlignment="1" applyProtection="1">
      <alignment horizontal="right" vertical="center"/>
      <protection locked="0"/>
    </xf>
    <xf numFmtId="164" fontId="6" fillId="2" borderId="27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27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10" xfId="0" applyNumberFormat="1" applyFont="1" applyFill="1" applyBorder="1" applyAlignment="1" applyProtection="1">
      <alignment horizontal="right" vertical="center"/>
      <protection locked="0"/>
    </xf>
    <xf numFmtId="164" fontId="6" fillId="3" borderId="11" xfId="0" applyNumberFormat="1" applyFont="1" applyFill="1" applyBorder="1" applyAlignment="1" applyProtection="1">
      <alignment horizontal="right" vertical="center"/>
      <protection locked="0"/>
    </xf>
    <xf numFmtId="164" fontId="4" fillId="2" borderId="31" xfId="0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4" fillId="2" borderId="15" xfId="0" applyNumberFormat="1" applyFont="1" applyFill="1" applyBorder="1" applyAlignment="1" applyProtection="1">
      <alignment horizontal="right" vertical="center"/>
      <protection locked="0"/>
    </xf>
    <xf numFmtId="164" fontId="4" fillId="2" borderId="24" xfId="0" applyNumberFormat="1" applyFont="1" applyFill="1" applyBorder="1" applyAlignment="1" applyProtection="1">
      <alignment horizontal="right" vertical="center"/>
      <protection locked="0"/>
    </xf>
    <xf numFmtId="164" fontId="6" fillId="5" borderId="74" xfId="2" applyNumberFormat="1" applyFont="1" applyFill="1" applyBorder="1" applyAlignment="1">
      <alignment horizontal="right" vertical="center"/>
    </xf>
    <xf numFmtId="164" fontId="6" fillId="5" borderId="48" xfId="0" applyNumberFormat="1" applyFont="1" applyFill="1" applyBorder="1" applyAlignment="1">
      <alignment horizontal="right" vertical="center"/>
    </xf>
    <xf numFmtId="164" fontId="6" fillId="5" borderId="81" xfId="0" applyNumberFormat="1" applyFont="1" applyFill="1" applyBorder="1" applyAlignment="1">
      <alignment horizontal="right" vertical="center"/>
    </xf>
    <xf numFmtId="164" fontId="4" fillId="5" borderId="48" xfId="0" applyNumberFormat="1" applyFont="1" applyFill="1" applyBorder="1" applyAlignment="1">
      <alignment horizontal="right" vertical="center"/>
    </xf>
    <xf numFmtId="164" fontId="4" fillId="5" borderId="82" xfId="0" applyNumberFormat="1" applyFont="1" applyFill="1" applyBorder="1" applyAlignment="1">
      <alignment horizontal="right" vertical="center"/>
    </xf>
    <xf numFmtId="164" fontId="4" fillId="6" borderId="7" xfId="2" applyNumberFormat="1" applyFont="1" applyFill="1" applyBorder="1" applyAlignment="1" applyProtection="1">
      <alignment horizontal="right" vertical="center"/>
      <protection hidden="1"/>
    </xf>
    <xf numFmtId="164" fontId="4" fillId="6" borderId="8" xfId="0" applyNumberFormat="1" applyFont="1" applyFill="1" applyBorder="1" applyAlignment="1" applyProtection="1">
      <alignment horizontal="right" vertical="center"/>
      <protection hidden="1"/>
    </xf>
    <xf numFmtId="164" fontId="4" fillId="6" borderId="9" xfId="0" applyNumberFormat="1" applyFont="1" applyFill="1" applyBorder="1" applyAlignment="1" applyProtection="1">
      <alignment horizontal="right" vertical="center"/>
      <protection hidden="1"/>
    </xf>
    <xf numFmtId="164" fontId="6" fillId="6" borderId="6" xfId="2" applyNumberFormat="1" applyFont="1" applyFill="1" applyBorder="1" applyAlignment="1" applyProtection="1">
      <alignment horizontal="right" vertical="center"/>
      <protection hidden="1"/>
    </xf>
    <xf numFmtId="164" fontId="6" fillId="6" borderId="39" xfId="2" applyNumberFormat="1" applyFont="1" applyFill="1" applyBorder="1" applyAlignment="1" applyProtection="1">
      <alignment horizontal="right" vertical="center"/>
      <protection hidden="1"/>
    </xf>
    <xf numFmtId="164" fontId="6" fillId="6" borderId="25" xfId="2" applyNumberFormat="1" applyFont="1" applyFill="1" applyBorder="1" applyAlignment="1" applyProtection="1">
      <alignment horizontal="right" vertical="center"/>
      <protection hidden="1"/>
    </xf>
    <xf numFmtId="0" fontId="4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4" fontId="4" fillId="6" borderId="23" xfId="2" applyNumberFormat="1" applyFont="1" applyFill="1" applyBorder="1" applyAlignment="1" applyProtection="1">
      <alignment horizontal="right" vertical="center"/>
      <protection hidden="1"/>
    </xf>
    <xf numFmtId="0" fontId="4" fillId="0" borderId="60" xfId="0" applyFont="1" applyBorder="1" applyAlignment="1">
      <alignment vertical="center"/>
    </xf>
    <xf numFmtId="0" fontId="4" fillId="0" borderId="60" xfId="0" applyFont="1" applyBorder="1" applyAlignment="1">
      <alignment horizontal="left" vertical="center" indent="1"/>
    </xf>
    <xf numFmtId="0" fontId="6" fillId="0" borderId="62" xfId="0" applyFont="1" applyBorder="1" applyAlignment="1">
      <alignment vertical="center"/>
    </xf>
    <xf numFmtId="164" fontId="4" fillId="6" borderId="1" xfId="0" applyNumberFormat="1" applyFont="1" applyFill="1" applyBorder="1" applyAlignment="1" applyProtection="1">
      <alignment vertical="center"/>
      <protection hidden="1"/>
    </xf>
    <xf numFmtId="164" fontId="4" fillId="6" borderId="11" xfId="0" applyNumberFormat="1" applyFont="1" applyFill="1" applyBorder="1" applyAlignment="1" applyProtection="1">
      <alignment vertical="center"/>
      <protection hidden="1"/>
    </xf>
    <xf numFmtId="164" fontId="4" fillId="6" borderId="1" xfId="2" applyNumberFormat="1" applyFont="1" applyFill="1" applyBorder="1" applyAlignment="1" applyProtection="1">
      <alignment vertical="center"/>
      <protection hidden="1"/>
    </xf>
    <xf numFmtId="164" fontId="10" fillId="6" borderId="1" xfId="2" applyNumberFormat="1" applyFont="1" applyFill="1" applyBorder="1" applyProtection="1">
      <protection hidden="1"/>
    </xf>
    <xf numFmtId="164" fontId="18" fillId="6" borderId="1" xfId="2" applyNumberFormat="1" applyFont="1" applyFill="1" applyBorder="1" applyAlignment="1" applyProtection="1">
      <alignment horizontal="right" vertical="center" wrapText="1"/>
      <protection hidden="1"/>
    </xf>
    <xf numFmtId="164" fontId="4" fillId="6" borderId="11" xfId="2" applyNumberFormat="1" applyFont="1" applyFill="1" applyBorder="1" applyAlignment="1" applyProtection="1">
      <alignment vertical="center"/>
      <protection hidden="1"/>
    </xf>
    <xf numFmtId="164" fontId="4" fillId="6" borderId="1" xfId="2" applyNumberFormat="1" applyFont="1" applyFill="1" applyBorder="1" applyAlignment="1" applyProtection="1">
      <alignment horizontal="right" vertical="center"/>
      <protection hidden="1"/>
    </xf>
    <xf numFmtId="164" fontId="4" fillId="6" borderId="10" xfId="2" applyNumberFormat="1" applyFont="1" applyFill="1" applyBorder="1" applyAlignment="1" applyProtection="1">
      <alignment horizontal="right" vertical="center"/>
      <protection hidden="1"/>
    </xf>
    <xf numFmtId="164" fontId="6" fillId="6" borderId="79" xfId="0" applyNumberFormat="1" applyFont="1" applyFill="1" applyBorder="1" applyAlignment="1" applyProtection="1">
      <alignment horizontal="right" vertical="center"/>
      <protection hidden="1"/>
    </xf>
    <xf numFmtId="164" fontId="6" fillId="6" borderId="80" xfId="0" applyNumberFormat="1" applyFont="1" applyFill="1" applyBorder="1" applyAlignment="1" applyProtection="1">
      <alignment horizontal="right" vertical="center"/>
      <protection hidden="1"/>
    </xf>
    <xf numFmtId="164" fontId="6" fillId="6" borderId="13" xfId="0" applyNumberFormat="1" applyFont="1" applyFill="1" applyBorder="1" applyAlignment="1" applyProtection="1">
      <alignment horizontal="right" vertical="center"/>
      <protection hidden="1"/>
    </xf>
    <xf numFmtId="164" fontId="6" fillId="6" borderId="43" xfId="0" applyNumberFormat="1" applyFont="1" applyFill="1" applyBorder="1" applyAlignment="1" applyProtection="1">
      <alignment horizontal="right" vertical="center"/>
      <protection hidden="1"/>
    </xf>
    <xf numFmtId="164" fontId="6" fillId="6" borderId="66" xfId="0" applyNumberFormat="1" applyFont="1" applyFill="1" applyBorder="1" applyAlignment="1" applyProtection="1">
      <alignment horizontal="right" vertical="center"/>
      <protection hidden="1"/>
    </xf>
    <xf numFmtId="164" fontId="6" fillId="6" borderId="50" xfId="0" applyNumberFormat="1" applyFont="1" applyFill="1" applyBorder="1" applyAlignment="1" applyProtection="1">
      <alignment horizontal="right" vertical="center"/>
      <protection hidden="1"/>
    </xf>
    <xf numFmtId="164" fontId="6" fillId="6" borderId="67" xfId="0" applyNumberFormat="1" applyFont="1" applyFill="1" applyBorder="1" applyAlignment="1" applyProtection="1">
      <alignment horizontal="right" vertical="center"/>
      <protection hidden="1"/>
    </xf>
    <xf numFmtId="164" fontId="6" fillId="6" borderId="51" xfId="0" applyNumberFormat="1" applyFont="1" applyFill="1" applyBorder="1" applyAlignment="1" applyProtection="1">
      <alignment horizontal="right" vertical="center"/>
      <protection hidden="1"/>
    </xf>
    <xf numFmtId="164" fontId="6" fillId="6" borderId="78" xfId="0" applyNumberFormat="1" applyFont="1" applyFill="1" applyBorder="1" applyAlignment="1" applyProtection="1">
      <alignment horizontal="right" vertical="center"/>
      <protection hidden="1"/>
    </xf>
    <xf numFmtId="164" fontId="4" fillId="6" borderId="8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9" xfId="0" applyNumberFormat="1" applyFont="1" applyFill="1" applyBorder="1" applyAlignment="1" applyProtection="1">
      <alignment horizontal="right" vertical="center" wrapText="1"/>
      <protection hidden="1"/>
    </xf>
    <xf numFmtId="164" fontId="6" fillId="6" borderId="35" xfId="0" applyNumberFormat="1" applyFont="1" applyFill="1" applyBorder="1" applyAlignment="1" applyProtection="1">
      <alignment horizontal="right" vertical="center"/>
      <protection hidden="1"/>
    </xf>
    <xf numFmtId="164" fontId="4" fillId="6" borderId="8" xfId="0" applyNumberFormat="1" applyFont="1" applyFill="1" applyBorder="1" applyAlignment="1" applyProtection="1">
      <alignment vertical="center"/>
      <protection hidden="1"/>
    </xf>
    <xf numFmtId="164" fontId="4" fillId="6" borderId="9" xfId="0" applyNumberFormat="1" applyFont="1" applyFill="1" applyBorder="1" applyAlignment="1" applyProtection="1">
      <alignment vertical="center"/>
      <protection hidden="1"/>
    </xf>
    <xf numFmtId="164" fontId="4" fillId="6" borderId="7" xfId="0" applyNumberFormat="1" applyFont="1" applyFill="1" applyBorder="1" applyAlignment="1" applyProtection="1">
      <alignment vertical="center"/>
      <protection hidden="1"/>
    </xf>
    <xf numFmtId="164" fontId="4" fillId="6" borderId="7" xfId="0" applyNumberFormat="1" applyFont="1" applyFill="1" applyBorder="1" applyAlignment="1" applyProtection="1">
      <alignment horizontal="right" vertical="center"/>
      <protection hidden="1"/>
    </xf>
    <xf numFmtId="164" fontId="6" fillId="6" borderId="8" xfId="0" applyNumberFormat="1" applyFont="1" applyFill="1" applyBorder="1" applyAlignment="1" applyProtection="1">
      <alignment vertical="center"/>
      <protection hidden="1"/>
    </xf>
    <xf numFmtId="164" fontId="6" fillId="6" borderId="23" xfId="0" applyNumberFormat="1" applyFont="1" applyFill="1" applyBorder="1" applyAlignment="1" applyProtection="1">
      <alignment vertical="center"/>
      <protection hidden="1"/>
    </xf>
    <xf numFmtId="164" fontId="4" fillId="6" borderId="6" xfId="0" applyNumberFormat="1" applyFont="1" applyFill="1" applyBorder="1" applyAlignment="1" applyProtection="1">
      <alignment vertical="center"/>
      <protection hidden="1"/>
    </xf>
    <xf numFmtId="164" fontId="4" fillId="6" borderId="5" xfId="0" applyNumberFormat="1" applyFont="1" applyFill="1" applyBorder="1" applyAlignment="1" applyProtection="1">
      <alignment horizontal="right" vertical="center"/>
      <protection hidden="1"/>
    </xf>
    <xf numFmtId="164" fontId="4" fillId="6" borderId="1" xfId="0" applyNumberFormat="1" applyFont="1" applyFill="1" applyBorder="1" applyAlignment="1" applyProtection="1">
      <alignment horizontal="right" vertical="center"/>
      <protection hidden="1"/>
    </xf>
    <xf numFmtId="164" fontId="4" fillId="6" borderId="6" xfId="0" applyNumberFormat="1" applyFont="1" applyFill="1" applyBorder="1" applyAlignment="1" applyProtection="1">
      <alignment horizontal="right" vertical="center"/>
      <protection hidden="1"/>
    </xf>
    <xf numFmtId="164" fontId="6" fillId="6" borderId="6" xfId="0" applyNumberFormat="1" applyFont="1" applyFill="1" applyBorder="1" applyAlignment="1" applyProtection="1">
      <alignment horizontal="right" vertical="center"/>
      <protection hidden="1"/>
    </xf>
    <xf numFmtId="164" fontId="6" fillId="6" borderId="1" xfId="2" applyNumberFormat="1" applyFont="1" applyFill="1" applyBorder="1" applyAlignment="1" applyProtection="1">
      <alignment vertical="center"/>
      <protection hidden="1"/>
    </xf>
    <xf numFmtId="164" fontId="6" fillId="6" borderId="1" xfId="0" applyNumberFormat="1" applyFont="1" applyFill="1" applyBorder="1" applyAlignment="1" applyProtection="1">
      <alignment vertical="center"/>
      <protection hidden="1"/>
    </xf>
    <xf numFmtId="164" fontId="4" fillId="6" borderId="53" xfId="0" applyNumberFormat="1" applyFont="1" applyFill="1" applyBorder="1" applyAlignment="1" applyProtection="1">
      <alignment vertical="center"/>
      <protection hidden="1"/>
    </xf>
    <xf numFmtId="164" fontId="4" fillId="6" borderId="8" xfId="2" applyNumberFormat="1" applyFont="1" applyFill="1" applyBorder="1" applyAlignment="1" applyProtection="1">
      <alignment horizontal="right" vertical="center"/>
      <protection hidden="1"/>
    </xf>
    <xf numFmtId="164" fontId="4" fillId="6" borderId="9" xfId="2" applyNumberFormat="1" applyFont="1" applyFill="1" applyBorder="1" applyAlignment="1" applyProtection="1">
      <alignment horizontal="right" vertical="center"/>
      <protection hidden="1"/>
    </xf>
    <xf numFmtId="164" fontId="4" fillId="6" borderId="14" xfId="2" applyNumberFormat="1" applyFont="1" applyFill="1" applyBorder="1" applyAlignment="1" applyProtection="1">
      <alignment horizontal="right" vertical="center"/>
      <protection hidden="1"/>
    </xf>
    <xf numFmtId="164" fontId="4" fillId="6" borderId="6" xfId="2" applyNumberFormat="1" applyFont="1" applyFill="1" applyBorder="1" applyAlignment="1" applyProtection="1">
      <alignment horizontal="right" vertical="center"/>
      <protection hidden="1"/>
    </xf>
    <xf numFmtId="164" fontId="4" fillId="6" borderId="5" xfId="2" applyNumberFormat="1" applyFont="1" applyFill="1" applyBorder="1" applyAlignment="1" applyProtection="1">
      <alignment horizontal="right" vertical="center"/>
      <protection hidden="1"/>
    </xf>
    <xf numFmtId="164" fontId="6" fillId="6" borderId="8" xfId="2" applyNumberFormat="1" applyFont="1" applyFill="1" applyBorder="1" applyAlignment="1" applyProtection="1">
      <alignment horizontal="right" vertical="center"/>
      <protection hidden="1"/>
    </xf>
    <xf numFmtId="164" fontId="6" fillId="6" borderId="8" xfId="0" applyNumberFormat="1" applyFont="1" applyFill="1" applyBorder="1" applyAlignment="1" applyProtection="1">
      <alignment horizontal="right" vertical="center"/>
      <protection hidden="1"/>
    </xf>
    <xf numFmtId="164" fontId="6" fillId="6" borderId="9" xfId="0" applyNumberFormat="1" applyFont="1" applyFill="1" applyBorder="1" applyAlignment="1" applyProtection="1">
      <alignment horizontal="right" vertical="center"/>
      <protection hidden="1"/>
    </xf>
    <xf numFmtId="164" fontId="6" fillId="6" borderId="9" xfId="2" applyNumberFormat="1" applyFont="1" applyFill="1" applyBorder="1" applyAlignment="1" applyProtection="1">
      <alignment horizontal="right" vertical="center"/>
      <protection hidden="1"/>
    </xf>
    <xf numFmtId="164" fontId="4" fillId="6" borderId="25" xfId="2" applyNumberFormat="1" applyFont="1" applyFill="1" applyBorder="1" applyAlignment="1" applyProtection="1">
      <alignment horizontal="right" vertical="center"/>
      <protection hidden="1"/>
    </xf>
    <xf numFmtId="164" fontId="4" fillId="6" borderId="39" xfId="2" applyNumberFormat="1" applyFont="1" applyFill="1" applyBorder="1" applyAlignment="1" applyProtection="1">
      <alignment horizontal="right" vertical="center"/>
      <protection hidden="1"/>
    </xf>
    <xf numFmtId="164" fontId="4" fillId="6" borderId="63" xfId="2" applyNumberFormat="1" applyFont="1" applyFill="1" applyBorder="1" applyAlignment="1" applyProtection="1">
      <alignment horizontal="right" vertical="center"/>
      <protection hidden="1"/>
    </xf>
    <xf numFmtId="164" fontId="6" fillId="6" borderId="28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25" xfId="0" applyNumberFormat="1" applyFont="1" applyFill="1" applyBorder="1" applyAlignment="1" applyProtection="1">
      <alignment horizontal="right" vertical="center"/>
      <protection hidden="1"/>
    </xf>
    <xf numFmtId="164" fontId="4" fillId="6" borderId="39" xfId="0" applyNumberFormat="1" applyFont="1" applyFill="1" applyBorder="1" applyAlignment="1" applyProtection="1">
      <alignment horizontal="right" vertical="center"/>
      <protection hidden="1"/>
    </xf>
    <xf numFmtId="164" fontId="6" fillId="6" borderId="54" xfId="2" applyNumberFormat="1" applyFont="1" applyFill="1" applyBorder="1" applyAlignment="1" applyProtection="1">
      <alignment horizontal="right" vertical="center"/>
      <protection hidden="1"/>
    </xf>
    <xf numFmtId="164" fontId="6" fillId="6" borderId="11" xfId="0" applyNumberFormat="1" applyFont="1" applyFill="1" applyBorder="1" applyAlignment="1" applyProtection="1">
      <alignment horizontal="right" vertical="center"/>
      <protection hidden="1"/>
    </xf>
    <xf numFmtId="164" fontId="4" fillId="6" borderId="31" xfId="2" applyNumberFormat="1" applyFont="1" applyFill="1" applyBorder="1" applyAlignment="1" applyProtection="1">
      <alignment horizontal="right" vertical="center"/>
      <protection hidden="1"/>
    </xf>
    <xf numFmtId="164" fontId="4" fillId="6" borderId="65" xfId="2" applyNumberFormat="1" applyFont="1" applyFill="1" applyBorder="1" applyAlignment="1" applyProtection="1">
      <alignment horizontal="right" vertical="center"/>
      <protection hidden="1"/>
    </xf>
    <xf numFmtId="164" fontId="4" fillId="6" borderId="70" xfId="2" applyNumberFormat="1" applyFont="1" applyFill="1" applyBorder="1" applyAlignment="1" applyProtection="1">
      <alignment horizontal="right" vertical="center"/>
      <protection hidden="1"/>
    </xf>
    <xf numFmtId="164" fontId="4" fillId="6" borderId="71" xfId="2" applyNumberFormat="1" applyFont="1" applyFill="1" applyBorder="1" applyAlignment="1" applyProtection="1">
      <alignment horizontal="right" vertical="center"/>
      <protection hidden="1"/>
    </xf>
    <xf numFmtId="164" fontId="6" fillId="6" borderId="7" xfId="0" applyNumberFormat="1" applyFont="1" applyFill="1" applyBorder="1" applyAlignment="1" applyProtection="1">
      <alignment horizontal="right" vertical="center"/>
      <protection hidden="1"/>
    </xf>
    <xf numFmtId="164" fontId="4" fillId="6" borderId="23" xfId="2" applyNumberFormat="1" applyFont="1" applyFill="1" applyBorder="1" applyAlignment="1" applyProtection="1">
      <alignment vertical="center"/>
      <protection hidden="1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4" fillId="5" borderId="48" xfId="0" applyFont="1" applyFill="1" applyBorder="1" applyAlignment="1">
      <alignment vertical="center"/>
    </xf>
    <xf numFmtId="164" fontId="4" fillId="5" borderId="49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18" xfId="0" applyFont="1" applyBorder="1" applyAlignment="1">
      <alignment vertical="center"/>
    </xf>
    <xf numFmtId="0" fontId="6" fillId="0" borderId="91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164" fontId="4" fillId="5" borderId="48" xfId="2" applyNumberFormat="1" applyFont="1" applyFill="1" applyBorder="1" applyAlignment="1">
      <alignment horizontal="right" vertical="center"/>
    </xf>
    <xf numFmtId="164" fontId="4" fillId="5" borderId="81" xfId="2" applyNumberFormat="1" applyFont="1" applyFill="1" applyBorder="1" applyAlignment="1">
      <alignment horizontal="right" vertical="center"/>
    </xf>
    <xf numFmtId="164" fontId="6" fillId="6" borderId="36" xfId="0" applyNumberFormat="1" applyFont="1" applyFill="1" applyBorder="1" applyAlignment="1" applyProtection="1">
      <alignment horizontal="right" vertical="center"/>
      <protection hidden="1"/>
    </xf>
    <xf numFmtId="164" fontId="4" fillId="5" borderId="81" xfId="0" applyNumberFormat="1" applyFont="1" applyFill="1" applyBorder="1" applyAlignment="1">
      <alignment horizontal="right" vertical="center"/>
    </xf>
    <xf numFmtId="164" fontId="4" fillId="2" borderId="25" xfId="0" applyNumberFormat="1" applyFont="1" applyFill="1" applyBorder="1" applyAlignment="1" applyProtection="1">
      <alignment horizontal="right" vertical="center"/>
      <protection locked="0"/>
    </xf>
    <xf numFmtId="164" fontId="6" fillId="6" borderId="38" xfId="2" applyNumberFormat="1" applyFont="1" applyFill="1" applyBorder="1" applyAlignment="1" applyProtection="1">
      <alignment horizontal="right" vertical="center"/>
      <protection hidden="1"/>
    </xf>
    <xf numFmtId="164" fontId="6" fillId="6" borderId="5" xfId="2" applyNumberFormat="1" applyFont="1" applyFill="1" applyBorder="1" applyAlignment="1" applyProtection="1">
      <alignment horizontal="right" vertical="center"/>
      <protection hidden="1"/>
    </xf>
    <xf numFmtId="164" fontId="4" fillId="2" borderId="39" xfId="0" applyNumberFormat="1" applyFont="1" applyFill="1" applyBorder="1" applyAlignment="1" applyProtection="1">
      <alignment horizontal="right" vertical="center"/>
      <protection locked="0"/>
    </xf>
    <xf numFmtId="164" fontId="4" fillId="2" borderId="20" xfId="0" applyNumberFormat="1" applyFont="1" applyFill="1" applyBorder="1" applyAlignment="1" applyProtection="1">
      <alignment vertical="center"/>
      <protection locked="0"/>
    </xf>
    <xf numFmtId="164" fontId="4" fillId="2" borderId="38" xfId="0" applyNumberFormat="1" applyFont="1" applyFill="1" applyBorder="1" applyAlignment="1" applyProtection="1">
      <alignment horizontal="right" vertical="center"/>
      <protection locked="0"/>
    </xf>
    <xf numFmtId="164" fontId="4" fillId="5" borderId="73" xfId="0" applyNumberFormat="1" applyFont="1" applyFill="1" applyBorder="1" applyAlignment="1">
      <alignment vertical="center"/>
    </xf>
    <xf numFmtId="164" fontId="4" fillId="5" borderId="74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4" fillId="3" borderId="15" xfId="0" applyNumberFormat="1" applyFont="1" applyFill="1" applyBorder="1" applyAlignment="1" applyProtection="1">
      <alignment horizontal="right" vertical="center"/>
      <protection locked="0"/>
    </xf>
    <xf numFmtId="164" fontId="4" fillId="3" borderId="31" xfId="0" applyNumberFormat="1" applyFont="1" applyFill="1" applyBorder="1" applyAlignment="1" applyProtection="1">
      <alignment horizontal="right" vertical="center"/>
      <protection locked="0"/>
    </xf>
    <xf numFmtId="164" fontId="4" fillId="3" borderId="39" xfId="0" applyNumberFormat="1" applyFont="1" applyFill="1" applyBorder="1" applyAlignment="1" applyProtection="1">
      <alignment horizontal="right" vertical="center"/>
      <protection locked="0"/>
    </xf>
    <xf numFmtId="164" fontId="4" fillId="3" borderId="25" xfId="0" applyNumberFormat="1" applyFont="1" applyFill="1" applyBorder="1" applyAlignment="1" applyProtection="1">
      <alignment horizontal="right" vertical="center"/>
      <protection locked="0"/>
    </xf>
    <xf numFmtId="164" fontId="6" fillId="3" borderId="9" xfId="0" applyNumberFormat="1" applyFont="1" applyFill="1" applyBorder="1" applyAlignment="1" applyProtection="1">
      <alignment horizontal="right" vertical="center"/>
      <protection locked="0"/>
    </xf>
    <xf numFmtId="164" fontId="6" fillId="6" borderId="24" xfId="2" applyNumberFormat="1" applyFont="1" applyFill="1" applyBorder="1" applyAlignment="1" applyProtection="1">
      <alignment horizontal="right" vertical="center"/>
      <protection hidden="1"/>
    </xf>
    <xf numFmtId="164" fontId="6" fillId="6" borderId="7" xfId="2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64" fontId="4" fillId="0" borderId="35" xfId="2" applyNumberFormat="1" applyFont="1" applyFill="1" applyBorder="1" applyAlignment="1">
      <alignment horizontal="right" vertical="center"/>
    </xf>
    <xf numFmtId="164" fontId="4" fillId="0" borderId="20" xfId="2" applyNumberFormat="1" applyFont="1" applyFill="1" applyBorder="1" applyAlignment="1">
      <alignment horizontal="right" vertical="center"/>
    </xf>
    <xf numFmtId="164" fontId="4" fillId="0" borderId="69" xfId="2" applyNumberFormat="1" applyFont="1" applyFill="1" applyBorder="1" applyAlignment="1">
      <alignment horizontal="right" vertical="center"/>
    </xf>
    <xf numFmtId="164" fontId="4" fillId="0" borderId="33" xfId="2" applyNumberFormat="1" applyFont="1" applyFill="1" applyBorder="1" applyAlignment="1">
      <alignment horizontal="right" vertical="center"/>
    </xf>
    <xf numFmtId="164" fontId="4" fillId="6" borderId="31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4" fillId="0" borderId="10" xfId="2" applyNumberFormat="1" applyFont="1" applyFill="1" applyBorder="1" applyAlignment="1">
      <alignment horizontal="right" vertical="center"/>
    </xf>
    <xf numFmtId="164" fontId="4" fillId="0" borderId="25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4" xfId="2" applyNumberFormat="1" applyFont="1" applyFill="1" applyBorder="1" applyAlignment="1">
      <alignment horizontal="right" vertical="center"/>
    </xf>
    <xf numFmtId="164" fontId="4" fillId="6" borderId="71" xfId="2" applyNumberFormat="1" applyFont="1" applyFill="1" applyBorder="1" applyAlignment="1">
      <alignment horizontal="right" vertical="center"/>
    </xf>
    <xf numFmtId="164" fontId="4" fillId="0" borderId="29" xfId="2" applyNumberFormat="1" applyFont="1" applyFill="1" applyBorder="1" applyAlignment="1">
      <alignment horizontal="right" vertical="center"/>
    </xf>
    <xf numFmtId="164" fontId="4" fillId="0" borderId="30" xfId="2" applyNumberFormat="1" applyFont="1" applyFill="1" applyBorder="1" applyAlignment="1">
      <alignment horizontal="right" vertical="center"/>
    </xf>
    <xf numFmtId="164" fontId="4" fillId="6" borderId="62" xfId="2" applyNumberFormat="1" applyFont="1" applyFill="1" applyBorder="1" applyAlignment="1" applyProtection="1">
      <alignment horizontal="right" vertical="center"/>
      <protection hidden="1"/>
    </xf>
    <xf numFmtId="164" fontId="4" fillId="2" borderId="1" xfId="2" applyNumberFormat="1" applyFont="1" applyFill="1" applyBorder="1" applyAlignment="1" applyProtection="1">
      <alignment horizontal="right" vertical="center"/>
      <protection locked="0"/>
    </xf>
    <xf numFmtId="164" fontId="4" fillId="2" borderId="14" xfId="2" applyNumberFormat="1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vertical="center"/>
    </xf>
    <xf numFmtId="164" fontId="4" fillId="3" borderId="1" xfId="2" applyNumberFormat="1" applyFont="1" applyFill="1" applyBorder="1" applyAlignment="1" applyProtection="1">
      <alignment horizontal="right" vertical="center"/>
      <protection locked="0"/>
    </xf>
    <xf numFmtId="164" fontId="4" fillId="3" borderId="14" xfId="2" applyNumberFormat="1" applyFont="1" applyFill="1" applyBorder="1" applyAlignment="1" applyProtection="1">
      <alignment horizontal="right" vertical="center"/>
      <protection locked="0"/>
    </xf>
    <xf numFmtId="0" fontId="28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69" xfId="2" applyNumberFormat="1" applyFont="1" applyBorder="1" applyAlignment="1">
      <alignment horizontal="right" vertical="center"/>
    </xf>
    <xf numFmtId="0" fontId="29" fillId="0" borderId="3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43" fontId="4" fillId="0" borderId="0" xfId="2" applyFont="1" applyFill="1" applyBorder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center" vertical="center" wrapText="1"/>
    </xf>
    <xf numFmtId="10" fontId="4" fillId="0" borderId="68" xfId="0" applyNumberFormat="1" applyFont="1" applyBorder="1" applyAlignment="1">
      <alignment vertical="center"/>
    </xf>
    <xf numFmtId="4" fontId="4" fillId="0" borderId="65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164" fontId="6" fillId="3" borderId="23" xfId="0" applyNumberFormat="1" applyFont="1" applyFill="1" applyBorder="1" applyAlignment="1" applyProtection="1">
      <alignment horizontal="right" vertical="center"/>
      <protection locked="0"/>
    </xf>
    <xf numFmtId="164" fontId="4" fillId="6" borderId="84" xfId="0" applyNumberFormat="1" applyFont="1" applyFill="1" applyBorder="1" applyAlignment="1" applyProtection="1">
      <alignment vertical="center"/>
      <protection hidden="1"/>
    </xf>
    <xf numFmtId="0" fontId="4" fillId="5" borderId="81" xfId="0" applyFont="1" applyFill="1" applyBorder="1" applyAlignment="1">
      <alignment vertical="center"/>
    </xf>
    <xf numFmtId="164" fontId="4" fillId="6" borderId="39" xfId="0" applyNumberFormat="1" applyFont="1" applyFill="1" applyBorder="1" applyAlignment="1" applyProtection="1">
      <alignment vertical="center"/>
      <protection hidden="1"/>
    </xf>
    <xf numFmtId="0" fontId="6" fillId="0" borderId="70" xfId="0" applyFont="1" applyBorder="1" applyAlignment="1">
      <alignment vertical="center"/>
    </xf>
    <xf numFmtId="164" fontId="4" fillId="6" borderId="96" xfId="0" applyNumberFormat="1" applyFont="1" applyFill="1" applyBorder="1" applyAlignment="1" applyProtection="1">
      <alignment horizontal="right" vertical="center"/>
      <protection hidden="1"/>
    </xf>
    <xf numFmtId="164" fontId="4" fillId="6" borderId="97" xfId="0" applyNumberFormat="1" applyFont="1" applyFill="1" applyBorder="1" applyAlignment="1" applyProtection="1">
      <alignment horizontal="right" vertical="center"/>
      <protection hidden="1"/>
    </xf>
    <xf numFmtId="164" fontId="4" fillId="5" borderId="6" xfId="0" applyNumberFormat="1" applyFont="1" applyFill="1" applyBorder="1" applyAlignment="1">
      <alignment vertical="center"/>
    </xf>
    <xf numFmtId="164" fontId="4" fillId="5" borderId="66" xfId="0" applyNumberFormat="1" applyFont="1" applyFill="1" applyBorder="1" applyAlignment="1">
      <alignment vertical="center"/>
    </xf>
    <xf numFmtId="0" fontId="6" fillId="0" borderId="96" xfId="0" applyFont="1" applyBorder="1" applyAlignment="1">
      <alignment vertical="center"/>
    </xf>
    <xf numFmtId="164" fontId="6" fillId="5" borderId="20" xfId="0" applyNumberFormat="1" applyFont="1" applyFill="1" applyBorder="1" applyAlignment="1">
      <alignment horizontal="right" vertical="center"/>
    </xf>
    <xf numFmtId="164" fontId="6" fillId="6" borderId="46" xfId="0" applyNumberFormat="1" applyFont="1" applyFill="1" applyBorder="1" applyAlignment="1" applyProtection="1">
      <alignment horizontal="right" vertical="center"/>
      <protection hidden="1"/>
    </xf>
    <xf numFmtId="164" fontId="6" fillId="6" borderId="47" xfId="0" applyNumberFormat="1" applyFont="1" applyFill="1" applyBorder="1" applyAlignment="1" applyProtection="1">
      <alignment horizontal="right" vertical="center"/>
      <protection hidden="1"/>
    </xf>
    <xf numFmtId="164" fontId="6" fillId="6" borderId="49" xfId="0" applyNumberFormat="1" applyFont="1" applyFill="1" applyBorder="1" applyAlignment="1" applyProtection="1">
      <alignment horizontal="right" vertical="center"/>
      <protection hidden="1"/>
    </xf>
    <xf numFmtId="164" fontId="6" fillId="6" borderId="98" xfId="0" applyNumberFormat="1" applyFont="1" applyFill="1" applyBorder="1" applyAlignment="1" applyProtection="1">
      <alignment horizontal="right" vertical="center"/>
      <protection hidden="1"/>
    </xf>
    <xf numFmtId="0" fontId="4" fillId="4" borderId="72" xfId="0" applyFont="1" applyFill="1" applyBorder="1"/>
    <xf numFmtId="0" fontId="4" fillId="4" borderId="42" xfId="0" applyFont="1" applyFill="1" applyBorder="1"/>
    <xf numFmtId="0" fontId="4" fillId="4" borderId="88" xfId="0" applyFont="1" applyFill="1" applyBorder="1"/>
    <xf numFmtId="0" fontId="4" fillId="4" borderId="77" xfId="0" applyFont="1" applyFill="1" applyBorder="1"/>
    <xf numFmtId="0" fontId="4" fillId="4" borderId="69" xfId="0" applyFont="1" applyFill="1" applyBorder="1"/>
    <xf numFmtId="0" fontId="4" fillId="4" borderId="94" xfId="0" applyFont="1" applyFill="1" applyBorder="1"/>
    <xf numFmtId="0" fontId="4" fillId="4" borderId="41" xfId="0" applyFont="1" applyFill="1" applyBorder="1"/>
    <xf numFmtId="0" fontId="4" fillId="4" borderId="71" xfId="0" applyFont="1" applyFill="1" applyBorder="1"/>
    <xf numFmtId="164" fontId="6" fillId="6" borderId="57" xfId="2" applyNumberFormat="1" applyFont="1" applyFill="1" applyBorder="1" applyAlignment="1" applyProtection="1">
      <alignment horizontal="right" vertical="center"/>
      <protection hidden="1"/>
    </xf>
    <xf numFmtId="164" fontId="6" fillId="6" borderId="60" xfId="0" applyNumberFormat="1" applyFont="1" applyFill="1" applyBorder="1" applyAlignment="1" applyProtection="1">
      <alignment horizontal="right" vertical="center"/>
      <protection hidden="1"/>
    </xf>
    <xf numFmtId="164" fontId="6" fillId="6" borderId="60" xfId="2" applyNumberFormat="1" applyFont="1" applyFill="1" applyBorder="1" applyAlignment="1" applyProtection="1">
      <alignment horizontal="right" vertical="center"/>
      <protection hidden="1"/>
    </xf>
    <xf numFmtId="164" fontId="4" fillId="6" borderId="6" xfId="0" applyNumberFormat="1" applyFont="1" applyFill="1" applyBorder="1" applyAlignment="1" applyProtection="1">
      <alignment horizontal="right" vertical="center" wrapText="1"/>
      <protection hidden="1"/>
    </xf>
    <xf numFmtId="164" fontId="4" fillId="6" borderId="6" xfId="2" applyNumberFormat="1" applyFont="1" applyFill="1" applyBorder="1" applyAlignment="1" applyProtection="1">
      <alignment horizontal="right" vertical="center" wrapText="1"/>
      <protection hidden="1"/>
    </xf>
    <xf numFmtId="164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25" xfId="0" applyNumberFormat="1" applyFont="1" applyFill="1" applyBorder="1" applyAlignment="1" applyProtection="1">
      <alignment horizontal="center" vertical="center"/>
      <protection locked="0"/>
    </xf>
    <xf numFmtId="10" fontId="4" fillId="2" borderId="24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10" fontId="4" fillId="2" borderId="5" xfId="0" applyNumberFormat="1" applyFont="1" applyFill="1" applyBorder="1" applyAlignment="1" applyProtection="1">
      <alignment horizontal="center" vertical="center"/>
      <protection locked="0"/>
    </xf>
    <xf numFmtId="4" fontId="6" fillId="2" borderId="9" xfId="0" applyNumberFormat="1" applyFont="1" applyFill="1" applyBorder="1" applyAlignment="1" applyProtection="1">
      <alignment horizontal="center" vertical="center"/>
      <protection locked="0"/>
    </xf>
    <xf numFmtId="10" fontId="6" fillId="2" borderId="7" xfId="0" applyNumberFormat="1" applyFont="1" applyFill="1" applyBorder="1" applyAlignment="1" applyProtection="1">
      <alignment horizontal="center" vertical="center"/>
      <protection locked="0"/>
    </xf>
    <xf numFmtId="10" fontId="6" fillId="3" borderId="23" xfId="0" applyNumberFormat="1" applyFont="1" applyFill="1" applyBorder="1" applyAlignment="1" applyProtection="1">
      <alignment horizontal="center" vertical="center"/>
      <protection locked="0"/>
    </xf>
    <xf numFmtId="10" fontId="4" fillId="3" borderId="5" xfId="0" applyNumberFormat="1" applyFont="1" applyFill="1" applyBorder="1" applyAlignment="1" applyProtection="1">
      <alignment horizontal="center" vertical="center"/>
      <protection locked="0"/>
    </xf>
    <xf numFmtId="2" fontId="4" fillId="3" borderId="6" xfId="0" applyNumberFormat="1" applyFont="1" applyFill="1" applyBorder="1" applyAlignment="1" applyProtection="1">
      <alignment horizontal="center" vertical="center"/>
      <protection locked="0"/>
    </xf>
    <xf numFmtId="10" fontId="4" fillId="3" borderId="14" xfId="0" applyNumberFormat="1" applyFont="1" applyFill="1" applyBorder="1" applyAlignment="1" applyProtection="1">
      <alignment horizontal="center" vertical="center"/>
      <protection locked="0"/>
    </xf>
    <xf numFmtId="2" fontId="6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14" fontId="4" fillId="2" borderId="6" xfId="0" applyNumberFormat="1" applyFont="1" applyFill="1" applyBorder="1" applyProtection="1">
      <protection locked="0"/>
    </xf>
    <xf numFmtId="0" fontId="22" fillId="0" borderId="0" xfId="0" applyFont="1" applyProtection="1">
      <protection hidden="1"/>
    </xf>
    <xf numFmtId="0" fontId="23" fillId="0" borderId="0" xfId="0" applyFont="1" applyAlignment="1" applyProtection="1">
      <alignment vertical="center" wrapText="1"/>
      <protection hidden="1"/>
    </xf>
    <xf numFmtId="164" fontId="23" fillId="0" borderId="0" xfId="2" applyNumberFormat="1" applyFont="1" applyFill="1" applyBorder="1" applyAlignment="1" applyProtection="1">
      <alignment vertical="center" wrapText="1"/>
      <protection hidden="1"/>
    </xf>
    <xf numFmtId="164" fontId="23" fillId="0" borderId="0" xfId="2" applyNumberFormat="1" applyFont="1" applyAlignment="1" applyProtection="1">
      <alignment vertical="center" wrapText="1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27" fillId="0" borderId="0" xfId="1" applyFont="1" applyAlignment="1" applyProtection="1">
      <protection hidden="1"/>
    </xf>
    <xf numFmtId="0" fontId="28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4" fillId="5" borderId="0" xfId="0" applyFont="1" applyFill="1" applyProtection="1">
      <protection hidden="1"/>
    </xf>
    <xf numFmtId="0" fontId="27" fillId="5" borderId="0" xfId="1" applyFont="1" applyFill="1" applyAlignment="1" applyProtection="1">
      <protection hidden="1"/>
    </xf>
    <xf numFmtId="0" fontId="6" fillId="0" borderId="53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92" xfId="0" applyFont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89" xfId="0" applyFont="1" applyBorder="1" applyAlignment="1" applyProtection="1">
      <alignment horizontal="center" vertical="center" wrapText="1"/>
      <protection hidden="1"/>
    </xf>
    <xf numFmtId="0" fontId="6" fillId="0" borderId="63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vertical="center"/>
      <protection hidden="1"/>
    </xf>
    <xf numFmtId="164" fontId="6" fillId="5" borderId="5" xfId="0" applyNumberFormat="1" applyFont="1" applyFill="1" applyBorder="1" applyAlignment="1" applyProtection="1">
      <alignment horizontal="center" vertical="center"/>
      <protection hidden="1"/>
    </xf>
    <xf numFmtId="164" fontId="6" fillId="5" borderId="6" xfId="0" applyNumberFormat="1" applyFont="1" applyFill="1" applyBorder="1" applyAlignment="1" applyProtection="1">
      <alignment horizontal="center" vertical="center"/>
      <protection hidden="1"/>
    </xf>
    <xf numFmtId="164" fontId="6" fillId="5" borderId="14" xfId="0" applyNumberFormat="1" applyFont="1" applyFill="1" applyBorder="1" applyAlignment="1" applyProtection="1">
      <alignment horizontal="center" vertical="center"/>
      <protection hidden="1"/>
    </xf>
    <xf numFmtId="164" fontId="6" fillId="5" borderId="74" xfId="0" applyNumberFormat="1" applyFon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/>
      <protection hidden="1"/>
    </xf>
    <xf numFmtId="0" fontId="28" fillId="0" borderId="0" xfId="0" applyFont="1" applyProtection="1"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90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95" xfId="0" applyFont="1" applyBorder="1" applyAlignment="1" applyProtection="1">
      <alignment horizontal="center" vertical="center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4" fillId="0" borderId="22" xfId="0" applyFont="1" applyBorder="1" applyAlignment="1">
      <alignment vertical="center" wrapText="1"/>
    </xf>
    <xf numFmtId="164" fontId="4" fillId="0" borderId="59" xfId="0" applyNumberFormat="1" applyFont="1" applyBorder="1" applyAlignment="1">
      <alignment horizontal="right" vertical="center"/>
    </xf>
    <xf numFmtId="164" fontId="6" fillId="3" borderId="8" xfId="0" applyNumberFormat="1" applyFont="1" applyFill="1" applyBorder="1" applyAlignment="1" applyProtection="1">
      <alignment horizontal="right" vertical="center"/>
      <protection locked="0"/>
    </xf>
    <xf numFmtId="164" fontId="4" fillId="2" borderId="8" xfId="2" applyNumberFormat="1" applyFont="1" applyFill="1" applyBorder="1" applyAlignment="1" applyProtection="1">
      <alignment horizontal="right" vertical="center"/>
      <protection locked="0"/>
    </xf>
    <xf numFmtId="164" fontId="4" fillId="6" borderId="97" xfId="2" applyNumberFormat="1" applyFont="1" applyFill="1" applyBorder="1" applyAlignment="1" applyProtection="1">
      <alignment horizontal="right" vertical="center"/>
      <protection hidden="1"/>
    </xf>
    <xf numFmtId="164" fontId="4" fillId="3" borderId="8" xfId="2" applyNumberFormat="1" applyFont="1" applyFill="1" applyBorder="1" applyAlignment="1" applyProtection="1">
      <alignment horizontal="right" vertical="center"/>
      <protection locked="0"/>
    </xf>
    <xf numFmtId="164" fontId="4" fillId="6" borderId="8" xfId="2" applyNumberFormat="1" applyFont="1" applyFill="1" applyBorder="1" applyAlignment="1" applyProtection="1">
      <alignment horizontal="right" vertical="center"/>
      <protection locked="0" hidden="1"/>
    </xf>
    <xf numFmtId="164" fontId="4" fillId="2" borderId="8" xfId="2" applyNumberFormat="1" applyFont="1" applyFill="1" applyBorder="1" applyAlignment="1">
      <alignment horizontal="right" vertical="center"/>
    </xf>
    <xf numFmtId="164" fontId="4" fillId="6" borderId="8" xfId="2" applyNumberFormat="1" applyFont="1" applyFill="1" applyBorder="1" applyAlignment="1">
      <alignment horizontal="right" vertical="center"/>
    </xf>
    <xf numFmtId="164" fontId="4" fillId="6" borderId="97" xfId="2" applyNumberFormat="1" applyFont="1" applyFill="1" applyBorder="1" applyAlignment="1">
      <alignment horizontal="right" vertical="center"/>
    </xf>
    <xf numFmtId="164" fontId="4" fillId="6" borderId="70" xfId="2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7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43" fontId="4" fillId="0" borderId="14" xfId="2" applyFont="1" applyFill="1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43" fontId="4" fillId="0" borderId="15" xfId="2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6" borderId="10" xfId="0" applyNumberFormat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6" borderId="10" xfId="2" applyNumberFormat="1" applyFont="1" applyFill="1" applyBorder="1" applyAlignment="1" applyProtection="1">
      <alignment vertical="center"/>
      <protection hidden="1"/>
    </xf>
    <xf numFmtId="0" fontId="4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64" fontId="4" fillId="2" borderId="33" xfId="0" applyNumberFormat="1" applyFont="1" applyFill="1" applyBorder="1" applyAlignment="1" applyProtection="1">
      <alignment vertical="center"/>
      <protection locked="0"/>
    </xf>
    <xf numFmtId="0" fontId="4" fillId="0" borderId="35" xfId="0" applyFont="1" applyBorder="1" applyAlignment="1">
      <alignment vertical="center"/>
    </xf>
    <xf numFmtId="164" fontId="4" fillId="3" borderId="0" xfId="0" applyNumberFormat="1" applyFont="1" applyFill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vertical="center" wrapText="1"/>
      <protection hidden="1"/>
    </xf>
    <xf numFmtId="43" fontId="4" fillId="0" borderId="14" xfId="2" applyFont="1" applyFill="1" applyBorder="1" applyAlignment="1" applyProtection="1">
      <alignment vertical="center" wrapText="1"/>
      <protection hidden="1"/>
    </xf>
    <xf numFmtId="0" fontId="6" fillId="0" borderId="1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3" fontId="4" fillId="0" borderId="14" xfId="2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164" fontId="4" fillId="6" borderId="33" xfId="2" applyNumberFormat="1" applyFont="1" applyFill="1" applyBorder="1" applyAlignment="1" applyProtection="1">
      <alignment vertical="center"/>
      <protection hidden="1"/>
    </xf>
    <xf numFmtId="0" fontId="6" fillId="0" borderId="35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43" fontId="4" fillId="0" borderId="15" xfId="2" applyFont="1" applyFill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43" fontId="4" fillId="0" borderId="14" xfId="0" applyNumberFormat="1" applyFont="1" applyBorder="1" applyAlignment="1">
      <alignment vertical="center"/>
    </xf>
    <xf numFmtId="164" fontId="4" fillId="3" borderId="33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68" xfId="0" applyFont="1" applyBorder="1" applyAlignment="1" applyProtection="1">
      <alignment horizontal="center" vertical="center"/>
      <protection hidden="1"/>
    </xf>
    <xf numFmtId="0" fontId="6" fillId="0" borderId="85" xfId="0" applyFont="1" applyBorder="1" applyAlignment="1" applyProtection="1">
      <alignment horizontal="center" vertical="center" wrapText="1"/>
      <protection hidden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0" fontId="6" fillId="0" borderId="85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1" fillId="0" borderId="8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>
      <alignment vertical="center"/>
    </xf>
    <xf numFmtId="164" fontId="6" fillId="6" borderId="14" xfId="2" applyNumberFormat="1" applyFont="1" applyFill="1" applyBorder="1" applyAlignment="1" applyProtection="1">
      <alignment vertical="center"/>
      <protection hidden="1"/>
    </xf>
    <xf numFmtId="0" fontId="6" fillId="5" borderId="100" xfId="0" applyFont="1" applyFill="1" applyBorder="1" applyAlignment="1" applyProtection="1">
      <alignment horizontal="center" vertical="center"/>
      <protection hidden="1"/>
    </xf>
    <xf numFmtId="0" fontId="6" fillId="5" borderId="101" xfId="0" applyFont="1" applyFill="1" applyBorder="1" applyAlignment="1" applyProtection="1">
      <alignment horizontal="center" vertical="center"/>
      <protection hidden="1"/>
    </xf>
    <xf numFmtId="0" fontId="6" fillId="5" borderId="102" xfId="0" applyFont="1" applyFill="1" applyBorder="1" applyAlignment="1" applyProtection="1">
      <alignment horizontal="center" vertical="center"/>
      <protection hidden="1"/>
    </xf>
    <xf numFmtId="0" fontId="4" fillId="0" borderId="86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" xfId="0" applyFont="1" applyBorder="1" applyAlignment="1" applyProtection="1">
      <alignment horizontal="center"/>
      <protection hidden="1"/>
    </xf>
    <xf numFmtId="0" fontId="28" fillId="0" borderId="30" xfId="0" applyFont="1" applyBorder="1" applyAlignment="1">
      <alignment vertical="center"/>
    </xf>
    <xf numFmtId="0" fontId="6" fillId="0" borderId="100" xfId="0" applyFont="1" applyBorder="1" applyAlignment="1" applyProtection="1">
      <alignment horizontal="center" vertical="center"/>
      <protection hidden="1"/>
    </xf>
    <xf numFmtId="0" fontId="6" fillId="0" borderId="101" xfId="0" applyFont="1" applyBorder="1" applyAlignment="1" applyProtection="1">
      <alignment horizontal="center" vertical="center"/>
      <protection hidden="1"/>
    </xf>
    <xf numFmtId="0" fontId="4" fillId="0" borderId="87" xfId="0" applyFont="1" applyBorder="1" applyAlignment="1">
      <alignment vertical="center"/>
    </xf>
    <xf numFmtId="0" fontId="6" fillId="0" borderId="100" xfId="0" applyFont="1" applyBorder="1" applyAlignment="1" applyProtection="1">
      <alignment horizontal="center" vertical="center" wrapText="1"/>
      <protection hidden="1"/>
    </xf>
    <xf numFmtId="0" fontId="6" fillId="0" borderId="101" xfId="0" applyFont="1" applyBorder="1" applyAlignment="1" applyProtection="1">
      <alignment horizontal="center" vertical="center" wrapText="1"/>
      <protection hidden="1"/>
    </xf>
    <xf numFmtId="0" fontId="6" fillId="0" borderId="102" xfId="0" applyFont="1" applyBorder="1" applyAlignment="1" applyProtection="1">
      <alignment horizontal="center" vertical="center" wrapText="1"/>
      <protection hidden="1"/>
    </xf>
    <xf numFmtId="0" fontId="26" fillId="0" borderId="86" xfId="0" applyFont="1" applyBorder="1" applyAlignment="1">
      <alignment vertical="center" wrapText="1"/>
    </xf>
    <xf numFmtId="0" fontId="4" fillId="0" borderId="87" xfId="0" applyFont="1" applyBorder="1" applyAlignment="1">
      <alignment vertical="center" wrapText="1"/>
    </xf>
    <xf numFmtId="164" fontId="6" fillId="6" borderId="39" xfId="0" applyNumberFormat="1" applyFont="1" applyFill="1" applyBorder="1" applyAlignment="1" applyProtection="1">
      <alignment horizontal="right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8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>
      <alignment vertical="center"/>
    </xf>
    <xf numFmtId="0" fontId="4" fillId="0" borderId="9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164" fontId="4" fillId="2" borderId="32" xfId="0" applyNumberFormat="1" applyFont="1" applyFill="1" applyBorder="1" applyAlignment="1" applyProtection="1">
      <alignment horizontal="right" vertical="center"/>
      <protection locked="0"/>
    </xf>
    <xf numFmtId="0" fontId="6" fillId="0" borderId="102" xfId="0" applyFont="1" applyBorder="1" applyAlignment="1" applyProtection="1">
      <alignment horizontal="center" vertical="center"/>
      <protection hidden="1"/>
    </xf>
    <xf numFmtId="0" fontId="6" fillId="0" borderId="87" xfId="0" applyFont="1" applyBorder="1" applyAlignment="1" applyProtection="1">
      <alignment vertical="center"/>
      <protection hidden="1"/>
    </xf>
    <xf numFmtId="0" fontId="4" fillId="0" borderId="1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4" fillId="0" borderId="68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 wrapText="1"/>
      <protection hidden="1"/>
    </xf>
    <xf numFmtId="0" fontId="34" fillId="0" borderId="65" xfId="0" applyFont="1" applyBorder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164" fontId="6" fillId="2" borderId="23" xfId="0" applyNumberFormat="1" applyFont="1" applyFill="1" applyBorder="1" applyAlignment="1" applyProtection="1">
      <alignment horizontal="right" vertical="center"/>
      <protection locked="0"/>
    </xf>
    <xf numFmtId="0" fontId="6" fillId="0" borderId="86" xfId="0" applyFont="1" applyBorder="1" applyAlignment="1" applyProtection="1">
      <alignment vertical="center"/>
      <protection hidden="1"/>
    </xf>
    <xf numFmtId="0" fontId="4" fillId="0" borderId="10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164" fontId="4" fillId="0" borderId="10" xfId="2" applyNumberFormat="1" applyFont="1" applyBorder="1" applyAlignment="1">
      <alignment horizontal="right" vertical="center"/>
    </xf>
    <xf numFmtId="164" fontId="4" fillId="0" borderId="33" xfId="2" applyNumberFormat="1" applyFont="1" applyBorder="1" applyAlignment="1">
      <alignment horizontal="right" vertical="center"/>
    </xf>
    <xf numFmtId="164" fontId="4" fillId="0" borderId="20" xfId="2" applyNumberFormat="1" applyFont="1" applyBorder="1" applyAlignment="1">
      <alignment horizontal="right" vertical="center"/>
    </xf>
    <xf numFmtId="164" fontId="4" fillId="0" borderId="35" xfId="2" applyNumberFormat="1" applyFont="1" applyBorder="1" applyAlignment="1">
      <alignment horizontal="right" vertical="center"/>
    </xf>
    <xf numFmtId="164" fontId="4" fillId="0" borderId="25" xfId="2" applyNumberFormat="1" applyFont="1" applyBorder="1" applyAlignment="1">
      <alignment horizontal="right" vertical="center"/>
    </xf>
    <xf numFmtId="164" fontId="4" fillId="0" borderId="31" xfId="2" applyNumberFormat="1" applyFont="1" applyBorder="1" applyAlignment="1">
      <alignment horizontal="right" vertical="center"/>
    </xf>
    <xf numFmtId="164" fontId="4" fillId="0" borderId="32" xfId="2" applyNumberFormat="1" applyFont="1" applyBorder="1" applyAlignment="1">
      <alignment horizontal="right" vertical="center"/>
    </xf>
    <xf numFmtId="164" fontId="4" fillId="0" borderId="30" xfId="2" applyNumberFormat="1" applyFont="1" applyBorder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0" fontId="27" fillId="0" borderId="0" xfId="1" applyFont="1" applyProtection="1">
      <protection hidden="1"/>
    </xf>
    <xf numFmtId="0" fontId="5" fillId="0" borderId="0" xfId="0" applyFont="1" applyProtection="1">
      <protection hidden="1"/>
    </xf>
    <xf numFmtId="164" fontId="4" fillId="6" borderId="7" xfId="2" applyNumberFormat="1" applyFont="1" applyFill="1" applyBorder="1" applyAlignment="1" applyProtection="1">
      <alignment horizontal="right" vertical="center" wrapText="1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6" fillId="0" borderId="9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29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29" fillId="0" borderId="6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0" xfId="0" applyFont="1" applyBorder="1" applyAlignment="1" applyProtection="1">
      <alignment horizontal="right" vertical="center"/>
      <protection hidden="1"/>
    </xf>
    <xf numFmtId="0" fontId="6" fillId="0" borderId="65" xfId="0" applyFont="1" applyBorder="1" applyAlignment="1" applyProtection="1">
      <alignment horizontal="right" vertical="center"/>
      <protection hidden="1"/>
    </xf>
    <xf numFmtId="0" fontId="36" fillId="0" borderId="60" xfId="0" applyFont="1" applyBorder="1" applyAlignment="1">
      <alignment vertical="center"/>
    </xf>
    <xf numFmtId="164" fontId="4" fillId="6" borderId="6" xfId="2" applyNumberFormat="1" applyFont="1" applyFill="1" applyBorder="1" applyAlignment="1" applyProtection="1">
      <alignment vertical="center"/>
      <protection hidden="1"/>
    </xf>
    <xf numFmtId="164" fontId="6" fillId="6" borderId="6" xfId="2" applyNumberFormat="1" applyFont="1" applyFill="1" applyBorder="1" applyAlignment="1" applyProtection="1">
      <alignment vertical="center"/>
      <protection hidden="1"/>
    </xf>
    <xf numFmtId="164" fontId="6" fillId="6" borderId="6" xfId="0" applyNumberFormat="1" applyFont="1" applyFill="1" applyBorder="1" applyAlignment="1" applyProtection="1">
      <alignment vertical="center"/>
      <protection hidden="1"/>
    </xf>
    <xf numFmtId="164" fontId="6" fillId="6" borderId="9" xfId="0" applyNumberFormat="1" applyFont="1" applyFill="1" applyBorder="1" applyAlignment="1" applyProtection="1">
      <alignment vertical="center"/>
      <protection hidden="1"/>
    </xf>
    <xf numFmtId="0" fontId="7" fillId="0" borderId="69" xfId="0" applyFont="1" applyBorder="1" applyAlignment="1" applyProtection="1">
      <alignment vertical="center"/>
      <protection hidden="1"/>
    </xf>
    <xf numFmtId="0" fontId="34" fillId="0" borderId="65" xfId="0" applyFont="1" applyBorder="1" applyAlignment="1" applyProtection="1">
      <alignment horizontal="right" vertical="center"/>
      <protection hidden="1"/>
    </xf>
    <xf numFmtId="164" fontId="4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4" fillId="3" borderId="56" xfId="0" applyNumberFormat="1" applyFont="1" applyFill="1" applyBorder="1" applyAlignment="1" applyProtection="1">
      <alignment horizontal="right" vertical="center"/>
      <protection locked="0"/>
    </xf>
    <xf numFmtId="164" fontId="4" fillId="3" borderId="10" xfId="0" applyNumberFormat="1" applyFont="1" applyFill="1" applyBorder="1" applyAlignment="1" applyProtection="1">
      <alignment horizontal="right" vertical="center"/>
      <protection locked="0"/>
    </xf>
    <xf numFmtId="164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wrapText="1"/>
    </xf>
    <xf numFmtId="0" fontId="31" fillId="4" borderId="0" xfId="0" applyFont="1" applyFill="1" applyAlignment="1">
      <alignment horizontal="left" wrapText="1"/>
    </xf>
    <xf numFmtId="0" fontId="4" fillId="0" borderId="50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3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3" xfId="0" applyFont="1" applyFill="1" applyBorder="1" applyAlignment="1" applyProtection="1">
      <alignment horizontal="center" vertical="center"/>
      <protection hidden="1"/>
    </xf>
    <xf numFmtId="0" fontId="6" fillId="5" borderId="20" xfId="0" applyFont="1" applyFill="1" applyBorder="1" applyAlignment="1" applyProtection="1">
      <alignment horizontal="center" vertical="center"/>
      <protection hidden="1"/>
    </xf>
    <xf numFmtId="0" fontId="6" fillId="5" borderId="1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31" xfId="0" applyFont="1" applyBorder="1" applyAlignment="1" applyProtection="1">
      <alignment horizontal="center"/>
      <protection hidden="1"/>
    </xf>
    <xf numFmtId="0" fontId="4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19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37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85" xfId="0" applyFont="1" applyBorder="1" applyAlignment="1" applyProtection="1">
      <alignment horizontal="center"/>
      <protection hidden="1"/>
    </xf>
    <xf numFmtId="0" fontId="6" fillId="0" borderId="72" xfId="0" applyFont="1" applyBorder="1" applyAlignment="1" applyProtection="1">
      <alignment horizontal="center" vertical="center"/>
      <protection hidden="1"/>
    </xf>
    <xf numFmtId="0" fontId="6" fillId="0" borderId="88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 vertical="center"/>
      <protection hidden="1"/>
    </xf>
    <xf numFmtId="0" fontId="6" fillId="0" borderId="69" xfId="0" applyFont="1" applyBorder="1" applyAlignment="1" applyProtection="1">
      <alignment horizontal="center" vertical="center"/>
      <protection hidden="1"/>
    </xf>
    <xf numFmtId="0" fontId="6" fillId="0" borderId="68" xfId="0" applyFont="1" applyBorder="1" applyAlignment="1" applyProtection="1">
      <alignment horizontal="center" vertical="center"/>
      <protection hidden="1"/>
    </xf>
    <xf numFmtId="0" fontId="6" fillId="0" borderId="65" xfId="0" applyFont="1" applyBorder="1" applyAlignment="1" applyProtection="1">
      <alignment horizontal="center" vertical="center"/>
      <protection hidden="1"/>
    </xf>
    <xf numFmtId="0" fontId="6" fillId="0" borderId="103" xfId="0" applyFont="1" applyBorder="1" applyAlignment="1" applyProtection="1">
      <alignment horizontal="center"/>
      <protection hidden="1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104" xfId="0" applyFont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63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0" fontId="6" fillId="0" borderId="59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6" fillId="0" borderId="58" xfId="0" applyFont="1" applyBorder="1" applyAlignment="1" applyProtection="1">
      <alignment horizontal="center" vertical="center"/>
      <protection hidden="1"/>
    </xf>
    <xf numFmtId="0" fontId="6" fillId="0" borderId="72" xfId="0" applyFont="1" applyBorder="1" applyAlignment="1" applyProtection="1">
      <alignment horizontal="center" vertical="center" wrapText="1"/>
      <protection hidden="1"/>
    </xf>
    <xf numFmtId="0" fontId="6" fillId="0" borderId="85" xfId="0" applyFont="1" applyBorder="1" applyAlignment="1" applyProtection="1">
      <alignment horizontal="center"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0" fontId="6" fillId="0" borderId="68" xfId="0" applyFont="1" applyBorder="1" applyAlignment="1" applyProtection="1">
      <alignment horizontal="center" vertical="center" wrapText="1"/>
      <protection hidden="1"/>
    </xf>
    <xf numFmtId="0" fontId="6" fillId="0" borderId="85" xfId="0" applyFont="1" applyBorder="1" applyAlignment="1" applyProtection="1">
      <alignment horizontal="center" vertical="center"/>
      <protection hidden="1"/>
    </xf>
    <xf numFmtId="0" fontId="6" fillId="0" borderId="32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5" borderId="19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72" xfId="0" applyFont="1" applyFill="1" applyBorder="1" applyAlignment="1" applyProtection="1">
      <alignment horizontal="center" vertical="center"/>
      <protection hidden="1"/>
    </xf>
    <xf numFmtId="0" fontId="6" fillId="5" borderId="88" xfId="0" applyFont="1" applyFill="1" applyBorder="1" applyAlignment="1" applyProtection="1">
      <alignment horizontal="center" vertical="center"/>
      <protection hidden="1"/>
    </xf>
    <xf numFmtId="0" fontId="6" fillId="5" borderId="77" xfId="0" applyFont="1" applyFill="1" applyBorder="1" applyAlignment="1" applyProtection="1">
      <alignment horizontal="center" vertical="center"/>
      <protection hidden="1"/>
    </xf>
    <xf numFmtId="0" fontId="6" fillId="5" borderId="69" xfId="0" applyFont="1" applyFill="1" applyBorder="1" applyAlignment="1" applyProtection="1">
      <alignment horizontal="center" vertical="center"/>
      <protection hidden="1"/>
    </xf>
    <xf numFmtId="0" fontId="6" fillId="5" borderId="68" xfId="0" applyFont="1" applyFill="1" applyBorder="1" applyAlignment="1" applyProtection="1">
      <alignment horizontal="center" vertical="center"/>
      <protection hidden="1"/>
    </xf>
    <xf numFmtId="0" fontId="6" fillId="5" borderId="65" xfId="0" applyFont="1" applyFill="1" applyBorder="1" applyAlignment="1" applyProtection="1">
      <alignment horizontal="center" vertical="center"/>
      <protection hidden="1"/>
    </xf>
    <xf numFmtId="0" fontId="6" fillId="5" borderId="83" xfId="0" applyFont="1" applyFill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77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63" xfId="0" applyFont="1" applyBorder="1" applyAlignment="1" applyProtection="1">
      <alignment horizontal="center" vertical="center" wrapText="1"/>
      <protection hidden="1"/>
    </xf>
    <xf numFmtId="0" fontId="6" fillId="0" borderId="89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11" fillId="0" borderId="72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4" xfId="0" applyFont="1" applyBorder="1" applyAlignment="1" applyProtection="1">
      <alignment horizontal="center" vertical="center"/>
      <protection hidden="1"/>
    </xf>
    <xf numFmtId="0" fontId="6" fillId="0" borderId="71" xfId="0" applyFont="1" applyBorder="1" applyAlignment="1" applyProtection="1">
      <alignment horizontal="center" vertical="center"/>
      <protection hidden="1"/>
    </xf>
  </cellXfs>
  <cellStyles count="4">
    <cellStyle name="Comma" xfId="2" builtinId="3"/>
    <cellStyle name="Hyperlink" xfId="1" builtinId="8"/>
    <cellStyle name="Normal" xfId="0" builtinId="0"/>
    <cellStyle name="Normal 2" xfId="3" xr:uid="{F04DF109-E2A5-4404-A289-30476B6BD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529431</xdr:colOff>
      <xdr:row>0</xdr:row>
      <xdr:rowOff>173830</xdr:rowOff>
    </xdr:from>
    <xdr:to>
      <xdr:col>2</xdr:col>
      <xdr:colOff>1273938</xdr:colOff>
      <xdr:row>4</xdr:row>
      <xdr:rowOff>4218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0F366E-E3DA-4F6F-BFBF-FBCF9AB1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72369" y="173830"/>
          <a:ext cx="1387444" cy="544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pmgoneuk.sharepoint.com/sites/GB-LloydsofLondon-QMARationalisation-QMAimplementation/Shared%20Documents/WP2%20-%20XBRL%20taxonomy%20and%20technical%20accting/Schedule%203%20template/Schedule%203%20data%20collection%20template%20v3.xlsx" TargetMode="External"/><Relationship Id="rId1" Type="http://schemas.openxmlformats.org/officeDocument/2006/relationships/externalLinkPath" Target="https://kpmgoneuk.sharepoint.com/sites/GB-LloydsofLondon-QMARationalisation-QMAimplementation/Shared%20Documents/WP2%20-%20XBRL%20taxonomy%20and%20technical%20accting/Schedule%203%20template/Schedule%203%20data%20collection%20templat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NPb1WWjyt0uiSKsvMjVBWnAmv0csGhpFqfuq_kXAReMB-HDVTJwjQ7DTEs3aiZh-" itemId="01RPFEYMXUD6NYGTWEJNBIFVZ26Z57C262">
      <xxl21:absoluteUrl r:id="rId2"/>
    </xxl21:alternateUrls>
    <sheetNames>
      <sheetName val="Cover"/>
      <sheetName val="Validation check"/>
      <sheetName val="Key inputs"/>
      <sheetName val="Content"/>
      <sheetName val="Primary statements --- &gt;&gt;&gt;"/>
      <sheetName val="Statement of profit and loss"/>
      <sheetName val="Balance Sheet"/>
      <sheetName val="Statement of Change in members "/>
      <sheetName val="Statement of Cashflows"/>
      <sheetName val="Notes --- &gt;&gt;&gt;"/>
      <sheetName val="Risk Management Note --- &gt;&gt;&gt;"/>
      <sheetName val="Sensitivity to insurance risk"/>
      <sheetName val="Exposure to credit risk"/>
      <sheetName val="Financial Assets past due or i "/>
      <sheetName val="Reconciliation of impairment al"/>
      <sheetName val="Maturity analysis of syndicate "/>
      <sheetName val="Currency risk"/>
      <sheetName val="Sensitivity analysis financial "/>
      <sheetName val="Technical prov. notes ---&gt;&gt;&gt;"/>
      <sheetName val="Claims movement analysis"/>
      <sheetName val="UPR Movement analysis"/>
      <sheetName val="Long term business provision"/>
      <sheetName val="Other claims notes --- &gt;&gt;&gt;"/>
      <sheetName val="Claims incurred analysis"/>
      <sheetName val="Claims development table; gross"/>
      <sheetName val="Claims development table; net"/>
      <sheetName val="Discount rates and mean terms "/>
      <sheetName val="Discount claims values"/>
      <sheetName val="Other notes --- &gt;&gt;&gt;"/>
      <sheetName val="Analysis of underwriting result"/>
      <sheetName val="Geographical analysis premiums"/>
      <sheetName val="Net operating expenses"/>
      <sheetName val="Key management personnel compen"/>
      <sheetName val="Staff numbers by department"/>
      <sheetName val="Staff  payroll costs"/>
      <sheetName val="Investment return"/>
      <sheetName val="Open years after three year per"/>
      <sheetName val="Financial Investments"/>
      <sheetName val="Financial investments by their "/>
      <sheetName val="Total funds in syndicate"/>
      <sheetName val="Assets by FV heirarchy classifi"/>
      <sheetName val="Movements in Level 3 investment"/>
      <sheetName val="Debtors of direct insurance ope"/>
      <sheetName val="Debtors of reinsurance operatio"/>
      <sheetName val="Other debtors"/>
      <sheetName val="Deferred Acquisition costs"/>
      <sheetName val="Tangible Fixed Assets"/>
      <sheetName val="Other assets"/>
      <sheetName val="Provisions for other risks"/>
      <sheetName val="Creditors of direct insurance o"/>
      <sheetName val="Creditors of reinsurance operat"/>
      <sheetName val="Other liabilities"/>
      <sheetName val="Cash and cash equivalents"/>
      <sheetName val="Analysis of net debt"/>
      <sheetName val="Foreign exchange rates"/>
    </sheetNames>
    <sheetDataSet>
      <sheetData sheetId="0" refreshError="1"/>
      <sheetData sheetId="1" refreshError="1"/>
      <sheetData sheetId="2" refreshError="1">
        <row r="31">
          <cell r="F31" t="str">
            <v>Total</v>
          </cell>
          <cell r="J31" t="str">
            <v>Total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61516E7-62AA-4EC2-B0B2-708FA3F08F27}">
  <we:reference id="657a6b58-fee0-4387-8fad-83746dc3255b" version="2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C11B-E545-4EF4-B30F-EA1DFDA5BCD5}">
  <sheetPr codeName="Sheet3">
    <pageSetUpPr fitToPage="1"/>
  </sheetPr>
  <dimension ref="B1:N33"/>
  <sheetViews>
    <sheetView showGridLines="0" view="pageBreakPreview" zoomScaleNormal="90" zoomScaleSheetLayoutView="100" workbookViewId="0">
      <selection activeCell="T22" sqref="T22"/>
    </sheetView>
  </sheetViews>
  <sheetFormatPr defaultColWidth="9.140625" defaultRowHeight="14.25" outlineLevelRow="1" x14ac:dyDescent="0.2"/>
  <cols>
    <col min="1" max="2" width="9.140625" style="9"/>
    <col min="3" max="3" width="24.42578125" style="9" customWidth="1"/>
    <col min="4" max="4" width="20.85546875" style="9" bestFit="1" customWidth="1"/>
    <col min="5" max="5" width="16.28515625" style="9" bestFit="1" customWidth="1"/>
    <col min="6" max="6" width="10.85546875" style="9" customWidth="1"/>
    <col min="7" max="7" width="12.140625" style="9" bestFit="1" customWidth="1"/>
    <col min="8" max="8" width="12.28515625" style="9" bestFit="1" customWidth="1"/>
    <col min="9" max="9" width="12" style="9" customWidth="1"/>
    <col min="10" max="10" width="9.5703125" style="9" customWidth="1"/>
    <col min="11" max="12" width="10.7109375" style="9" customWidth="1"/>
    <col min="13" max="14" width="13" style="9" customWidth="1"/>
    <col min="15" max="16384" width="9.140625" style="9"/>
  </cols>
  <sheetData>
    <row r="1" spans="2:14" ht="15" thickBot="1" x14ac:dyDescent="0.25"/>
    <row r="2" spans="2:14" x14ac:dyDescent="0.2">
      <c r="B2" s="327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</row>
    <row r="3" spans="2:14" x14ac:dyDescent="0.2">
      <c r="B3" s="33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331"/>
    </row>
    <row r="4" spans="2:14" ht="15" thickBot="1" x14ac:dyDescent="0.25">
      <c r="B4" s="332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4"/>
    </row>
    <row r="5" spans="2:14" ht="15" thickBot="1" x14ac:dyDescent="0.25"/>
    <row r="6" spans="2:14" x14ac:dyDescent="0.2">
      <c r="C6" s="18" t="s">
        <v>0</v>
      </c>
      <c r="D6" s="109"/>
    </row>
    <row r="7" spans="2:14" x14ac:dyDescent="0.2">
      <c r="C7" s="20" t="s">
        <v>1</v>
      </c>
      <c r="D7" s="110"/>
    </row>
    <row r="8" spans="2:14" x14ac:dyDescent="0.2">
      <c r="C8" s="20" t="s">
        <v>2</v>
      </c>
      <c r="D8" s="110"/>
      <c r="E8" s="357" t="str">
        <f>IF(D8="Yes","On each sheet expand for additional YoA columns using the numbers at the top left of the excel file starting from 2",IF(D8="No"," ","&lt;&lt;&lt;&lt; Drop down selection"))</f>
        <v>&lt;&lt;&lt;&lt; Drop down selection</v>
      </c>
    </row>
    <row r="9" spans="2:14" x14ac:dyDescent="0.2">
      <c r="C9" s="13" t="s">
        <v>3</v>
      </c>
      <c r="D9" s="111" t="s">
        <v>4</v>
      </c>
      <c r="E9" s="30"/>
    </row>
    <row r="10" spans="2:14" x14ac:dyDescent="0.2">
      <c r="C10" s="13" t="s">
        <v>5</v>
      </c>
      <c r="D10" s="356"/>
    </row>
    <row r="11" spans="2:14" x14ac:dyDescent="0.2">
      <c r="C11" s="13" t="s">
        <v>6</v>
      </c>
      <c r="D11" s="111"/>
    </row>
    <row r="12" spans="2:14" ht="15" thickBot="1" x14ac:dyDescent="0.25">
      <c r="C12" s="15" t="s">
        <v>7</v>
      </c>
      <c r="D12" s="112"/>
    </row>
    <row r="14" spans="2:14" ht="15.75" thickBot="1" x14ac:dyDescent="0.3">
      <c r="C14" s="17" t="s">
        <v>8</v>
      </c>
    </row>
    <row r="15" spans="2:14" ht="15" x14ac:dyDescent="0.25">
      <c r="C15" s="10" t="s">
        <v>9</v>
      </c>
      <c r="D15" s="11" t="s">
        <v>10</v>
      </c>
      <c r="E15" s="12" t="s">
        <v>11</v>
      </c>
    </row>
    <row r="16" spans="2:14" ht="15" x14ac:dyDescent="0.25">
      <c r="C16" s="13" t="s">
        <v>12</v>
      </c>
      <c r="D16" s="14" t="s">
        <v>13</v>
      </c>
      <c r="E16" s="113">
        <v>2023</v>
      </c>
      <c r="F16" s="32" t="s">
        <v>14</v>
      </c>
      <c r="G16" s="31" t="s">
        <v>15</v>
      </c>
    </row>
    <row r="17" spans="3:10" x14ac:dyDescent="0.2">
      <c r="C17" s="13" t="s">
        <v>16</v>
      </c>
      <c r="D17" s="14" t="s">
        <v>17</v>
      </c>
      <c r="E17" s="354">
        <f>E16-1</f>
        <v>2022</v>
      </c>
    </row>
    <row r="18" spans="3:10" x14ac:dyDescent="0.2">
      <c r="C18" s="13" t="s">
        <v>18</v>
      </c>
      <c r="D18" s="14" t="s">
        <v>19</v>
      </c>
      <c r="E18" s="354">
        <f t="shared" ref="E18:E19" si="0">E17-1</f>
        <v>2021</v>
      </c>
    </row>
    <row r="19" spans="3:10" ht="15" thickBot="1" x14ac:dyDescent="0.25">
      <c r="C19" s="15" t="s">
        <v>20</v>
      </c>
      <c r="D19" s="16" t="s">
        <v>21</v>
      </c>
      <c r="E19" s="355">
        <f t="shared" si="0"/>
        <v>2020</v>
      </c>
    </row>
    <row r="21" spans="3:10" ht="15.75" thickBot="1" x14ac:dyDescent="0.3">
      <c r="C21" s="17" t="s">
        <v>22</v>
      </c>
    </row>
    <row r="22" spans="3:10" ht="15" x14ac:dyDescent="0.25">
      <c r="C22" s="600" t="s">
        <v>11</v>
      </c>
      <c r="D22" s="601"/>
      <c r="E22" s="601"/>
      <c r="F22" s="602"/>
      <c r="G22" s="11" t="s">
        <v>23</v>
      </c>
      <c r="H22" s="12" t="s">
        <v>24</v>
      </c>
    </row>
    <row r="23" spans="3:10" x14ac:dyDescent="0.2">
      <c r="C23" s="603" t="s">
        <v>25</v>
      </c>
      <c r="D23" s="604"/>
      <c r="E23" s="604"/>
      <c r="F23" s="605"/>
      <c r="G23" s="114" t="s">
        <v>26</v>
      </c>
      <c r="H23" s="115" t="s">
        <v>26</v>
      </c>
    </row>
    <row r="24" spans="3:10" x14ac:dyDescent="0.2">
      <c r="C24" s="603" t="s">
        <v>27</v>
      </c>
      <c r="D24" s="604"/>
      <c r="E24" s="604"/>
      <c r="F24" s="605"/>
      <c r="G24" s="114" t="s">
        <v>26</v>
      </c>
      <c r="H24" s="115" t="s">
        <v>26</v>
      </c>
    </row>
    <row r="25" spans="3:10" x14ac:dyDescent="0.2">
      <c r="C25" s="603" t="s">
        <v>28</v>
      </c>
      <c r="D25" s="604"/>
      <c r="E25" s="604"/>
      <c r="F25" s="605"/>
      <c r="G25" s="114"/>
      <c r="H25" s="115"/>
    </row>
    <row r="26" spans="3:10" ht="15" thickBot="1" x14ac:dyDescent="0.25">
      <c r="C26" s="606" t="s">
        <v>29</v>
      </c>
      <c r="D26" s="607"/>
      <c r="E26" s="607"/>
      <c r="F26" s="608"/>
      <c r="G26" s="116"/>
      <c r="H26" s="117"/>
    </row>
    <row r="28" spans="3:10" ht="15" hidden="1" outlineLevel="1" thickBot="1" x14ac:dyDescent="0.25"/>
    <row r="29" spans="3:10" hidden="1" outlineLevel="1" x14ac:dyDescent="0.2">
      <c r="C29" s="596">
        <f>'Key inputs'!E16</f>
        <v>2023</v>
      </c>
      <c r="D29" s="597"/>
      <c r="E29" s="597"/>
      <c r="F29" s="598"/>
      <c r="G29" s="596">
        <f>'Key inputs'!E17</f>
        <v>2022</v>
      </c>
      <c r="H29" s="597"/>
      <c r="I29" s="597"/>
      <c r="J29" s="599"/>
    </row>
    <row r="30" spans="3:10" ht="15.75" hidden="1" outlineLevel="1" thickBot="1" x14ac:dyDescent="0.25">
      <c r="C30" s="47" t="str">
        <f>IF(D30='Key inputs'!C17,'Key inputs'!C16&amp; " UY",_xlfn.CONCAT(C29," ","UY"))</f>
        <v>2023 UY</v>
      </c>
      <c r="D30" s="48" t="str">
        <f>IFERROR(_xlfn.CONCAT(C29-1," ","UY"),'Key inputs'!C17&amp; " UY")</f>
        <v>2022 UY</v>
      </c>
      <c r="E30" s="48" t="str">
        <f>IFERROR(_xlfn.CONCAT(C29-2," ","UY"),'Key inputs'!C18&amp; " UY")</f>
        <v>2021 UY</v>
      </c>
      <c r="F30" s="50" t="s">
        <v>30</v>
      </c>
      <c r="G30" s="47" t="str">
        <f>IF(H30='Key inputs'!C18,'Key inputs'!C17&amp; " UY",_xlfn.CONCAT(G29," ","UY"))</f>
        <v>2022 UY</v>
      </c>
      <c r="H30" s="48" t="str">
        <f>IFERROR(_xlfn.CONCAT(G29-1," ","UY"),'Key inputs'!C18&amp; " UY")</f>
        <v>2021 UY</v>
      </c>
      <c r="I30" s="48" t="str">
        <f>IFERROR(_xlfn.CONCAT(G29-2," ","UY"),'Key inputs'!C19&amp; " UY")</f>
        <v>2020 UY</v>
      </c>
      <c r="J30" s="49" t="s">
        <v>30</v>
      </c>
    </row>
    <row r="31" spans="3:10" hidden="1" outlineLevel="1" x14ac:dyDescent="0.2"/>
    <row r="32" spans="3:10" hidden="1" outlineLevel="1" x14ac:dyDescent="0.2"/>
    <row r="33" collapsed="1" x14ac:dyDescent="0.2"/>
  </sheetData>
  <sheetProtection algorithmName="SHA-512" hashValue="Or0l+s9E1DOWURYPP47XbhaMnBLqT+W9uMyB/0asEDSi4oXoPvqSTvQwBdeGXxIb10XBKVlUFk1Y/0Cmy/jyCg==" saltValue="/2T/u+cdMeBnOrjl8f17nA==" spinCount="100000" sheet="1" objects="1" scenarios="1" formatRows="0"/>
  <mergeCells count="7">
    <mergeCell ref="C29:F29"/>
    <mergeCell ref="G29:J29"/>
    <mergeCell ref="C22:F22"/>
    <mergeCell ref="C23:F23"/>
    <mergeCell ref="C24:F24"/>
    <mergeCell ref="C25:F25"/>
    <mergeCell ref="C26:F26"/>
  </mergeCells>
  <dataValidations count="2">
    <dataValidation type="list" allowBlank="1" showInputMessage="1" showErrorMessage="1" sqref="D9" xr:uid="{11FDCC4B-E0BC-4418-80F5-265BB35F55EA}">
      <formula1>"Completed, In progress"</formula1>
    </dataValidation>
    <dataValidation type="list" allowBlank="1" showInputMessage="1" showErrorMessage="1" sqref="D8" xr:uid="{D99E727B-07BD-4210-8EDA-DCDBACE00E2B}">
      <formula1>"Yes, No"</formula1>
    </dataValidation>
  </dataValidations>
  <pageMargins left="0.7" right="0.7" top="0.75" bottom="0.75" header="0.3" footer="0.3"/>
  <pageSetup paperSize="9" scale="49" fitToHeight="0" orientation="portrait" r:id="rId1"/>
  <headerFooter>
    <oddFooter>&amp;C_x000D_&amp;1#&amp;"Calibri"&amp;10&amp;K000000 Classification: Unclassified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2DC90-20AC-404E-ABC9-FE8D541C86E5}">
  <dimension ref="B2:P153"/>
  <sheetViews>
    <sheetView showGridLines="0" zoomScale="70" zoomScaleNormal="70" workbookViewId="0">
      <selection activeCell="M3" sqref="M3"/>
    </sheetView>
  </sheetViews>
  <sheetFormatPr defaultColWidth="22.140625" defaultRowHeight="14.25" outlineLevelRow="1" outlineLevelCol="1" x14ac:dyDescent="0.2"/>
  <cols>
    <col min="1" max="1" width="3.5703125" style="9" customWidth="1"/>
    <col min="2" max="2" width="3.85546875" style="573" bestFit="1" customWidth="1"/>
    <col min="3" max="3" width="69.85546875" style="9" customWidth="1"/>
    <col min="4" max="4" width="21.5703125" style="9" hidden="1" customWidth="1" outlineLevel="1"/>
    <col min="5" max="5" width="20.5703125" style="9" customWidth="1" collapsed="1"/>
    <col min="6" max="8" width="20.5703125" style="9" customWidth="1"/>
    <col min="9" max="9" width="6.85546875" style="9" customWidth="1"/>
    <col min="10" max="10" width="3.85546875" style="573" bestFit="1" customWidth="1"/>
    <col min="11" max="11" width="70.140625" style="9" bestFit="1" customWidth="1"/>
    <col min="12" max="12" width="22.140625" style="9" hidden="1" customWidth="1" outlineLevel="1"/>
    <col min="13" max="13" width="20.5703125" style="9" customWidth="1" collapsed="1"/>
    <col min="14" max="16" width="20.5703125" style="9" customWidth="1"/>
    <col min="17" max="16384" width="22.140625" style="9"/>
  </cols>
  <sheetData>
    <row r="2" spans="2:16" s="365" customFormat="1" ht="15" x14ac:dyDescent="0.2">
      <c r="B2" s="568"/>
      <c r="C2" s="362" t="s">
        <v>214</v>
      </c>
      <c r="D2" s="362"/>
      <c r="F2" s="375"/>
      <c r="G2" s="375"/>
      <c r="J2" s="568"/>
      <c r="K2" s="362" t="str">
        <f>LEFT(M4,4)&amp;" - Financial assets that are past due or impaired"</f>
        <v>2022 - Financial assets that are past due or impaired</v>
      </c>
      <c r="L2" s="362"/>
    </row>
    <row r="3" spans="2:16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J3" s="568"/>
      <c r="K3" s="363" t="str">
        <f>"Figures in thousands of "&amp;'Key inputs'!H24</f>
        <v>Figures in thousands of USD</v>
      </c>
      <c r="L3" s="376"/>
    </row>
    <row r="4" spans="2:16" s="365" customFormat="1" ht="14.45" customHeight="1" thickBot="1" x14ac:dyDescent="0.3">
      <c r="B4" s="652" t="str">
        <f>_xlfn.CONCAT("Year", " ",  'Key inputs'!C29)</f>
        <v>Year 2023</v>
      </c>
      <c r="C4" s="653"/>
      <c r="D4" s="403"/>
      <c r="E4" s="658" t="str">
        <f>'Key inputs'!C30</f>
        <v>2023 UY</v>
      </c>
      <c r="F4" s="659"/>
      <c r="G4" s="659"/>
      <c r="H4" s="660"/>
      <c r="J4" s="652" t="str">
        <f>_xlfn.CONCAT("Year", " ",  'Key inputs'!G29)</f>
        <v>Year 2022</v>
      </c>
      <c r="K4" s="653"/>
      <c r="L4" s="403"/>
      <c r="M4" s="658" t="str">
        <f>'Key inputs'!D30</f>
        <v>2022 UY</v>
      </c>
      <c r="N4" s="659"/>
      <c r="O4" s="659"/>
      <c r="P4" s="660"/>
    </row>
    <row r="5" spans="2:16" s="386" customFormat="1" ht="15.75" customHeight="1" x14ac:dyDescent="0.2">
      <c r="B5" s="654"/>
      <c r="C5" s="655"/>
      <c r="D5" s="385"/>
      <c r="E5" s="667" t="s">
        <v>215</v>
      </c>
      <c r="F5" s="661" t="s">
        <v>217</v>
      </c>
      <c r="G5" s="663" t="s">
        <v>494</v>
      </c>
      <c r="H5" s="665" t="s">
        <v>30</v>
      </c>
      <c r="J5" s="654"/>
      <c r="K5" s="655"/>
      <c r="L5" s="385"/>
      <c r="M5" s="667" t="s">
        <v>215</v>
      </c>
      <c r="N5" s="661" t="s">
        <v>217</v>
      </c>
      <c r="O5" s="663" t="s">
        <v>494</v>
      </c>
      <c r="P5" s="665" t="s">
        <v>30</v>
      </c>
    </row>
    <row r="6" spans="2:16" s="386" customFormat="1" ht="36" customHeight="1" x14ac:dyDescent="0.2">
      <c r="B6" s="654"/>
      <c r="C6" s="655"/>
      <c r="D6" s="494" t="s">
        <v>490</v>
      </c>
      <c r="E6" s="668"/>
      <c r="F6" s="662"/>
      <c r="G6" s="664"/>
      <c r="H6" s="666"/>
      <c r="J6" s="654"/>
      <c r="K6" s="655"/>
      <c r="L6" s="494" t="s">
        <v>490</v>
      </c>
      <c r="M6" s="668"/>
      <c r="N6" s="662"/>
      <c r="O6" s="664"/>
      <c r="P6" s="666"/>
    </row>
    <row r="7" spans="2:16" s="386" customFormat="1" ht="15" x14ac:dyDescent="0.2">
      <c r="B7" s="656"/>
      <c r="C7" s="657"/>
      <c r="D7" s="495"/>
      <c r="E7" s="387" t="s">
        <v>62</v>
      </c>
      <c r="F7" s="387" t="s">
        <v>63</v>
      </c>
      <c r="G7" s="387" t="s">
        <v>64</v>
      </c>
      <c r="H7" s="396" t="s">
        <v>65</v>
      </c>
      <c r="J7" s="656"/>
      <c r="K7" s="657"/>
      <c r="L7" s="495"/>
      <c r="M7" s="387" t="str">
        <f>E7</f>
        <v>A</v>
      </c>
      <c r="N7" s="387" t="str">
        <f>F7</f>
        <v>B</v>
      </c>
      <c r="O7" s="387" t="str">
        <f>G7</f>
        <v>C</v>
      </c>
      <c r="P7" s="396" t="str">
        <f>H7</f>
        <v>D</v>
      </c>
    </row>
    <row r="8" spans="2:16" x14ac:dyDescent="0.2">
      <c r="B8" s="569">
        <v>1</v>
      </c>
      <c r="C8" s="175" t="s">
        <v>222</v>
      </c>
      <c r="D8" s="492" t="s">
        <v>460</v>
      </c>
      <c r="E8" s="257"/>
      <c r="F8" s="100"/>
      <c r="G8" s="100"/>
      <c r="H8" s="204">
        <f t="shared" ref="H8:H20" si="0">SUM(E8:G8)</f>
        <v>0</v>
      </c>
      <c r="J8" s="569">
        <v>1</v>
      </c>
      <c r="K8" s="175" t="s">
        <v>222</v>
      </c>
      <c r="L8" s="492" t="s">
        <v>460</v>
      </c>
      <c r="M8" s="132"/>
      <c r="N8" s="104"/>
      <c r="O8" s="104"/>
      <c r="P8" s="204">
        <f t="shared" ref="P8:P20" si="1">SUM(M8:O8)</f>
        <v>0</v>
      </c>
    </row>
    <row r="9" spans="2:16" x14ac:dyDescent="0.2">
      <c r="B9" s="569">
        <v>2</v>
      </c>
      <c r="C9" s="175" t="s">
        <v>206</v>
      </c>
      <c r="D9" s="492" t="s">
        <v>460</v>
      </c>
      <c r="E9" s="257"/>
      <c r="F9" s="100"/>
      <c r="G9" s="100"/>
      <c r="H9" s="204">
        <f t="shared" si="0"/>
        <v>0</v>
      </c>
      <c r="J9" s="569">
        <v>2</v>
      </c>
      <c r="K9" s="175" t="s">
        <v>206</v>
      </c>
      <c r="L9" s="492" t="s">
        <v>460</v>
      </c>
      <c r="M9" s="132"/>
      <c r="N9" s="104"/>
      <c r="O9" s="104"/>
      <c r="P9" s="204">
        <f t="shared" si="1"/>
        <v>0</v>
      </c>
    </row>
    <row r="10" spans="2:16" x14ac:dyDescent="0.2">
      <c r="B10" s="569">
        <v>3</v>
      </c>
      <c r="C10" s="175" t="s">
        <v>207</v>
      </c>
      <c r="D10" s="492" t="s">
        <v>460</v>
      </c>
      <c r="E10" s="257"/>
      <c r="F10" s="100"/>
      <c r="G10" s="100"/>
      <c r="H10" s="204">
        <f t="shared" si="0"/>
        <v>0</v>
      </c>
      <c r="J10" s="569">
        <v>3</v>
      </c>
      <c r="K10" s="175" t="s">
        <v>207</v>
      </c>
      <c r="L10" s="492" t="s">
        <v>460</v>
      </c>
      <c r="M10" s="132"/>
      <c r="N10" s="104"/>
      <c r="O10" s="104"/>
      <c r="P10" s="204">
        <f t="shared" si="1"/>
        <v>0</v>
      </c>
    </row>
    <row r="11" spans="2:16" x14ac:dyDescent="0.2">
      <c r="B11" s="569">
        <v>4</v>
      </c>
      <c r="C11" s="175" t="s">
        <v>208</v>
      </c>
      <c r="D11" s="492" t="s">
        <v>460</v>
      </c>
      <c r="E11" s="257"/>
      <c r="F11" s="100"/>
      <c r="G11" s="100"/>
      <c r="H11" s="204">
        <f t="shared" si="0"/>
        <v>0</v>
      </c>
      <c r="J11" s="569">
        <v>4</v>
      </c>
      <c r="K11" s="175" t="s">
        <v>208</v>
      </c>
      <c r="L11" s="492" t="s">
        <v>460</v>
      </c>
      <c r="M11" s="132"/>
      <c r="N11" s="104"/>
      <c r="O11" s="104"/>
      <c r="P11" s="204">
        <f t="shared" si="1"/>
        <v>0</v>
      </c>
    </row>
    <row r="12" spans="2:16" x14ac:dyDescent="0.2">
      <c r="B12" s="569">
        <v>5</v>
      </c>
      <c r="C12" s="175" t="s">
        <v>209</v>
      </c>
      <c r="D12" s="492" t="s">
        <v>460</v>
      </c>
      <c r="E12" s="257"/>
      <c r="F12" s="100"/>
      <c r="G12" s="100"/>
      <c r="H12" s="204">
        <f t="shared" si="0"/>
        <v>0</v>
      </c>
      <c r="J12" s="569">
        <v>5</v>
      </c>
      <c r="K12" s="175" t="s">
        <v>209</v>
      </c>
      <c r="L12" s="492" t="s">
        <v>460</v>
      </c>
      <c r="M12" s="132"/>
      <c r="N12" s="104"/>
      <c r="O12" s="104"/>
      <c r="P12" s="204">
        <f t="shared" si="1"/>
        <v>0</v>
      </c>
    </row>
    <row r="13" spans="2:16" x14ac:dyDescent="0.2">
      <c r="B13" s="569">
        <v>6</v>
      </c>
      <c r="C13" s="175" t="s">
        <v>210</v>
      </c>
      <c r="D13" s="492" t="s">
        <v>460</v>
      </c>
      <c r="E13" s="257"/>
      <c r="F13" s="100"/>
      <c r="G13" s="100"/>
      <c r="H13" s="204">
        <f t="shared" si="0"/>
        <v>0</v>
      </c>
      <c r="J13" s="569">
        <v>6</v>
      </c>
      <c r="K13" s="175" t="s">
        <v>210</v>
      </c>
      <c r="L13" s="492" t="s">
        <v>460</v>
      </c>
      <c r="M13" s="132"/>
      <c r="N13" s="104"/>
      <c r="O13" s="104"/>
      <c r="P13" s="204">
        <f t="shared" si="1"/>
        <v>0</v>
      </c>
    </row>
    <row r="14" spans="2:16" x14ac:dyDescent="0.2">
      <c r="B14" s="569">
        <v>7</v>
      </c>
      <c r="C14" s="175" t="s">
        <v>223</v>
      </c>
      <c r="D14" s="492" t="s">
        <v>460</v>
      </c>
      <c r="E14" s="131"/>
      <c r="F14" s="100"/>
      <c r="G14" s="100"/>
      <c r="H14" s="204">
        <f t="shared" si="0"/>
        <v>0</v>
      </c>
      <c r="J14" s="569">
        <v>7</v>
      </c>
      <c r="K14" s="175" t="s">
        <v>223</v>
      </c>
      <c r="L14" s="492" t="s">
        <v>460</v>
      </c>
      <c r="M14" s="132"/>
      <c r="N14" s="104"/>
      <c r="O14" s="104"/>
      <c r="P14" s="204">
        <f t="shared" si="1"/>
        <v>0</v>
      </c>
    </row>
    <row r="15" spans="2:16" x14ac:dyDescent="0.2">
      <c r="B15" s="569">
        <v>8</v>
      </c>
      <c r="C15" s="175" t="s">
        <v>116</v>
      </c>
      <c r="D15" s="492" t="s">
        <v>460</v>
      </c>
      <c r="E15" s="131"/>
      <c r="F15" s="100"/>
      <c r="G15" s="100"/>
      <c r="H15" s="204">
        <f t="shared" si="0"/>
        <v>0</v>
      </c>
      <c r="J15" s="569">
        <v>8</v>
      </c>
      <c r="K15" s="175" t="s">
        <v>116</v>
      </c>
      <c r="L15" s="492" t="s">
        <v>460</v>
      </c>
      <c r="M15" s="132"/>
      <c r="N15" s="104"/>
      <c r="O15" s="104"/>
      <c r="P15" s="204">
        <f t="shared" si="1"/>
        <v>0</v>
      </c>
    </row>
    <row r="16" spans="2:16" x14ac:dyDescent="0.2">
      <c r="B16" s="569">
        <v>9</v>
      </c>
      <c r="C16" s="175" t="s">
        <v>117</v>
      </c>
      <c r="D16" s="492" t="s">
        <v>460</v>
      </c>
      <c r="E16" s="131"/>
      <c r="F16" s="100"/>
      <c r="G16" s="100"/>
      <c r="H16" s="204">
        <f t="shared" si="0"/>
        <v>0</v>
      </c>
      <c r="J16" s="569">
        <v>9</v>
      </c>
      <c r="K16" s="175" t="s">
        <v>117</v>
      </c>
      <c r="L16" s="492" t="s">
        <v>460</v>
      </c>
      <c r="M16" s="132"/>
      <c r="N16" s="104"/>
      <c r="O16" s="104"/>
      <c r="P16" s="204">
        <f t="shared" si="1"/>
        <v>0</v>
      </c>
    </row>
    <row r="17" spans="2:16" x14ac:dyDescent="0.2">
      <c r="B17" s="569">
        <v>10</v>
      </c>
      <c r="C17" s="175" t="s">
        <v>213</v>
      </c>
      <c r="D17" s="492" t="s">
        <v>460</v>
      </c>
      <c r="E17" s="131"/>
      <c r="F17" s="100"/>
      <c r="G17" s="100"/>
      <c r="H17" s="204">
        <f t="shared" si="0"/>
        <v>0</v>
      </c>
      <c r="J17" s="569">
        <v>10</v>
      </c>
      <c r="K17" s="175" t="s">
        <v>213</v>
      </c>
      <c r="L17" s="492" t="s">
        <v>460</v>
      </c>
      <c r="M17" s="132"/>
      <c r="N17" s="104"/>
      <c r="O17" s="104"/>
      <c r="P17" s="204">
        <f t="shared" si="1"/>
        <v>0</v>
      </c>
    </row>
    <row r="18" spans="2:16" x14ac:dyDescent="0.2">
      <c r="B18" s="569">
        <v>11</v>
      </c>
      <c r="C18" s="175" t="s">
        <v>224</v>
      </c>
      <c r="D18" s="492" t="s">
        <v>460</v>
      </c>
      <c r="E18" s="131"/>
      <c r="F18" s="100"/>
      <c r="G18" s="100"/>
      <c r="H18" s="204">
        <f t="shared" si="0"/>
        <v>0</v>
      </c>
      <c r="J18" s="569">
        <v>11</v>
      </c>
      <c r="K18" s="175" t="s">
        <v>224</v>
      </c>
      <c r="L18" s="492" t="s">
        <v>460</v>
      </c>
      <c r="M18" s="132"/>
      <c r="N18" s="104"/>
      <c r="O18" s="104"/>
      <c r="P18" s="204">
        <f t="shared" si="1"/>
        <v>0</v>
      </c>
    </row>
    <row r="19" spans="2:16" x14ac:dyDescent="0.2">
      <c r="B19" s="569">
        <v>12</v>
      </c>
      <c r="C19" s="175" t="s">
        <v>212</v>
      </c>
      <c r="D19" s="492" t="s">
        <v>460</v>
      </c>
      <c r="E19" s="131"/>
      <c r="F19" s="100"/>
      <c r="G19" s="100"/>
      <c r="H19" s="204">
        <f t="shared" si="0"/>
        <v>0</v>
      </c>
      <c r="J19" s="569">
        <v>12</v>
      </c>
      <c r="K19" s="175" t="s">
        <v>212</v>
      </c>
      <c r="L19" s="492" t="s">
        <v>460</v>
      </c>
      <c r="M19" s="132"/>
      <c r="N19" s="104"/>
      <c r="O19" s="104"/>
      <c r="P19" s="204">
        <f t="shared" si="1"/>
        <v>0</v>
      </c>
    </row>
    <row r="20" spans="2:16" ht="15.75" thickBot="1" x14ac:dyDescent="0.25">
      <c r="B20" s="570">
        <v>13</v>
      </c>
      <c r="C20" s="177" t="s">
        <v>30</v>
      </c>
      <c r="D20" s="493" t="s">
        <v>460</v>
      </c>
      <c r="E20" s="234">
        <f>SUM(E8:E19)</f>
        <v>0</v>
      </c>
      <c r="F20" s="198">
        <f>SUM(F8:F19)</f>
        <v>0</v>
      </c>
      <c r="G20" s="198">
        <f>SUM(G8:G19)</f>
        <v>0</v>
      </c>
      <c r="H20" s="204">
        <f t="shared" si="0"/>
        <v>0</v>
      </c>
      <c r="J20" s="570">
        <v>13</v>
      </c>
      <c r="K20" s="177" t="s">
        <v>30</v>
      </c>
      <c r="L20" s="493" t="s">
        <v>460</v>
      </c>
      <c r="M20" s="234">
        <f t="shared" ref="M20:O20" si="2">SUM(M8:M19)</f>
        <v>0</v>
      </c>
      <c r="N20" s="198">
        <f t="shared" si="2"/>
        <v>0</v>
      </c>
      <c r="O20" s="198">
        <f t="shared" si="2"/>
        <v>0</v>
      </c>
      <c r="P20" s="204">
        <f t="shared" si="1"/>
        <v>0</v>
      </c>
    </row>
    <row r="21" spans="2:16" x14ac:dyDescent="0.2">
      <c r="C21" s="5"/>
      <c r="D21" s="5"/>
    </row>
    <row r="22" spans="2:16" s="365" customFormat="1" ht="15" thickBot="1" x14ac:dyDescent="0.25">
      <c r="B22" s="568"/>
      <c r="J22" s="568"/>
    </row>
    <row r="23" spans="2:16" s="365" customFormat="1" ht="15.75" thickBot="1" x14ac:dyDescent="0.3">
      <c r="B23" s="652" t="str">
        <f>B4</f>
        <v>Year 2023</v>
      </c>
      <c r="C23" s="653"/>
      <c r="D23" s="403"/>
      <c r="E23" s="658" t="str">
        <f>'Key inputs'!D30</f>
        <v>2022 UY</v>
      </c>
      <c r="F23" s="659"/>
      <c r="G23" s="659"/>
      <c r="H23" s="660"/>
      <c r="J23" s="652" t="str">
        <f>J4</f>
        <v>Year 2022</v>
      </c>
      <c r="K23" s="653"/>
      <c r="L23" s="403"/>
      <c r="M23" s="658" t="str">
        <f>'Key inputs'!H30</f>
        <v>2021 UY</v>
      </c>
      <c r="N23" s="659"/>
      <c r="O23" s="659"/>
      <c r="P23" s="660"/>
    </row>
    <row r="24" spans="2:16" s="365" customFormat="1" ht="14.45" customHeight="1" x14ac:dyDescent="0.2">
      <c r="B24" s="654"/>
      <c r="C24" s="655"/>
      <c r="D24" s="385"/>
      <c r="E24" s="667" t="s">
        <v>215</v>
      </c>
      <c r="F24" s="661" t="s">
        <v>217</v>
      </c>
      <c r="G24" s="663" t="s">
        <v>494</v>
      </c>
      <c r="H24" s="665" t="s">
        <v>30</v>
      </c>
      <c r="J24" s="654"/>
      <c r="K24" s="655"/>
      <c r="L24" s="385"/>
      <c r="M24" s="667" t="s">
        <v>215</v>
      </c>
      <c r="N24" s="661" t="s">
        <v>217</v>
      </c>
      <c r="O24" s="663" t="s">
        <v>494</v>
      </c>
      <c r="P24" s="665" t="s">
        <v>30</v>
      </c>
    </row>
    <row r="25" spans="2:16" s="386" customFormat="1" ht="15.6" customHeight="1" x14ac:dyDescent="0.2">
      <c r="B25" s="654"/>
      <c r="C25" s="655"/>
      <c r="D25" s="494" t="s">
        <v>490</v>
      </c>
      <c r="E25" s="668"/>
      <c r="F25" s="662"/>
      <c r="G25" s="664"/>
      <c r="H25" s="666"/>
      <c r="J25" s="654"/>
      <c r="K25" s="655"/>
      <c r="L25" s="494" t="s">
        <v>490</v>
      </c>
      <c r="M25" s="668"/>
      <c r="N25" s="662"/>
      <c r="O25" s="664"/>
      <c r="P25" s="666"/>
    </row>
    <row r="26" spans="2:16" s="386" customFormat="1" ht="28.5" customHeight="1" x14ac:dyDescent="0.2">
      <c r="B26" s="656"/>
      <c r="C26" s="657"/>
      <c r="D26" s="495"/>
      <c r="E26" s="387" t="s">
        <v>66</v>
      </c>
      <c r="F26" s="387" t="s">
        <v>67</v>
      </c>
      <c r="G26" s="387" t="s">
        <v>68</v>
      </c>
      <c r="H26" s="396" t="s">
        <v>69</v>
      </c>
      <c r="J26" s="656"/>
      <c r="K26" s="657"/>
      <c r="L26" s="495"/>
      <c r="M26" s="387" t="str">
        <f>E26</f>
        <v>E</v>
      </c>
      <c r="N26" s="387" t="str">
        <f>F26</f>
        <v>F</v>
      </c>
      <c r="O26" s="387" t="str">
        <f>G26</f>
        <v>G</v>
      </c>
      <c r="P26" s="396" t="str">
        <f>H26</f>
        <v>H</v>
      </c>
    </row>
    <row r="27" spans="2:16" s="386" customFormat="1" x14ac:dyDescent="0.2">
      <c r="B27" s="569">
        <v>1</v>
      </c>
      <c r="C27" s="175" t="s">
        <v>222</v>
      </c>
      <c r="D27" s="492" t="s">
        <v>460</v>
      </c>
      <c r="E27" s="257"/>
      <c r="F27" s="100"/>
      <c r="G27" s="100"/>
      <c r="H27" s="204">
        <f t="shared" ref="H27:H39" si="3">SUM(E27:G27)</f>
        <v>0</v>
      </c>
      <c r="J27" s="569">
        <v>1</v>
      </c>
      <c r="K27" s="175" t="s">
        <v>222</v>
      </c>
      <c r="L27" s="492" t="s">
        <v>460</v>
      </c>
      <c r="M27" s="132"/>
      <c r="N27" s="104"/>
      <c r="O27" s="104"/>
      <c r="P27" s="204">
        <f t="shared" ref="P27:P39" si="4">SUM(M27:O27)</f>
        <v>0</v>
      </c>
    </row>
    <row r="28" spans="2:16" x14ac:dyDescent="0.2">
      <c r="B28" s="569">
        <v>2</v>
      </c>
      <c r="C28" s="175" t="s">
        <v>206</v>
      </c>
      <c r="D28" s="492" t="s">
        <v>460</v>
      </c>
      <c r="E28" s="257"/>
      <c r="F28" s="100"/>
      <c r="G28" s="100"/>
      <c r="H28" s="204">
        <f t="shared" si="3"/>
        <v>0</v>
      </c>
      <c r="J28" s="569">
        <v>2</v>
      </c>
      <c r="K28" s="175" t="s">
        <v>206</v>
      </c>
      <c r="L28" s="492" t="s">
        <v>460</v>
      </c>
      <c r="M28" s="132"/>
      <c r="N28" s="104"/>
      <c r="O28" s="104"/>
      <c r="P28" s="204">
        <f t="shared" si="4"/>
        <v>0</v>
      </c>
    </row>
    <row r="29" spans="2:16" x14ac:dyDescent="0.2">
      <c r="B29" s="569">
        <v>3</v>
      </c>
      <c r="C29" s="175" t="s">
        <v>207</v>
      </c>
      <c r="D29" s="492" t="s">
        <v>460</v>
      </c>
      <c r="E29" s="257"/>
      <c r="F29" s="100"/>
      <c r="G29" s="100"/>
      <c r="H29" s="204">
        <f t="shared" si="3"/>
        <v>0</v>
      </c>
      <c r="J29" s="569">
        <v>3</v>
      </c>
      <c r="K29" s="175" t="s">
        <v>207</v>
      </c>
      <c r="L29" s="492" t="s">
        <v>460</v>
      </c>
      <c r="M29" s="132"/>
      <c r="N29" s="104"/>
      <c r="O29" s="104"/>
      <c r="P29" s="204">
        <f t="shared" si="4"/>
        <v>0</v>
      </c>
    </row>
    <row r="30" spans="2:16" x14ac:dyDescent="0.2">
      <c r="B30" s="569">
        <v>4</v>
      </c>
      <c r="C30" s="175" t="s">
        <v>208</v>
      </c>
      <c r="D30" s="492" t="s">
        <v>460</v>
      </c>
      <c r="E30" s="257"/>
      <c r="F30" s="100"/>
      <c r="G30" s="100"/>
      <c r="H30" s="204">
        <f t="shared" si="3"/>
        <v>0</v>
      </c>
      <c r="J30" s="569">
        <v>4</v>
      </c>
      <c r="K30" s="175" t="s">
        <v>208</v>
      </c>
      <c r="L30" s="492" t="s">
        <v>460</v>
      </c>
      <c r="M30" s="132"/>
      <c r="N30" s="104"/>
      <c r="O30" s="104"/>
      <c r="P30" s="204">
        <f t="shared" si="4"/>
        <v>0</v>
      </c>
    </row>
    <row r="31" spans="2:16" x14ac:dyDescent="0.2">
      <c r="B31" s="569">
        <v>5</v>
      </c>
      <c r="C31" s="175" t="s">
        <v>209</v>
      </c>
      <c r="D31" s="492" t="s">
        <v>460</v>
      </c>
      <c r="E31" s="257"/>
      <c r="F31" s="100"/>
      <c r="G31" s="100"/>
      <c r="H31" s="204">
        <f t="shared" si="3"/>
        <v>0</v>
      </c>
      <c r="J31" s="569">
        <v>5</v>
      </c>
      <c r="K31" s="175" t="s">
        <v>209</v>
      </c>
      <c r="L31" s="492" t="s">
        <v>460</v>
      </c>
      <c r="M31" s="132"/>
      <c r="N31" s="104"/>
      <c r="O31" s="104"/>
      <c r="P31" s="204">
        <f t="shared" si="4"/>
        <v>0</v>
      </c>
    </row>
    <row r="32" spans="2:16" x14ac:dyDescent="0.2">
      <c r="B32" s="569">
        <v>6</v>
      </c>
      <c r="C32" s="175" t="s">
        <v>210</v>
      </c>
      <c r="D32" s="492" t="s">
        <v>460</v>
      </c>
      <c r="E32" s="257"/>
      <c r="F32" s="100"/>
      <c r="G32" s="100"/>
      <c r="H32" s="204">
        <f t="shared" si="3"/>
        <v>0</v>
      </c>
      <c r="J32" s="569">
        <v>6</v>
      </c>
      <c r="K32" s="175" t="s">
        <v>210</v>
      </c>
      <c r="L32" s="492" t="s">
        <v>460</v>
      </c>
      <c r="M32" s="132"/>
      <c r="N32" s="104"/>
      <c r="O32" s="104"/>
      <c r="P32" s="204">
        <f t="shared" si="4"/>
        <v>0</v>
      </c>
    </row>
    <row r="33" spans="2:16" x14ac:dyDescent="0.2">
      <c r="B33" s="569">
        <v>7</v>
      </c>
      <c r="C33" s="175" t="s">
        <v>223</v>
      </c>
      <c r="D33" s="492" t="s">
        <v>460</v>
      </c>
      <c r="E33" s="131"/>
      <c r="F33" s="100"/>
      <c r="G33" s="100"/>
      <c r="H33" s="204">
        <f t="shared" si="3"/>
        <v>0</v>
      </c>
      <c r="J33" s="569">
        <v>7</v>
      </c>
      <c r="K33" s="175" t="s">
        <v>223</v>
      </c>
      <c r="L33" s="492" t="s">
        <v>460</v>
      </c>
      <c r="M33" s="132"/>
      <c r="N33" s="104"/>
      <c r="O33" s="104"/>
      <c r="P33" s="204">
        <f t="shared" si="4"/>
        <v>0</v>
      </c>
    </row>
    <row r="34" spans="2:16" x14ac:dyDescent="0.2">
      <c r="B34" s="569">
        <v>8</v>
      </c>
      <c r="C34" s="175" t="s">
        <v>116</v>
      </c>
      <c r="D34" s="492" t="s">
        <v>460</v>
      </c>
      <c r="E34" s="131"/>
      <c r="F34" s="100"/>
      <c r="G34" s="100"/>
      <c r="H34" s="204">
        <f t="shared" si="3"/>
        <v>0</v>
      </c>
      <c r="J34" s="569">
        <v>8</v>
      </c>
      <c r="K34" s="175" t="s">
        <v>116</v>
      </c>
      <c r="L34" s="492" t="s">
        <v>460</v>
      </c>
      <c r="M34" s="132"/>
      <c r="N34" s="104"/>
      <c r="O34" s="104"/>
      <c r="P34" s="204">
        <f t="shared" si="4"/>
        <v>0</v>
      </c>
    </row>
    <row r="35" spans="2:16" x14ac:dyDescent="0.2">
      <c r="B35" s="569">
        <v>9</v>
      </c>
      <c r="C35" s="175" t="s">
        <v>117</v>
      </c>
      <c r="D35" s="492" t="s">
        <v>460</v>
      </c>
      <c r="E35" s="131"/>
      <c r="F35" s="100"/>
      <c r="G35" s="100"/>
      <c r="H35" s="204">
        <f t="shared" si="3"/>
        <v>0</v>
      </c>
      <c r="J35" s="569">
        <v>9</v>
      </c>
      <c r="K35" s="175" t="s">
        <v>117</v>
      </c>
      <c r="L35" s="492" t="s">
        <v>460</v>
      </c>
      <c r="M35" s="132"/>
      <c r="N35" s="104"/>
      <c r="O35" s="104"/>
      <c r="P35" s="204">
        <f t="shared" si="4"/>
        <v>0</v>
      </c>
    </row>
    <row r="36" spans="2:16" x14ac:dyDescent="0.2">
      <c r="B36" s="569">
        <v>10</v>
      </c>
      <c r="C36" s="175" t="s">
        <v>213</v>
      </c>
      <c r="D36" s="492" t="s">
        <v>460</v>
      </c>
      <c r="E36" s="131"/>
      <c r="F36" s="100"/>
      <c r="G36" s="100"/>
      <c r="H36" s="204">
        <f t="shared" si="3"/>
        <v>0</v>
      </c>
      <c r="J36" s="569">
        <v>10</v>
      </c>
      <c r="K36" s="175" t="s">
        <v>213</v>
      </c>
      <c r="L36" s="492" t="s">
        <v>460</v>
      </c>
      <c r="M36" s="132"/>
      <c r="N36" s="104"/>
      <c r="O36" s="104"/>
      <c r="P36" s="204">
        <f t="shared" si="4"/>
        <v>0</v>
      </c>
    </row>
    <row r="37" spans="2:16" x14ac:dyDescent="0.2">
      <c r="B37" s="569">
        <v>11</v>
      </c>
      <c r="C37" s="175" t="s">
        <v>224</v>
      </c>
      <c r="D37" s="492" t="s">
        <v>460</v>
      </c>
      <c r="E37" s="131"/>
      <c r="F37" s="100"/>
      <c r="G37" s="100"/>
      <c r="H37" s="204">
        <f t="shared" si="3"/>
        <v>0</v>
      </c>
      <c r="J37" s="569">
        <v>11</v>
      </c>
      <c r="K37" s="175" t="s">
        <v>224</v>
      </c>
      <c r="L37" s="492" t="s">
        <v>460</v>
      </c>
      <c r="M37" s="132"/>
      <c r="N37" s="104"/>
      <c r="O37" s="104"/>
      <c r="P37" s="204">
        <f t="shared" si="4"/>
        <v>0</v>
      </c>
    </row>
    <row r="38" spans="2:16" x14ac:dyDescent="0.2">
      <c r="B38" s="569">
        <v>12</v>
      </c>
      <c r="C38" s="175" t="s">
        <v>212</v>
      </c>
      <c r="D38" s="492" t="s">
        <v>460</v>
      </c>
      <c r="E38" s="131"/>
      <c r="F38" s="100"/>
      <c r="G38" s="100"/>
      <c r="H38" s="204">
        <f t="shared" si="3"/>
        <v>0</v>
      </c>
      <c r="J38" s="569">
        <v>12</v>
      </c>
      <c r="K38" s="175" t="s">
        <v>212</v>
      </c>
      <c r="L38" s="492" t="s">
        <v>460</v>
      </c>
      <c r="M38" s="132"/>
      <c r="N38" s="104"/>
      <c r="O38" s="104"/>
      <c r="P38" s="204">
        <f t="shared" si="4"/>
        <v>0</v>
      </c>
    </row>
    <row r="39" spans="2:16" ht="15.75" thickBot="1" x14ac:dyDescent="0.25">
      <c r="B39" s="570">
        <v>13</v>
      </c>
      <c r="C39" s="177" t="s">
        <v>30</v>
      </c>
      <c r="D39" s="493" t="s">
        <v>460</v>
      </c>
      <c r="E39" s="234">
        <f>SUM(E27:E38)</f>
        <v>0</v>
      </c>
      <c r="F39" s="198">
        <f>SUM(F27:F38)</f>
        <v>0</v>
      </c>
      <c r="G39" s="198">
        <f>SUM(G27:G38)</f>
        <v>0</v>
      </c>
      <c r="H39" s="204">
        <f t="shared" si="3"/>
        <v>0</v>
      </c>
      <c r="J39" s="570">
        <v>13</v>
      </c>
      <c r="K39" s="177" t="s">
        <v>30</v>
      </c>
      <c r="L39" s="493" t="s">
        <v>460</v>
      </c>
      <c r="M39" s="234">
        <f t="shared" ref="M39:O39" si="5">SUM(M27:M38)</f>
        <v>0</v>
      </c>
      <c r="N39" s="198">
        <f t="shared" si="5"/>
        <v>0</v>
      </c>
      <c r="O39" s="198">
        <f t="shared" si="5"/>
        <v>0</v>
      </c>
      <c r="P39" s="204">
        <f t="shared" si="4"/>
        <v>0</v>
      </c>
    </row>
    <row r="41" spans="2:16" ht="15" thickBot="1" x14ac:dyDescent="0.25"/>
    <row r="42" spans="2:16" ht="15.75" thickBot="1" x14ac:dyDescent="0.3">
      <c r="B42" s="652" t="str">
        <f>B23</f>
        <v>Year 2023</v>
      </c>
      <c r="C42" s="653"/>
      <c r="D42" s="403"/>
      <c r="E42" s="658" t="str">
        <f>'Key inputs'!H30</f>
        <v>2021 UY</v>
      </c>
      <c r="F42" s="659"/>
      <c r="G42" s="659"/>
      <c r="H42" s="660"/>
      <c r="J42" s="652" t="str">
        <f>J23</f>
        <v>Year 2022</v>
      </c>
      <c r="K42" s="653"/>
      <c r="L42" s="403"/>
      <c r="M42" s="658" t="str">
        <f>'Key inputs'!I30</f>
        <v>2020 UY</v>
      </c>
      <c r="N42" s="659"/>
      <c r="O42" s="659"/>
      <c r="P42" s="660"/>
    </row>
    <row r="43" spans="2:16" ht="15" customHeight="1" x14ac:dyDescent="0.2">
      <c r="B43" s="654"/>
      <c r="C43" s="655"/>
      <c r="D43" s="385"/>
      <c r="E43" s="667" t="s">
        <v>215</v>
      </c>
      <c r="F43" s="661" t="s">
        <v>217</v>
      </c>
      <c r="G43" s="663" t="s">
        <v>494</v>
      </c>
      <c r="H43" s="665" t="s">
        <v>30</v>
      </c>
      <c r="J43" s="654"/>
      <c r="K43" s="655"/>
      <c r="L43" s="385"/>
      <c r="M43" s="667" t="s">
        <v>215</v>
      </c>
      <c r="N43" s="661" t="s">
        <v>217</v>
      </c>
      <c r="O43" s="663" t="s">
        <v>494</v>
      </c>
      <c r="P43" s="665" t="s">
        <v>30</v>
      </c>
    </row>
    <row r="44" spans="2:16" ht="15" x14ac:dyDescent="0.2">
      <c r="B44" s="654"/>
      <c r="C44" s="655"/>
      <c r="D44" s="494" t="s">
        <v>490</v>
      </c>
      <c r="E44" s="668"/>
      <c r="F44" s="662"/>
      <c r="G44" s="664"/>
      <c r="H44" s="666"/>
      <c r="J44" s="654"/>
      <c r="K44" s="655"/>
      <c r="L44" s="494" t="s">
        <v>490</v>
      </c>
      <c r="M44" s="668"/>
      <c r="N44" s="662"/>
      <c r="O44" s="664"/>
      <c r="P44" s="666"/>
    </row>
    <row r="45" spans="2:16" ht="15" x14ac:dyDescent="0.2">
      <c r="B45" s="656"/>
      <c r="C45" s="657"/>
      <c r="D45" s="495"/>
      <c r="E45" s="387" t="s">
        <v>158</v>
      </c>
      <c r="F45" s="387" t="s">
        <v>159</v>
      </c>
      <c r="G45" s="387" t="s">
        <v>160</v>
      </c>
      <c r="H45" s="396" t="s">
        <v>161</v>
      </c>
      <c r="J45" s="656"/>
      <c r="K45" s="657"/>
      <c r="L45" s="495"/>
      <c r="M45" s="387" t="str">
        <f>E45</f>
        <v>I</v>
      </c>
      <c r="N45" s="387" t="str">
        <f>F45</f>
        <v>J</v>
      </c>
      <c r="O45" s="387" t="str">
        <f>G45</f>
        <v>K</v>
      </c>
      <c r="P45" s="396" t="str">
        <f>H45</f>
        <v>L</v>
      </c>
    </row>
    <row r="46" spans="2:16" x14ac:dyDescent="0.2">
      <c r="B46" s="569">
        <v>1</v>
      </c>
      <c r="C46" s="175" t="s">
        <v>222</v>
      </c>
      <c r="D46" s="492" t="s">
        <v>460</v>
      </c>
      <c r="E46" s="257"/>
      <c r="F46" s="100"/>
      <c r="G46" s="100"/>
      <c r="H46" s="204">
        <f t="shared" ref="H46:H58" si="6">SUM(E46:G46)</f>
        <v>0</v>
      </c>
      <c r="J46" s="569">
        <v>1</v>
      </c>
      <c r="K46" s="175" t="s">
        <v>222</v>
      </c>
      <c r="L46" s="492" t="s">
        <v>460</v>
      </c>
      <c r="M46" s="132"/>
      <c r="N46" s="104"/>
      <c r="O46" s="104"/>
      <c r="P46" s="204">
        <f t="shared" ref="P46:P58" si="7">SUM(M46:O46)</f>
        <v>0</v>
      </c>
    </row>
    <row r="47" spans="2:16" x14ac:dyDescent="0.2">
      <c r="B47" s="569">
        <v>2</v>
      </c>
      <c r="C47" s="175" t="s">
        <v>206</v>
      </c>
      <c r="D47" s="492" t="s">
        <v>460</v>
      </c>
      <c r="E47" s="257"/>
      <c r="F47" s="100"/>
      <c r="G47" s="100"/>
      <c r="H47" s="204">
        <f t="shared" si="6"/>
        <v>0</v>
      </c>
      <c r="J47" s="569">
        <v>2</v>
      </c>
      <c r="K47" s="175" t="s">
        <v>206</v>
      </c>
      <c r="L47" s="492" t="s">
        <v>460</v>
      </c>
      <c r="M47" s="132"/>
      <c r="N47" s="104"/>
      <c r="O47" s="104"/>
      <c r="P47" s="204">
        <f t="shared" si="7"/>
        <v>0</v>
      </c>
    </row>
    <row r="48" spans="2:16" x14ac:dyDescent="0.2">
      <c r="B48" s="569">
        <v>3</v>
      </c>
      <c r="C48" s="175" t="s">
        <v>207</v>
      </c>
      <c r="D48" s="492" t="s">
        <v>460</v>
      </c>
      <c r="E48" s="257"/>
      <c r="F48" s="100"/>
      <c r="G48" s="100"/>
      <c r="H48" s="204">
        <f t="shared" si="6"/>
        <v>0</v>
      </c>
      <c r="J48" s="569">
        <v>3</v>
      </c>
      <c r="K48" s="175" t="s">
        <v>207</v>
      </c>
      <c r="L48" s="492" t="s">
        <v>460</v>
      </c>
      <c r="M48" s="132"/>
      <c r="N48" s="104"/>
      <c r="O48" s="104"/>
      <c r="P48" s="204">
        <f t="shared" si="7"/>
        <v>0</v>
      </c>
    </row>
    <row r="49" spans="2:16" x14ac:dyDescent="0.2">
      <c r="B49" s="569">
        <v>4</v>
      </c>
      <c r="C49" s="175" t="s">
        <v>208</v>
      </c>
      <c r="D49" s="492" t="s">
        <v>460</v>
      </c>
      <c r="E49" s="257"/>
      <c r="F49" s="100"/>
      <c r="G49" s="100"/>
      <c r="H49" s="204">
        <f t="shared" si="6"/>
        <v>0</v>
      </c>
      <c r="J49" s="569">
        <v>4</v>
      </c>
      <c r="K49" s="175" t="s">
        <v>208</v>
      </c>
      <c r="L49" s="492" t="s">
        <v>460</v>
      </c>
      <c r="M49" s="132"/>
      <c r="N49" s="104"/>
      <c r="O49" s="104"/>
      <c r="P49" s="204">
        <f t="shared" si="7"/>
        <v>0</v>
      </c>
    </row>
    <row r="50" spans="2:16" x14ac:dyDescent="0.2">
      <c r="B50" s="569">
        <v>5</v>
      </c>
      <c r="C50" s="175" t="s">
        <v>209</v>
      </c>
      <c r="D50" s="492" t="s">
        <v>460</v>
      </c>
      <c r="E50" s="257"/>
      <c r="F50" s="100"/>
      <c r="G50" s="100"/>
      <c r="H50" s="204">
        <f t="shared" si="6"/>
        <v>0</v>
      </c>
      <c r="J50" s="569">
        <v>5</v>
      </c>
      <c r="K50" s="175" t="s">
        <v>209</v>
      </c>
      <c r="L50" s="492" t="s">
        <v>460</v>
      </c>
      <c r="M50" s="132"/>
      <c r="N50" s="104"/>
      <c r="O50" s="104"/>
      <c r="P50" s="204">
        <f t="shared" si="7"/>
        <v>0</v>
      </c>
    </row>
    <row r="51" spans="2:16" x14ac:dyDescent="0.2">
      <c r="B51" s="569">
        <v>6</v>
      </c>
      <c r="C51" s="175" t="s">
        <v>210</v>
      </c>
      <c r="D51" s="492" t="s">
        <v>460</v>
      </c>
      <c r="E51" s="257"/>
      <c r="F51" s="100"/>
      <c r="G51" s="100"/>
      <c r="H51" s="204">
        <f t="shared" si="6"/>
        <v>0</v>
      </c>
      <c r="J51" s="569">
        <v>6</v>
      </c>
      <c r="K51" s="175" t="s">
        <v>210</v>
      </c>
      <c r="L51" s="492" t="s">
        <v>460</v>
      </c>
      <c r="M51" s="132"/>
      <c r="N51" s="104"/>
      <c r="O51" s="104"/>
      <c r="P51" s="204">
        <f t="shared" si="7"/>
        <v>0</v>
      </c>
    </row>
    <row r="52" spans="2:16" x14ac:dyDescent="0.2">
      <c r="B52" s="569">
        <v>7</v>
      </c>
      <c r="C52" s="175" t="s">
        <v>223</v>
      </c>
      <c r="D52" s="492" t="s">
        <v>460</v>
      </c>
      <c r="E52" s="131"/>
      <c r="F52" s="100"/>
      <c r="G52" s="100"/>
      <c r="H52" s="204">
        <f t="shared" si="6"/>
        <v>0</v>
      </c>
      <c r="J52" s="569">
        <v>7</v>
      </c>
      <c r="K52" s="175" t="s">
        <v>223</v>
      </c>
      <c r="L52" s="492" t="s">
        <v>460</v>
      </c>
      <c r="M52" s="132"/>
      <c r="N52" s="104"/>
      <c r="O52" s="104"/>
      <c r="P52" s="204">
        <f t="shared" si="7"/>
        <v>0</v>
      </c>
    </row>
    <row r="53" spans="2:16" x14ac:dyDescent="0.2">
      <c r="B53" s="569">
        <v>8</v>
      </c>
      <c r="C53" s="175" t="s">
        <v>116</v>
      </c>
      <c r="D53" s="492" t="s">
        <v>460</v>
      </c>
      <c r="E53" s="131"/>
      <c r="F53" s="100"/>
      <c r="G53" s="100"/>
      <c r="H53" s="204">
        <f t="shared" si="6"/>
        <v>0</v>
      </c>
      <c r="J53" s="569">
        <v>8</v>
      </c>
      <c r="K53" s="175" t="s">
        <v>116</v>
      </c>
      <c r="L53" s="492" t="s">
        <v>460</v>
      </c>
      <c r="M53" s="132"/>
      <c r="N53" s="104"/>
      <c r="O53" s="104"/>
      <c r="P53" s="204">
        <f t="shared" si="7"/>
        <v>0</v>
      </c>
    </row>
    <row r="54" spans="2:16" x14ac:dyDescent="0.2">
      <c r="B54" s="569">
        <v>9</v>
      </c>
      <c r="C54" s="175" t="s">
        <v>117</v>
      </c>
      <c r="D54" s="492" t="s">
        <v>460</v>
      </c>
      <c r="E54" s="131"/>
      <c r="F54" s="100"/>
      <c r="G54" s="100"/>
      <c r="H54" s="204">
        <f t="shared" si="6"/>
        <v>0</v>
      </c>
      <c r="J54" s="569">
        <v>9</v>
      </c>
      <c r="K54" s="175" t="s">
        <v>117</v>
      </c>
      <c r="L54" s="492" t="s">
        <v>460</v>
      </c>
      <c r="M54" s="132"/>
      <c r="N54" s="104"/>
      <c r="O54" s="104"/>
      <c r="P54" s="204">
        <f t="shared" si="7"/>
        <v>0</v>
      </c>
    </row>
    <row r="55" spans="2:16" x14ac:dyDescent="0.2">
      <c r="B55" s="569">
        <v>10</v>
      </c>
      <c r="C55" s="175" t="s">
        <v>213</v>
      </c>
      <c r="D55" s="492" t="s">
        <v>460</v>
      </c>
      <c r="E55" s="131"/>
      <c r="F55" s="100"/>
      <c r="G55" s="100"/>
      <c r="H55" s="204">
        <f t="shared" si="6"/>
        <v>0</v>
      </c>
      <c r="J55" s="569">
        <v>10</v>
      </c>
      <c r="K55" s="175" t="s">
        <v>213</v>
      </c>
      <c r="L55" s="492" t="s">
        <v>460</v>
      </c>
      <c r="M55" s="132"/>
      <c r="N55" s="104"/>
      <c r="O55" s="104"/>
      <c r="P55" s="204">
        <f t="shared" si="7"/>
        <v>0</v>
      </c>
    </row>
    <row r="56" spans="2:16" x14ac:dyDescent="0.2">
      <c r="B56" s="569">
        <v>11</v>
      </c>
      <c r="C56" s="175" t="s">
        <v>224</v>
      </c>
      <c r="D56" s="492" t="s">
        <v>460</v>
      </c>
      <c r="E56" s="131"/>
      <c r="F56" s="100"/>
      <c r="G56" s="100"/>
      <c r="H56" s="204">
        <f t="shared" si="6"/>
        <v>0</v>
      </c>
      <c r="J56" s="569">
        <v>11</v>
      </c>
      <c r="K56" s="175" t="s">
        <v>224</v>
      </c>
      <c r="L56" s="492" t="s">
        <v>460</v>
      </c>
      <c r="M56" s="132"/>
      <c r="N56" s="104"/>
      <c r="O56" s="104"/>
      <c r="P56" s="204">
        <f t="shared" si="7"/>
        <v>0</v>
      </c>
    </row>
    <row r="57" spans="2:16" x14ac:dyDescent="0.2">
      <c r="B57" s="569">
        <v>12</v>
      </c>
      <c r="C57" s="175" t="s">
        <v>212</v>
      </c>
      <c r="D57" s="492" t="s">
        <v>460</v>
      </c>
      <c r="E57" s="131"/>
      <c r="F57" s="100"/>
      <c r="G57" s="100"/>
      <c r="H57" s="204">
        <f t="shared" si="6"/>
        <v>0</v>
      </c>
      <c r="J57" s="569">
        <v>12</v>
      </c>
      <c r="K57" s="175" t="s">
        <v>212</v>
      </c>
      <c r="L57" s="492" t="s">
        <v>460</v>
      </c>
      <c r="M57" s="132"/>
      <c r="N57" s="104"/>
      <c r="O57" s="104"/>
      <c r="P57" s="204">
        <f t="shared" si="7"/>
        <v>0</v>
      </c>
    </row>
    <row r="58" spans="2:16" ht="15.75" thickBot="1" x14ac:dyDescent="0.25">
      <c r="B58" s="570">
        <v>13</v>
      </c>
      <c r="C58" s="177" t="s">
        <v>30</v>
      </c>
      <c r="D58" s="493" t="s">
        <v>460</v>
      </c>
      <c r="E58" s="234">
        <f t="shared" ref="E58:G58" si="8">SUM(E46:E57)</f>
        <v>0</v>
      </c>
      <c r="F58" s="198">
        <f t="shared" si="8"/>
        <v>0</v>
      </c>
      <c r="G58" s="198">
        <f t="shared" si="8"/>
        <v>0</v>
      </c>
      <c r="H58" s="204">
        <f t="shared" si="6"/>
        <v>0</v>
      </c>
      <c r="J58" s="570">
        <v>13</v>
      </c>
      <c r="K58" s="177" t="s">
        <v>30</v>
      </c>
      <c r="L58" s="493" t="s">
        <v>460</v>
      </c>
      <c r="M58" s="234">
        <f t="shared" ref="M58:O58" si="9">SUM(M46:M57)</f>
        <v>0</v>
      </c>
      <c r="N58" s="198">
        <f t="shared" si="9"/>
        <v>0</v>
      </c>
      <c r="O58" s="198">
        <f t="shared" si="9"/>
        <v>0</v>
      </c>
      <c r="P58" s="204">
        <f t="shared" si="7"/>
        <v>0</v>
      </c>
    </row>
    <row r="59" spans="2:16" hidden="1" outlineLevel="1" x14ac:dyDescent="0.2"/>
    <row r="60" spans="2:16" ht="15" hidden="1" outlineLevel="1" thickBot="1" x14ac:dyDescent="0.25"/>
    <row r="61" spans="2:16" ht="15.75" hidden="1" outlineLevel="1" thickBot="1" x14ac:dyDescent="0.3">
      <c r="B61" s="652" t="str">
        <f>B42</f>
        <v>Year 2023</v>
      </c>
      <c r="C61" s="653"/>
      <c r="D61" s="403"/>
      <c r="E61" s="658" t="str">
        <f>LEFT(E42,4)-1&amp;" UY"</f>
        <v>2020 UY</v>
      </c>
      <c r="F61" s="659"/>
      <c r="G61" s="659"/>
      <c r="H61" s="660"/>
      <c r="J61" s="652" t="str">
        <f>J42</f>
        <v>Year 2022</v>
      </c>
      <c r="K61" s="653"/>
      <c r="L61" s="403"/>
      <c r="M61" s="658" t="str">
        <f>LEFT(M42,4)-1&amp;" UY"</f>
        <v>2019 UY</v>
      </c>
      <c r="N61" s="659"/>
      <c r="O61" s="659"/>
      <c r="P61" s="660"/>
    </row>
    <row r="62" spans="2:16" ht="15" hidden="1" customHeight="1" outlineLevel="1" x14ac:dyDescent="0.2">
      <c r="B62" s="654"/>
      <c r="C62" s="655"/>
      <c r="D62" s="385"/>
      <c r="E62" s="667" t="s">
        <v>215</v>
      </c>
      <c r="F62" s="661" t="s">
        <v>217</v>
      </c>
      <c r="G62" s="663" t="s">
        <v>494</v>
      </c>
      <c r="H62" s="665" t="s">
        <v>30</v>
      </c>
      <c r="J62" s="654"/>
      <c r="K62" s="655"/>
      <c r="L62" s="385"/>
      <c r="M62" s="667" t="s">
        <v>215</v>
      </c>
      <c r="N62" s="661" t="s">
        <v>217</v>
      </c>
      <c r="O62" s="663" t="s">
        <v>494</v>
      </c>
      <c r="P62" s="665" t="s">
        <v>30</v>
      </c>
    </row>
    <row r="63" spans="2:16" ht="15" hidden="1" outlineLevel="1" x14ac:dyDescent="0.2">
      <c r="B63" s="654"/>
      <c r="C63" s="655"/>
      <c r="D63" s="494" t="s">
        <v>490</v>
      </c>
      <c r="E63" s="668"/>
      <c r="F63" s="662"/>
      <c r="G63" s="664"/>
      <c r="H63" s="666"/>
      <c r="J63" s="654"/>
      <c r="K63" s="655"/>
      <c r="L63" s="494" t="s">
        <v>490</v>
      </c>
      <c r="M63" s="668"/>
      <c r="N63" s="662"/>
      <c r="O63" s="664"/>
      <c r="P63" s="666"/>
    </row>
    <row r="64" spans="2:16" ht="15" hidden="1" outlineLevel="1" x14ac:dyDescent="0.2">
      <c r="B64" s="656"/>
      <c r="C64" s="657"/>
      <c r="D64" s="495"/>
      <c r="E64" s="387" t="s">
        <v>162</v>
      </c>
      <c r="F64" s="387" t="s">
        <v>163</v>
      </c>
      <c r="G64" s="387" t="s">
        <v>164</v>
      </c>
      <c r="H64" s="396" t="s">
        <v>165</v>
      </c>
      <c r="J64" s="656"/>
      <c r="K64" s="657"/>
      <c r="L64" s="495"/>
      <c r="M64" s="387" t="str">
        <f>E64</f>
        <v>M</v>
      </c>
      <c r="N64" s="387" t="str">
        <f>F64</f>
        <v>N</v>
      </c>
      <c r="O64" s="387" t="str">
        <f>G64</f>
        <v>O</v>
      </c>
      <c r="P64" s="396" t="str">
        <f>H64</f>
        <v>P</v>
      </c>
    </row>
    <row r="65" spans="2:16" hidden="1" outlineLevel="1" x14ac:dyDescent="0.2">
      <c r="B65" s="569">
        <v>1</v>
      </c>
      <c r="C65" s="175" t="s">
        <v>222</v>
      </c>
      <c r="D65" s="492" t="s">
        <v>460</v>
      </c>
      <c r="E65" s="257"/>
      <c r="F65" s="100"/>
      <c r="G65" s="100"/>
      <c r="H65" s="204">
        <f t="shared" ref="H65:H77" si="10">SUM(E65:G65)</f>
        <v>0</v>
      </c>
      <c r="J65" s="569">
        <v>1</v>
      </c>
      <c r="K65" s="175" t="s">
        <v>222</v>
      </c>
      <c r="L65" s="492" t="s">
        <v>460</v>
      </c>
      <c r="M65" s="132"/>
      <c r="N65" s="104"/>
      <c r="O65" s="104"/>
      <c r="P65" s="204">
        <f t="shared" ref="P65:P77" si="11">SUM(M65:O65)</f>
        <v>0</v>
      </c>
    </row>
    <row r="66" spans="2:16" hidden="1" outlineLevel="1" x14ac:dyDescent="0.2">
      <c r="B66" s="569">
        <v>2</v>
      </c>
      <c r="C66" s="175" t="s">
        <v>206</v>
      </c>
      <c r="D66" s="492" t="s">
        <v>460</v>
      </c>
      <c r="E66" s="257"/>
      <c r="F66" s="100"/>
      <c r="G66" s="100"/>
      <c r="H66" s="204">
        <f t="shared" si="10"/>
        <v>0</v>
      </c>
      <c r="J66" s="569">
        <v>2</v>
      </c>
      <c r="K66" s="175" t="s">
        <v>206</v>
      </c>
      <c r="L66" s="492" t="s">
        <v>460</v>
      </c>
      <c r="M66" s="132"/>
      <c r="N66" s="104"/>
      <c r="O66" s="104"/>
      <c r="P66" s="204">
        <f t="shared" si="11"/>
        <v>0</v>
      </c>
    </row>
    <row r="67" spans="2:16" hidden="1" outlineLevel="1" x14ac:dyDescent="0.2">
      <c r="B67" s="569">
        <v>3</v>
      </c>
      <c r="C67" s="175" t="s">
        <v>207</v>
      </c>
      <c r="D67" s="492" t="s">
        <v>460</v>
      </c>
      <c r="E67" s="257"/>
      <c r="F67" s="100"/>
      <c r="G67" s="100"/>
      <c r="H67" s="204">
        <f t="shared" si="10"/>
        <v>0</v>
      </c>
      <c r="J67" s="569">
        <v>3</v>
      </c>
      <c r="K67" s="175" t="s">
        <v>207</v>
      </c>
      <c r="L67" s="492" t="s">
        <v>460</v>
      </c>
      <c r="M67" s="132"/>
      <c r="N67" s="104"/>
      <c r="O67" s="104"/>
      <c r="P67" s="204">
        <f t="shared" si="11"/>
        <v>0</v>
      </c>
    </row>
    <row r="68" spans="2:16" hidden="1" outlineLevel="1" x14ac:dyDescent="0.2">
      <c r="B68" s="569">
        <v>4</v>
      </c>
      <c r="C68" s="175" t="s">
        <v>208</v>
      </c>
      <c r="D68" s="492" t="s">
        <v>460</v>
      </c>
      <c r="E68" s="257"/>
      <c r="F68" s="100"/>
      <c r="G68" s="100"/>
      <c r="H68" s="204">
        <f t="shared" si="10"/>
        <v>0</v>
      </c>
      <c r="J68" s="569">
        <v>4</v>
      </c>
      <c r="K68" s="175" t="s">
        <v>208</v>
      </c>
      <c r="L68" s="492" t="s">
        <v>460</v>
      </c>
      <c r="M68" s="132"/>
      <c r="N68" s="104"/>
      <c r="O68" s="104"/>
      <c r="P68" s="204">
        <f t="shared" si="11"/>
        <v>0</v>
      </c>
    </row>
    <row r="69" spans="2:16" hidden="1" outlineLevel="1" x14ac:dyDescent="0.2">
      <c r="B69" s="569">
        <v>5</v>
      </c>
      <c r="C69" s="175" t="s">
        <v>209</v>
      </c>
      <c r="D69" s="492" t="s">
        <v>460</v>
      </c>
      <c r="E69" s="257"/>
      <c r="F69" s="100"/>
      <c r="G69" s="100"/>
      <c r="H69" s="204">
        <f t="shared" si="10"/>
        <v>0</v>
      </c>
      <c r="J69" s="569">
        <v>5</v>
      </c>
      <c r="K69" s="175" t="s">
        <v>209</v>
      </c>
      <c r="L69" s="492" t="s">
        <v>460</v>
      </c>
      <c r="M69" s="132"/>
      <c r="N69" s="104"/>
      <c r="O69" s="104"/>
      <c r="P69" s="204">
        <f t="shared" si="11"/>
        <v>0</v>
      </c>
    </row>
    <row r="70" spans="2:16" hidden="1" outlineLevel="1" x14ac:dyDescent="0.2">
      <c r="B70" s="569">
        <v>6</v>
      </c>
      <c r="C70" s="175" t="s">
        <v>210</v>
      </c>
      <c r="D70" s="492" t="s">
        <v>460</v>
      </c>
      <c r="E70" s="257"/>
      <c r="F70" s="100"/>
      <c r="G70" s="100"/>
      <c r="H70" s="204">
        <f t="shared" si="10"/>
        <v>0</v>
      </c>
      <c r="J70" s="569">
        <v>6</v>
      </c>
      <c r="K70" s="175" t="s">
        <v>210</v>
      </c>
      <c r="L70" s="492" t="s">
        <v>460</v>
      </c>
      <c r="M70" s="132"/>
      <c r="N70" s="104"/>
      <c r="O70" s="104"/>
      <c r="P70" s="204">
        <f t="shared" si="11"/>
        <v>0</v>
      </c>
    </row>
    <row r="71" spans="2:16" hidden="1" outlineLevel="1" x14ac:dyDescent="0.2">
      <c r="B71" s="569">
        <v>7</v>
      </c>
      <c r="C71" s="175" t="s">
        <v>223</v>
      </c>
      <c r="D71" s="492" t="s">
        <v>460</v>
      </c>
      <c r="E71" s="131"/>
      <c r="F71" s="100"/>
      <c r="G71" s="100"/>
      <c r="H71" s="204">
        <f t="shared" si="10"/>
        <v>0</v>
      </c>
      <c r="J71" s="569">
        <v>7</v>
      </c>
      <c r="K71" s="175" t="s">
        <v>223</v>
      </c>
      <c r="L71" s="492" t="s">
        <v>460</v>
      </c>
      <c r="M71" s="132"/>
      <c r="N71" s="104"/>
      <c r="O71" s="104"/>
      <c r="P71" s="204">
        <f t="shared" si="11"/>
        <v>0</v>
      </c>
    </row>
    <row r="72" spans="2:16" hidden="1" outlineLevel="1" x14ac:dyDescent="0.2">
      <c r="B72" s="569">
        <v>8</v>
      </c>
      <c r="C72" s="175" t="s">
        <v>116</v>
      </c>
      <c r="D72" s="492" t="s">
        <v>460</v>
      </c>
      <c r="E72" s="131"/>
      <c r="F72" s="100"/>
      <c r="G72" s="100"/>
      <c r="H72" s="204">
        <f t="shared" si="10"/>
        <v>0</v>
      </c>
      <c r="J72" s="569">
        <v>8</v>
      </c>
      <c r="K72" s="175" t="s">
        <v>116</v>
      </c>
      <c r="L72" s="492" t="s">
        <v>460</v>
      </c>
      <c r="M72" s="132"/>
      <c r="N72" s="104"/>
      <c r="O72" s="104"/>
      <c r="P72" s="204">
        <f t="shared" si="11"/>
        <v>0</v>
      </c>
    </row>
    <row r="73" spans="2:16" hidden="1" outlineLevel="1" x14ac:dyDescent="0.2">
      <c r="B73" s="569">
        <v>9</v>
      </c>
      <c r="C73" s="175" t="s">
        <v>117</v>
      </c>
      <c r="D73" s="492" t="s">
        <v>460</v>
      </c>
      <c r="E73" s="131"/>
      <c r="F73" s="100"/>
      <c r="G73" s="100"/>
      <c r="H73" s="204">
        <f t="shared" si="10"/>
        <v>0</v>
      </c>
      <c r="J73" s="569">
        <v>9</v>
      </c>
      <c r="K73" s="175" t="s">
        <v>117</v>
      </c>
      <c r="L73" s="492" t="s">
        <v>460</v>
      </c>
      <c r="M73" s="132"/>
      <c r="N73" s="104"/>
      <c r="O73" s="104"/>
      <c r="P73" s="204">
        <f t="shared" si="11"/>
        <v>0</v>
      </c>
    </row>
    <row r="74" spans="2:16" hidden="1" outlineLevel="1" x14ac:dyDescent="0.2">
      <c r="B74" s="569">
        <v>10</v>
      </c>
      <c r="C74" s="175" t="s">
        <v>213</v>
      </c>
      <c r="D74" s="492" t="s">
        <v>460</v>
      </c>
      <c r="E74" s="131"/>
      <c r="F74" s="100"/>
      <c r="G74" s="100"/>
      <c r="H74" s="204">
        <f t="shared" si="10"/>
        <v>0</v>
      </c>
      <c r="J74" s="569">
        <v>10</v>
      </c>
      <c r="K74" s="175" t="s">
        <v>213</v>
      </c>
      <c r="L74" s="492" t="s">
        <v>460</v>
      </c>
      <c r="M74" s="132"/>
      <c r="N74" s="104"/>
      <c r="O74" s="104"/>
      <c r="P74" s="204">
        <f t="shared" si="11"/>
        <v>0</v>
      </c>
    </row>
    <row r="75" spans="2:16" hidden="1" outlineLevel="1" x14ac:dyDescent="0.2">
      <c r="B75" s="569">
        <v>11</v>
      </c>
      <c r="C75" s="175" t="s">
        <v>224</v>
      </c>
      <c r="D75" s="492" t="s">
        <v>460</v>
      </c>
      <c r="E75" s="131"/>
      <c r="F75" s="100"/>
      <c r="G75" s="100"/>
      <c r="H75" s="204">
        <f t="shared" si="10"/>
        <v>0</v>
      </c>
      <c r="J75" s="569">
        <v>11</v>
      </c>
      <c r="K75" s="175" t="s">
        <v>224</v>
      </c>
      <c r="L75" s="492" t="s">
        <v>460</v>
      </c>
      <c r="M75" s="132"/>
      <c r="N75" s="104"/>
      <c r="O75" s="104"/>
      <c r="P75" s="204">
        <f t="shared" si="11"/>
        <v>0</v>
      </c>
    </row>
    <row r="76" spans="2:16" hidden="1" outlineLevel="1" x14ac:dyDescent="0.2">
      <c r="B76" s="569">
        <v>12</v>
      </c>
      <c r="C76" s="175" t="s">
        <v>212</v>
      </c>
      <c r="D76" s="492" t="s">
        <v>460</v>
      </c>
      <c r="E76" s="131"/>
      <c r="F76" s="100"/>
      <c r="G76" s="100"/>
      <c r="H76" s="204">
        <f t="shared" si="10"/>
        <v>0</v>
      </c>
      <c r="J76" s="569">
        <v>12</v>
      </c>
      <c r="K76" s="175" t="s">
        <v>212</v>
      </c>
      <c r="L76" s="492" t="s">
        <v>460</v>
      </c>
      <c r="M76" s="132"/>
      <c r="N76" s="104"/>
      <c r="O76" s="104"/>
      <c r="P76" s="204">
        <f t="shared" si="11"/>
        <v>0</v>
      </c>
    </row>
    <row r="77" spans="2:16" ht="15.75" hidden="1" outlineLevel="1" thickBot="1" x14ac:dyDescent="0.25">
      <c r="B77" s="570">
        <v>13</v>
      </c>
      <c r="C77" s="177" t="s">
        <v>30</v>
      </c>
      <c r="D77" s="493" t="s">
        <v>460</v>
      </c>
      <c r="E77" s="234">
        <f t="shared" ref="E77:G77" si="12">SUM(E65:E76)</f>
        <v>0</v>
      </c>
      <c r="F77" s="198">
        <f t="shared" si="12"/>
        <v>0</v>
      </c>
      <c r="G77" s="198">
        <f t="shared" si="12"/>
        <v>0</v>
      </c>
      <c r="H77" s="204">
        <f t="shared" si="10"/>
        <v>0</v>
      </c>
      <c r="J77" s="570">
        <v>13</v>
      </c>
      <c r="K77" s="177" t="s">
        <v>30</v>
      </c>
      <c r="L77" s="493" t="s">
        <v>460</v>
      </c>
      <c r="M77" s="234">
        <f t="shared" ref="M77:O77" si="13">SUM(M65:M76)</f>
        <v>0</v>
      </c>
      <c r="N77" s="198">
        <f t="shared" si="13"/>
        <v>0</v>
      </c>
      <c r="O77" s="198">
        <f t="shared" si="13"/>
        <v>0</v>
      </c>
      <c r="P77" s="204">
        <f t="shared" si="11"/>
        <v>0</v>
      </c>
    </row>
    <row r="78" spans="2:16" hidden="1" outlineLevel="1" x14ac:dyDescent="0.2"/>
    <row r="79" spans="2:16" ht="15" hidden="1" outlineLevel="1" thickBot="1" x14ac:dyDescent="0.25"/>
    <row r="80" spans="2:16" ht="15.75" hidden="1" outlineLevel="1" thickBot="1" x14ac:dyDescent="0.3">
      <c r="B80" s="652" t="str">
        <f>B61</f>
        <v>Year 2023</v>
      </c>
      <c r="C80" s="653"/>
      <c r="D80" s="403"/>
      <c r="E80" s="669" t="str">
        <f>LEFT(E61,4)-1&amp;" UY"</f>
        <v>2019 UY</v>
      </c>
      <c r="F80" s="670"/>
      <c r="G80" s="670"/>
      <c r="H80" s="671"/>
      <c r="J80" s="652" t="str">
        <f>J61</f>
        <v>Year 2022</v>
      </c>
      <c r="K80" s="653"/>
      <c r="L80" s="403"/>
      <c r="M80" s="658" t="str">
        <f>LEFT(M61,4)-1&amp;" UY"</f>
        <v>2018 UY</v>
      </c>
      <c r="N80" s="659"/>
      <c r="O80" s="659"/>
      <c r="P80" s="660"/>
    </row>
    <row r="81" spans="2:16" ht="15" hidden="1" customHeight="1" outlineLevel="1" x14ac:dyDescent="0.2">
      <c r="B81" s="654"/>
      <c r="C81" s="655"/>
      <c r="D81" s="385"/>
      <c r="E81" s="672" t="s">
        <v>215</v>
      </c>
      <c r="F81" s="672" t="s">
        <v>217</v>
      </c>
      <c r="G81" s="672" t="s">
        <v>494</v>
      </c>
      <c r="H81" s="673" t="s">
        <v>30</v>
      </c>
      <c r="J81" s="654"/>
      <c r="K81" s="655"/>
      <c r="L81" s="385"/>
      <c r="M81" s="667" t="s">
        <v>215</v>
      </c>
      <c r="N81" s="661" t="s">
        <v>217</v>
      </c>
      <c r="O81" s="663" t="s">
        <v>494</v>
      </c>
      <c r="P81" s="665" t="s">
        <v>30</v>
      </c>
    </row>
    <row r="82" spans="2:16" ht="15" hidden="1" outlineLevel="1" x14ac:dyDescent="0.2">
      <c r="B82" s="654"/>
      <c r="C82" s="655"/>
      <c r="D82" s="494" t="s">
        <v>490</v>
      </c>
      <c r="E82" s="662"/>
      <c r="F82" s="662"/>
      <c r="G82" s="662"/>
      <c r="H82" s="666"/>
      <c r="J82" s="654"/>
      <c r="K82" s="655"/>
      <c r="L82" s="494" t="s">
        <v>490</v>
      </c>
      <c r="M82" s="668"/>
      <c r="N82" s="662"/>
      <c r="O82" s="664"/>
      <c r="P82" s="666"/>
    </row>
    <row r="83" spans="2:16" ht="15" hidden="1" outlineLevel="1" x14ac:dyDescent="0.2">
      <c r="B83" s="656"/>
      <c r="C83" s="657"/>
      <c r="D83" s="495"/>
      <c r="E83" s="388" t="s">
        <v>166</v>
      </c>
      <c r="F83" s="388" t="s">
        <v>167</v>
      </c>
      <c r="G83" s="388" t="s">
        <v>168</v>
      </c>
      <c r="H83" s="396" t="s">
        <v>169</v>
      </c>
      <c r="J83" s="656"/>
      <c r="K83" s="657"/>
      <c r="L83" s="495"/>
      <c r="M83" s="387" t="str">
        <f>E83</f>
        <v>Q</v>
      </c>
      <c r="N83" s="387" t="str">
        <f>F83</f>
        <v>R</v>
      </c>
      <c r="O83" s="387" t="str">
        <f>G83</f>
        <v>S</v>
      </c>
      <c r="P83" s="396" t="str">
        <f>H83</f>
        <v>T</v>
      </c>
    </row>
    <row r="84" spans="2:16" hidden="1" outlineLevel="1" x14ac:dyDescent="0.2">
      <c r="B84" s="569">
        <v>1</v>
      </c>
      <c r="C84" s="175" t="s">
        <v>222</v>
      </c>
      <c r="D84" s="492" t="s">
        <v>460</v>
      </c>
      <c r="E84" s="130"/>
      <c r="F84" s="100"/>
      <c r="G84" s="100"/>
      <c r="H84" s="204">
        <f t="shared" ref="H84:H96" si="14">SUM(E84:G84)</f>
        <v>0</v>
      </c>
      <c r="J84" s="569">
        <v>1</v>
      </c>
      <c r="K84" s="175" t="s">
        <v>222</v>
      </c>
      <c r="L84" s="492" t="s">
        <v>460</v>
      </c>
      <c r="M84" s="132"/>
      <c r="N84" s="104"/>
      <c r="O84" s="104"/>
      <c r="P84" s="204">
        <f t="shared" ref="P84:P96" si="15">SUM(M84:O84)</f>
        <v>0</v>
      </c>
    </row>
    <row r="85" spans="2:16" hidden="1" outlineLevel="1" x14ac:dyDescent="0.2">
      <c r="B85" s="569">
        <v>2</v>
      </c>
      <c r="C85" s="175" t="s">
        <v>206</v>
      </c>
      <c r="D85" s="492" t="s">
        <v>460</v>
      </c>
      <c r="E85" s="130"/>
      <c r="F85" s="100"/>
      <c r="G85" s="100"/>
      <c r="H85" s="204">
        <f t="shared" si="14"/>
        <v>0</v>
      </c>
      <c r="J85" s="569">
        <v>2</v>
      </c>
      <c r="K85" s="175" t="s">
        <v>206</v>
      </c>
      <c r="L85" s="492" t="s">
        <v>460</v>
      </c>
      <c r="M85" s="132"/>
      <c r="N85" s="104"/>
      <c r="O85" s="104"/>
      <c r="P85" s="204">
        <f t="shared" si="15"/>
        <v>0</v>
      </c>
    </row>
    <row r="86" spans="2:16" hidden="1" outlineLevel="1" x14ac:dyDescent="0.2">
      <c r="B86" s="569">
        <v>3</v>
      </c>
      <c r="C86" s="175" t="s">
        <v>207</v>
      </c>
      <c r="D86" s="492" t="s">
        <v>460</v>
      </c>
      <c r="E86" s="130"/>
      <c r="F86" s="100"/>
      <c r="G86" s="100"/>
      <c r="H86" s="204">
        <f t="shared" si="14"/>
        <v>0</v>
      </c>
      <c r="J86" s="569">
        <v>3</v>
      </c>
      <c r="K86" s="175" t="s">
        <v>207</v>
      </c>
      <c r="L86" s="492" t="s">
        <v>460</v>
      </c>
      <c r="M86" s="132"/>
      <c r="N86" s="104"/>
      <c r="O86" s="104"/>
      <c r="P86" s="204">
        <f t="shared" si="15"/>
        <v>0</v>
      </c>
    </row>
    <row r="87" spans="2:16" hidden="1" outlineLevel="1" x14ac:dyDescent="0.2">
      <c r="B87" s="569">
        <v>4</v>
      </c>
      <c r="C87" s="175" t="s">
        <v>208</v>
      </c>
      <c r="D87" s="492" t="s">
        <v>460</v>
      </c>
      <c r="E87" s="130"/>
      <c r="F87" s="100"/>
      <c r="G87" s="100"/>
      <c r="H87" s="204">
        <f t="shared" si="14"/>
        <v>0</v>
      </c>
      <c r="J87" s="569">
        <v>4</v>
      </c>
      <c r="K87" s="175" t="s">
        <v>208</v>
      </c>
      <c r="L87" s="492" t="s">
        <v>460</v>
      </c>
      <c r="M87" s="132"/>
      <c r="N87" s="104"/>
      <c r="O87" s="104"/>
      <c r="P87" s="204">
        <f t="shared" si="15"/>
        <v>0</v>
      </c>
    </row>
    <row r="88" spans="2:16" hidden="1" outlineLevel="1" x14ac:dyDescent="0.2">
      <c r="B88" s="569">
        <v>5</v>
      </c>
      <c r="C88" s="175" t="s">
        <v>209</v>
      </c>
      <c r="D88" s="492" t="s">
        <v>460</v>
      </c>
      <c r="E88" s="130"/>
      <c r="F88" s="100"/>
      <c r="G88" s="100"/>
      <c r="H88" s="204">
        <f t="shared" si="14"/>
        <v>0</v>
      </c>
      <c r="J88" s="569">
        <v>5</v>
      </c>
      <c r="K88" s="175" t="s">
        <v>209</v>
      </c>
      <c r="L88" s="492" t="s">
        <v>460</v>
      </c>
      <c r="M88" s="132"/>
      <c r="N88" s="104"/>
      <c r="O88" s="104"/>
      <c r="P88" s="204">
        <f t="shared" si="15"/>
        <v>0</v>
      </c>
    </row>
    <row r="89" spans="2:16" hidden="1" outlineLevel="1" x14ac:dyDescent="0.2">
      <c r="B89" s="569">
        <v>6</v>
      </c>
      <c r="C89" s="175" t="s">
        <v>210</v>
      </c>
      <c r="D89" s="492" t="s">
        <v>460</v>
      </c>
      <c r="E89" s="130"/>
      <c r="F89" s="100"/>
      <c r="G89" s="100"/>
      <c r="H89" s="204">
        <f t="shared" si="14"/>
        <v>0</v>
      </c>
      <c r="J89" s="569">
        <v>6</v>
      </c>
      <c r="K89" s="175" t="s">
        <v>210</v>
      </c>
      <c r="L89" s="492" t="s">
        <v>460</v>
      </c>
      <c r="M89" s="132"/>
      <c r="N89" s="104"/>
      <c r="O89" s="104"/>
      <c r="P89" s="204">
        <f t="shared" si="15"/>
        <v>0</v>
      </c>
    </row>
    <row r="90" spans="2:16" hidden="1" outlineLevel="1" x14ac:dyDescent="0.2">
      <c r="B90" s="569">
        <v>7</v>
      </c>
      <c r="C90" s="175" t="s">
        <v>223</v>
      </c>
      <c r="D90" s="492" t="s">
        <v>460</v>
      </c>
      <c r="E90" s="130"/>
      <c r="F90" s="100"/>
      <c r="G90" s="100"/>
      <c r="H90" s="204">
        <f t="shared" si="14"/>
        <v>0</v>
      </c>
      <c r="J90" s="569">
        <v>7</v>
      </c>
      <c r="K90" s="175" t="s">
        <v>223</v>
      </c>
      <c r="L90" s="492" t="s">
        <v>460</v>
      </c>
      <c r="M90" s="132"/>
      <c r="N90" s="104"/>
      <c r="O90" s="104"/>
      <c r="P90" s="204">
        <f t="shared" si="15"/>
        <v>0</v>
      </c>
    </row>
    <row r="91" spans="2:16" hidden="1" outlineLevel="1" x14ac:dyDescent="0.2">
      <c r="B91" s="569">
        <v>8</v>
      </c>
      <c r="C91" s="175" t="s">
        <v>116</v>
      </c>
      <c r="D91" s="492" t="s">
        <v>460</v>
      </c>
      <c r="E91" s="130"/>
      <c r="F91" s="100"/>
      <c r="G91" s="100"/>
      <c r="H91" s="204">
        <f t="shared" si="14"/>
        <v>0</v>
      </c>
      <c r="J91" s="569">
        <v>8</v>
      </c>
      <c r="K91" s="175" t="s">
        <v>116</v>
      </c>
      <c r="L91" s="492" t="s">
        <v>460</v>
      </c>
      <c r="M91" s="132"/>
      <c r="N91" s="104"/>
      <c r="O91" s="104"/>
      <c r="P91" s="204">
        <f t="shared" si="15"/>
        <v>0</v>
      </c>
    </row>
    <row r="92" spans="2:16" hidden="1" outlineLevel="1" x14ac:dyDescent="0.2">
      <c r="B92" s="569">
        <v>9</v>
      </c>
      <c r="C92" s="175" t="s">
        <v>117</v>
      </c>
      <c r="D92" s="492" t="s">
        <v>460</v>
      </c>
      <c r="E92" s="130"/>
      <c r="F92" s="100"/>
      <c r="G92" s="100"/>
      <c r="H92" s="204">
        <f t="shared" si="14"/>
        <v>0</v>
      </c>
      <c r="J92" s="569">
        <v>9</v>
      </c>
      <c r="K92" s="175" t="s">
        <v>117</v>
      </c>
      <c r="L92" s="492" t="s">
        <v>460</v>
      </c>
      <c r="M92" s="132"/>
      <c r="N92" s="104"/>
      <c r="O92" s="104"/>
      <c r="P92" s="204">
        <f t="shared" si="15"/>
        <v>0</v>
      </c>
    </row>
    <row r="93" spans="2:16" hidden="1" outlineLevel="1" x14ac:dyDescent="0.2">
      <c r="B93" s="569">
        <v>10</v>
      </c>
      <c r="C93" s="175" t="s">
        <v>213</v>
      </c>
      <c r="D93" s="492" t="s">
        <v>460</v>
      </c>
      <c r="E93" s="130"/>
      <c r="F93" s="100"/>
      <c r="G93" s="100"/>
      <c r="H93" s="204">
        <f t="shared" si="14"/>
        <v>0</v>
      </c>
      <c r="J93" s="569">
        <v>10</v>
      </c>
      <c r="K93" s="175" t="s">
        <v>213</v>
      </c>
      <c r="L93" s="492" t="s">
        <v>460</v>
      </c>
      <c r="M93" s="132"/>
      <c r="N93" s="104"/>
      <c r="O93" s="104"/>
      <c r="P93" s="204">
        <f t="shared" si="15"/>
        <v>0</v>
      </c>
    </row>
    <row r="94" spans="2:16" hidden="1" outlineLevel="1" x14ac:dyDescent="0.2">
      <c r="B94" s="569">
        <v>11</v>
      </c>
      <c r="C94" s="175" t="s">
        <v>224</v>
      </c>
      <c r="D94" s="492" t="s">
        <v>460</v>
      </c>
      <c r="E94" s="130"/>
      <c r="F94" s="100"/>
      <c r="G94" s="100"/>
      <c r="H94" s="204">
        <f t="shared" si="14"/>
        <v>0</v>
      </c>
      <c r="J94" s="569">
        <v>11</v>
      </c>
      <c r="K94" s="175" t="s">
        <v>224</v>
      </c>
      <c r="L94" s="492" t="s">
        <v>460</v>
      </c>
      <c r="M94" s="132"/>
      <c r="N94" s="104"/>
      <c r="O94" s="104"/>
      <c r="P94" s="204">
        <f t="shared" si="15"/>
        <v>0</v>
      </c>
    </row>
    <row r="95" spans="2:16" hidden="1" outlineLevel="1" x14ac:dyDescent="0.2">
      <c r="B95" s="569">
        <v>12</v>
      </c>
      <c r="C95" s="175" t="s">
        <v>212</v>
      </c>
      <c r="D95" s="492" t="s">
        <v>460</v>
      </c>
      <c r="E95" s="130"/>
      <c r="F95" s="100"/>
      <c r="G95" s="100"/>
      <c r="H95" s="204">
        <f t="shared" si="14"/>
        <v>0</v>
      </c>
      <c r="J95" s="569">
        <v>12</v>
      </c>
      <c r="K95" s="175" t="s">
        <v>212</v>
      </c>
      <c r="L95" s="492" t="s">
        <v>460</v>
      </c>
      <c r="M95" s="132"/>
      <c r="N95" s="104"/>
      <c r="O95" s="104"/>
      <c r="P95" s="204">
        <f t="shared" si="15"/>
        <v>0</v>
      </c>
    </row>
    <row r="96" spans="2:16" ht="15.75" hidden="1" outlineLevel="1" thickBot="1" x14ac:dyDescent="0.25">
      <c r="B96" s="570">
        <v>13</v>
      </c>
      <c r="C96" s="177" t="s">
        <v>30</v>
      </c>
      <c r="D96" s="493" t="s">
        <v>460</v>
      </c>
      <c r="E96" s="200">
        <f t="shared" ref="E96:G96" si="16">SUM(E84:E95)</f>
        <v>0</v>
      </c>
      <c r="F96" s="198">
        <f t="shared" si="16"/>
        <v>0</v>
      </c>
      <c r="G96" s="198">
        <f t="shared" si="16"/>
        <v>0</v>
      </c>
      <c r="H96" s="204">
        <f t="shared" si="14"/>
        <v>0</v>
      </c>
      <c r="J96" s="570">
        <v>13</v>
      </c>
      <c r="K96" s="177" t="s">
        <v>30</v>
      </c>
      <c r="L96" s="493" t="s">
        <v>460</v>
      </c>
      <c r="M96" s="234">
        <f t="shared" ref="M96:O96" si="17">SUM(M84:M95)</f>
        <v>0</v>
      </c>
      <c r="N96" s="198">
        <f t="shared" si="17"/>
        <v>0</v>
      </c>
      <c r="O96" s="198">
        <f t="shared" si="17"/>
        <v>0</v>
      </c>
      <c r="P96" s="204">
        <f t="shared" si="15"/>
        <v>0</v>
      </c>
    </row>
    <row r="97" spans="2:16" hidden="1" outlineLevel="1" x14ac:dyDescent="0.2"/>
    <row r="98" spans="2:16" ht="15" hidden="1" outlineLevel="1" thickBot="1" x14ac:dyDescent="0.25"/>
    <row r="99" spans="2:16" ht="15.75" hidden="1" outlineLevel="1" thickBot="1" x14ac:dyDescent="0.3">
      <c r="B99" s="652" t="str">
        <f>B80</f>
        <v>Year 2023</v>
      </c>
      <c r="C99" s="653"/>
      <c r="D99" s="403"/>
      <c r="E99" s="669" t="str">
        <f>LEFT(E80,4)-1&amp;" UY"</f>
        <v>2018 UY</v>
      </c>
      <c r="F99" s="670"/>
      <c r="G99" s="670"/>
      <c r="H99" s="671"/>
      <c r="J99" s="652" t="str">
        <f>J80</f>
        <v>Year 2022</v>
      </c>
      <c r="K99" s="653"/>
      <c r="L99" s="403"/>
      <c r="M99" s="658" t="str">
        <f>LEFT(M80,4)-1&amp;" UY"</f>
        <v>2017 UY</v>
      </c>
      <c r="N99" s="659"/>
      <c r="O99" s="659"/>
      <c r="P99" s="660"/>
    </row>
    <row r="100" spans="2:16" ht="15" hidden="1" customHeight="1" outlineLevel="1" x14ac:dyDescent="0.2">
      <c r="B100" s="654"/>
      <c r="C100" s="655"/>
      <c r="D100" s="385"/>
      <c r="E100" s="672" t="s">
        <v>215</v>
      </c>
      <c r="F100" s="672" t="s">
        <v>217</v>
      </c>
      <c r="G100" s="672" t="s">
        <v>494</v>
      </c>
      <c r="H100" s="673" t="s">
        <v>30</v>
      </c>
      <c r="J100" s="654"/>
      <c r="K100" s="655"/>
      <c r="L100" s="385"/>
      <c r="M100" s="667" t="s">
        <v>215</v>
      </c>
      <c r="N100" s="661" t="s">
        <v>217</v>
      </c>
      <c r="O100" s="663" t="s">
        <v>494</v>
      </c>
      <c r="P100" s="665" t="s">
        <v>30</v>
      </c>
    </row>
    <row r="101" spans="2:16" ht="15" hidden="1" outlineLevel="1" x14ac:dyDescent="0.2">
      <c r="B101" s="654"/>
      <c r="C101" s="655"/>
      <c r="D101" s="494" t="s">
        <v>490</v>
      </c>
      <c r="E101" s="662"/>
      <c r="F101" s="662"/>
      <c r="G101" s="662"/>
      <c r="H101" s="666"/>
      <c r="J101" s="654"/>
      <c r="K101" s="655"/>
      <c r="L101" s="494" t="s">
        <v>490</v>
      </c>
      <c r="M101" s="668"/>
      <c r="N101" s="662"/>
      <c r="O101" s="664"/>
      <c r="P101" s="666"/>
    </row>
    <row r="102" spans="2:16" ht="15" hidden="1" outlineLevel="1" x14ac:dyDescent="0.2">
      <c r="B102" s="656"/>
      <c r="C102" s="657"/>
      <c r="D102" s="495"/>
      <c r="E102" s="388" t="s">
        <v>170</v>
      </c>
      <c r="F102" s="388" t="s">
        <v>171</v>
      </c>
      <c r="G102" s="388" t="s">
        <v>172</v>
      </c>
      <c r="H102" s="396" t="s">
        <v>173</v>
      </c>
      <c r="J102" s="656"/>
      <c r="K102" s="657"/>
      <c r="L102" s="495"/>
      <c r="M102" s="387" t="str">
        <f>E102</f>
        <v>U</v>
      </c>
      <c r="N102" s="387" t="str">
        <f>F102</f>
        <v>V</v>
      </c>
      <c r="O102" s="387" t="str">
        <f>G102</f>
        <v>W</v>
      </c>
      <c r="P102" s="396" t="str">
        <f>H102</f>
        <v>X</v>
      </c>
    </row>
    <row r="103" spans="2:16" hidden="1" outlineLevel="1" x14ac:dyDescent="0.2">
      <c r="B103" s="569">
        <v>1</v>
      </c>
      <c r="C103" s="175" t="s">
        <v>222</v>
      </c>
      <c r="D103" s="492" t="s">
        <v>460</v>
      </c>
      <c r="E103" s="130"/>
      <c r="F103" s="100"/>
      <c r="G103" s="100"/>
      <c r="H103" s="204">
        <f t="shared" ref="H103:H115" si="18">SUM(E103:G103)</f>
        <v>0</v>
      </c>
      <c r="J103" s="569">
        <v>1</v>
      </c>
      <c r="K103" s="175" t="s">
        <v>222</v>
      </c>
      <c r="L103" s="492" t="s">
        <v>460</v>
      </c>
      <c r="M103" s="132"/>
      <c r="N103" s="104"/>
      <c r="O103" s="104"/>
      <c r="P103" s="204">
        <f t="shared" ref="P103:P115" si="19">SUM(M103:O103)</f>
        <v>0</v>
      </c>
    </row>
    <row r="104" spans="2:16" hidden="1" outlineLevel="1" x14ac:dyDescent="0.2">
      <c r="B104" s="569">
        <v>2</v>
      </c>
      <c r="C104" s="175" t="s">
        <v>206</v>
      </c>
      <c r="D104" s="492" t="s">
        <v>460</v>
      </c>
      <c r="E104" s="130"/>
      <c r="F104" s="100"/>
      <c r="G104" s="100"/>
      <c r="H104" s="204">
        <f t="shared" si="18"/>
        <v>0</v>
      </c>
      <c r="J104" s="569">
        <v>2</v>
      </c>
      <c r="K104" s="175" t="s">
        <v>206</v>
      </c>
      <c r="L104" s="492" t="s">
        <v>460</v>
      </c>
      <c r="M104" s="132"/>
      <c r="N104" s="104"/>
      <c r="O104" s="104"/>
      <c r="P104" s="204">
        <f t="shared" si="19"/>
        <v>0</v>
      </c>
    </row>
    <row r="105" spans="2:16" hidden="1" outlineLevel="1" x14ac:dyDescent="0.2">
      <c r="B105" s="569">
        <v>3</v>
      </c>
      <c r="C105" s="175" t="s">
        <v>207</v>
      </c>
      <c r="D105" s="492" t="s">
        <v>460</v>
      </c>
      <c r="E105" s="130"/>
      <c r="F105" s="100"/>
      <c r="G105" s="100"/>
      <c r="H105" s="204">
        <f t="shared" si="18"/>
        <v>0</v>
      </c>
      <c r="J105" s="569">
        <v>3</v>
      </c>
      <c r="K105" s="175" t="s">
        <v>207</v>
      </c>
      <c r="L105" s="492" t="s">
        <v>460</v>
      </c>
      <c r="M105" s="132"/>
      <c r="N105" s="104"/>
      <c r="O105" s="104"/>
      <c r="P105" s="204">
        <f t="shared" si="19"/>
        <v>0</v>
      </c>
    </row>
    <row r="106" spans="2:16" hidden="1" outlineLevel="1" x14ac:dyDescent="0.2">
      <c r="B106" s="569">
        <v>4</v>
      </c>
      <c r="C106" s="175" t="s">
        <v>208</v>
      </c>
      <c r="D106" s="492" t="s">
        <v>460</v>
      </c>
      <c r="E106" s="130"/>
      <c r="F106" s="100"/>
      <c r="G106" s="100"/>
      <c r="H106" s="204">
        <f t="shared" si="18"/>
        <v>0</v>
      </c>
      <c r="J106" s="569">
        <v>4</v>
      </c>
      <c r="K106" s="175" t="s">
        <v>208</v>
      </c>
      <c r="L106" s="492" t="s">
        <v>460</v>
      </c>
      <c r="M106" s="132"/>
      <c r="N106" s="104"/>
      <c r="O106" s="104"/>
      <c r="P106" s="204">
        <f t="shared" si="19"/>
        <v>0</v>
      </c>
    </row>
    <row r="107" spans="2:16" hidden="1" outlineLevel="1" x14ac:dyDescent="0.2">
      <c r="B107" s="569">
        <v>5</v>
      </c>
      <c r="C107" s="175" t="s">
        <v>209</v>
      </c>
      <c r="D107" s="492" t="s">
        <v>460</v>
      </c>
      <c r="E107" s="130"/>
      <c r="F107" s="100"/>
      <c r="G107" s="100"/>
      <c r="H107" s="204">
        <f t="shared" si="18"/>
        <v>0</v>
      </c>
      <c r="J107" s="569">
        <v>5</v>
      </c>
      <c r="K107" s="175" t="s">
        <v>209</v>
      </c>
      <c r="L107" s="492" t="s">
        <v>460</v>
      </c>
      <c r="M107" s="132"/>
      <c r="N107" s="104"/>
      <c r="O107" s="104"/>
      <c r="P107" s="204">
        <f t="shared" si="19"/>
        <v>0</v>
      </c>
    </row>
    <row r="108" spans="2:16" hidden="1" outlineLevel="1" x14ac:dyDescent="0.2">
      <c r="B108" s="569">
        <v>6</v>
      </c>
      <c r="C108" s="175" t="s">
        <v>210</v>
      </c>
      <c r="D108" s="492" t="s">
        <v>460</v>
      </c>
      <c r="E108" s="130"/>
      <c r="F108" s="100"/>
      <c r="G108" s="100"/>
      <c r="H108" s="204">
        <f t="shared" si="18"/>
        <v>0</v>
      </c>
      <c r="J108" s="569">
        <v>6</v>
      </c>
      <c r="K108" s="175" t="s">
        <v>210</v>
      </c>
      <c r="L108" s="492" t="s">
        <v>460</v>
      </c>
      <c r="M108" s="132"/>
      <c r="N108" s="104"/>
      <c r="O108" s="104"/>
      <c r="P108" s="204">
        <f t="shared" si="19"/>
        <v>0</v>
      </c>
    </row>
    <row r="109" spans="2:16" hidden="1" outlineLevel="1" x14ac:dyDescent="0.2">
      <c r="B109" s="569">
        <v>7</v>
      </c>
      <c r="C109" s="175" t="s">
        <v>223</v>
      </c>
      <c r="D109" s="492" t="s">
        <v>460</v>
      </c>
      <c r="E109" s="130"/>
      <c r="F109" s="100"/>
      <c r="G109" s="100"/>
      <c r="H109" s="204">
        <f t="shared" si="18"/>
        <v>0</v>
      </c>
      <c r="J109" s="569">
        <v>7</v>
      </c>
      <c r="K109" s="175" t="s">
        <v>223</v>
      </c>
      <c r="L109" s="492" t="s">
        <v>460</v>
      </c>
      <c r="M109" s="132"/>
      <c r="N109" s="104"/>
      <c r="O109" s="104"/>
      <c r="P109" s="204">
        <f t="shared" si="19"/>
        <v>0</v>
      </c>
    </row>
    <row r="110" spans="2:16" hidden="1" outlineLevel="1" x14ac:dyDescent="0.2">
      <c r="B110" s="569">
        <v>8</v>
      </c>
      <c r="C110" s="175" t="s">
        <v>116</v>
      </c>
      <c r="D110" s="492" t="s">
        <v>460</v>
      </c>
      <c r="E110" s="130"/>
      <c r="F110" s="100"/>
      <c r="G110" s="100"/>
      <c r="H110" s="204">
        <f t="shared" si="18"/>
        <v>0</v>
      </c>
      <c r="J110" s="569">
        <v>8</v>
      </c>
      <c r="K110" s="175" t="s">
        <v>116</v>
      </c>
      <c r="L110" s="492" t="s">
        <v>460</v>
      </c>
      <c r="M110" s="132"/>
      <c r="N110" s="104"/>
      <c r="O110" s="104"/>
      <c r="P110" s="204">
        <f t="shared" si="19"/>
        <v>0</v>
      </c>
    </row>
    <row r="111" spans="2:16" hidden="1" outlineLevel="1" x14ac:dyDescent="0.2">
      <c r="B111" s="569">
        <v>9</v>
      </c>
      <c r="C111" s="175" t="s">
        <v>117</v>
      </c>
      <c r="D111" s="492" t="s">
        <v>460</v>
      </c>
      <c r="E111" s="130"/>
      <c r="F111" s="100"/>
      <c r="G111" s="100"/>
      <c r="H111" s="204">
        <f t="shared" si="18"/>
        <v>0</v>
      </c>
      <c r="J111" s="569">
        <v>9</v>
      </c>
      <c r="K111" s="175" t="s">
        <v>117</v>
      </c>
      <c r="L111" s="492" t="s">
        <v>460</v>
      </c>
      <c r="M111" s="132"/>
      <c r="N111" s="104"/>
      <c r="O111" s="104"/>
      <c r="P111" s="204">
        <f t="shared" si="19"/>
        <v>0</v>
      </c>
    </row>
    <row r="112" spans="2:16" hidden="1" outlineLevel="1" x14ac:dyDescent="0.2">
      <c r="B112" s="569">
        <v>10</v>
      </c>
      <c r="C112" s="175" t="s">
        <v>213</v>
      </c>
      <c r="D112" s="492" t="s">
        <v>460</v>
      </c>
      <c r="E112" s="130"/>
      <c r="F112" s="100"/>
      <c r="G112" s="100"/>
      <c r="H112" s="204">
        <f t="shared" si="18"/>
        <v>0</v>
      </c>
      <c r="J112" s="569">
        <v>10</v>
      </c>
      <c r="K112" s="175" t="s">
        <v>213</v>
      </c>
      <c r="L112" s="492" t="s">
        <v>460</v>
      </c>
      <c r="M112" s="132"/>
      <c r="N112" s="104"/>
      <c r="O112" s="104"/>
      <c r="P112" s="204">
        <f t="shared" si="19"/>
        <v>0</v>
      </c>
    </row>
    <row r="113" spans="2:16" hidden="1" outlineLevel="1" x14ac:dyDescent="0.2">
      <c r="B113" s="569">
        <v>11</v>
      </c>
      <c r="C113" s="175" t="s">
        <v>224</v>
      </c>
      <c r="D113" s="492" t="s">
        <v>460</v>
      </c>
      <c r="E113" s="130"/>
      <c r="F113" s="100"/>
      <c r="G113" s="100"/>
      <c r="H113" s="204">
        <f t="shared" si="18"/>
        <v>0</v>
      </c>
      <c r="J113" s="569">
        <v>11</v>
      </c>
      <c r="K113" s="175" t="s">
        <v>224</v>
      </c>
      <c r="L113" s="492" t="s">
        <v>460</v>
      </c>
      <c r="M113" s="132"/>
      <c r="N113" s="104"/>
      <c r="O113" s="104"/>
      <c r="P113" s="204">
        <f t="shared" si="19"/>
        <v>0</v>
      </c>
    </row>
    <row r="114" spans="2:16" hidden="1" outlineLevel="1" x14ac:dyDescent="0.2">
      <c r="B114" s="569">
        <v>12</v>
      </c>
      <c r="C114" s="175" t="s">
        <v>212</v>
      </c>
      <c r="D114" s="492" t="s">
        <v>460</v>
      </c>
      <c r="E114" s="130"/>
      <c r="F114" s="100"/>
      <c r="G114" s="100"/>
      <c r="H114" s="204">
        <f t="shared" si="18"/>
        <v>0</v>
      </c>
      <c r="J114" s="569">
        <v>12</v>
      </c>
      <c r="K114" s="175" t="s">
        <v>212</v>
      </c>
      <c r="L114" s="492" t="s">
        <v>460</v>
      </c>
      <c r="M114" s="132"/>
      <c r="N114" s="104"/>
      <c r="O114" s="104"/>
      <c r="P114" s="204">
        <f t="shared" si="19"/>
        <v>0</v>
      </c>
    </row>
    <row r="115" spans="2:16" ht="15.75" hidden="1" outlineLevel="1" thickBot="1" x14ac:dyDescent="0.25">
      <c r="B115" s="570">
        <v>13</v>
      </c>
      <c r="C115" s="177" t="s">
        <v>30</v>
      </c>
      <c r="D115" s="493" t="s">
        <v>460</v>
      </c>
      <c r="E115" s="200">
        <f t="shared" ref="E115:G115" si="20">SUM(E103:E114)</f>
        <v>0</v>
      </c>
      <c r="F115" s="198">
        <f t="shared" si="20"/>
        <v>0</v>
      </c>
      <c r="G115" s="198">
        <f t="shared" si="20"/>
        <v>0</v>
      </c>
      <c r="H115" s="204">
        <f t="shared" si="18"/>
        <v>0</v>
      </c>
      <c r="J115" s="570">
        <v>13</v>
      </c>
      <c r="K115" s="177" t="s">
        <v>30</v>
      </c>
      <c r="L115" s="493" t="s">
        <v>460</v>
      </c>
      <c r="M115" s="234">
        <f t="shared" ref="M115:O115" si="21">SUM(M103:M114)</f>
        <v>0</v>
      </c>
      <c r="N115" s="198">
        <f t="shared" si="21"/>
        <v>0</v>
      </c>
      <c r="O115" s="198">
        <f t="shared" si="21"/>
        <v>0</v>
      </c>
      <c r="P115" s="204">
        <f t="shared" si="19"/>
        <v>0</v>
      </c>
    </row>
    <row r="116" spans="2:16" hidden="1" outlineLevel="1" x14ac:dyDescent="0.2"/>
    <row r="117" spans="2:16" ht="15" hidden="1" outlineLevel="1" thickBot="1" x14ac:dyDescent="0.25"/>
    <row r="118" spans="2:16" ht="15.75" hidden="1" outlineLevel="1" thickBot="1" x14ac:dyDescent="0.3">
      <c r="B118" s="652" t="str">
        <f>B99</f>
        <v>Year 2023</v>
      </c>
      <c r="C118" s="653"/>
      <c r="D118" s="403"/>
      <c r="E118" s="669" t="str">
        <f>LEFT(E99,4)-1&amp;" UY"</f>
        <v>2017 UY</v>
      </c>
      <c r="F118" s="670"/>
      <c r="G118" s="670"/>
      <c r="H118" s="671"/>
      <c r="J118" s="652" t="str">
        <f>J99</f>
        <v>Year 2022</v>
      </c>
      <c r="K118" s="653"/>
      <c r="L118" s="403"/>
      <c r="M118" s="658" t="str">
        <f>LEFT(M99,4)-1&amp;" UY"</f>
        <v>2016 UY</v>
      </c>
      <c r="N118" s="659"/>
      <c r="O118" s="659"/>
      <c r="P118" s="660"/>
    </row>
    <row r="119" spans="2:16" ht="15" hidden="1" customHeight="1" outlineLevel="1" x14ac:dyDescent="0.2">
      <c r="B119" s="654"/>
      <c r="C119" s="655"/>
      <c r="D119" s="385"/>
      <c r="E119" s="672" t="s">
        <v>215</v>
      </c>
      <c r="F119" s="672" t="s">
        <v>217</v>
      </c>
      <c r="G119" s="672" t="s">
        <v>494</v>
      </c>
      <c r="H119" s="673" t="s">
        <v>30</v>
      </c>
      <c r="J119" s="654"/>
      <c r="K119" s="655"/>
      <c r="L119" s="385"/>
      <c r="M119" s="667" t="s">
        <v>215</v>
      </c>
      <c r="N119" s="661" t="s">
        <v>217</v>
      </c>
      <c r="O119" s="663" t="s">
        <v>494</v>
      </c>
      <c r="P119" s="665" t="s">
        <v>30</v>
      </c>
    </row>
    <row r="120" spans="2:16" ht="15" hidden="1" outlineLevel="1" x14ac:dyDescent="0.2">
      <c r="B120" s="654"/>
      <c r="C120" s="655"/>
      <c r="D120" s="494" t="s">
        <v>490</v>
      </c>
      <c r="E120" s="662"/>
      <c r="F120" s="662"/>
      <c r="G120" s="662"/>
      <c r="H120" s="666"/>
      <c r="J120" s="654"/>
      <c r="K120" s="655"/>
      <c r="L120" s="494" t="s">
        <v>490</v>
      </c>
      <c r="M120" s="668"/>
      <c r="N120" s="662"/>
      <c r="O120" s="664"/>
      <c r="P120" s="666"/>
    </row>
    <row r="121" spans="2:16" ht="15" hidden="1" outlineLevel="1" x14ac:dyDescent="0.2">
      <c r="B121" s="656"/>
      <c r="C121" s="657"/>
      <c r="D121" s="495"/>
      <c r="E121" s="388" t="s">
        <v>174</v>
      </c>
      <c r="F121" s="388" t="s">
        <v>175</v>
      </c>
      <c r="G121" s="388" t="s">
        <v>154</v>
      </c>
      <c r="H121" s="396" t="s">
        <v>176</v>
      </c>
      <c r="J121" s="656"/>
      <c r="K121" s="657"/>
      <c r="L121" s="495"/>
      <c r="M121" s="387" t="str">
        <f>E121</f>
        <v>Y</v>
      </c>
      <c r="N121" s="387" t="str">
        <f>F121</f>
        <v>Z</v>
      </c>
      <c r="O121" s="387" t="str">
        <f>G121</f>
        <v>AA</v>
      </c>
      <c r="P121" s="396" t="str">
        <f>H121</f>
        <v>AB</v>
      </c>
    </row>
    <row r="122" spans="2:16" hidden="1" outlineLevel="1" x14ac:dyDescent="0.2">
      <c r="B122" s="569">
        <v>1</v>
      </c>
      <c r="C122" s="175" t="s">
        <v>222</v>
      </c>
      <c r="D122" s="492" t="s">
        <v>460</v>
      </c>
      <c r="E122" s="130"/>
      <c r="F122" s="100"/>
      <c r="G122" s="100"/>
      <c r="H122" s="204">
        <f t="shared" ref="H122:H134" si="22">SUM(E122:G122)</f>
        <v>0</v>
      </c>
      <c r="J122" s="569">
        <v>1</v>
      </c>
      <c r="K122" s="175" t="s">
        <v>222</v>
      </c>
      <c r="L122" s="492" t="s">
        <v>460</v>
      </c>
      <c r="M122" s="132"/>
      <c r="N122" s="104"/>
      <c r="O122" s="104"/>
      <c r="P122" s="204">
        <f t="shared" ref="P122:P134" si="23">SUM(M122:O122)</f>
        <v>0</v>
      </c>
    </row>
    <row r="123" spans="2:16" hidden="1" outlineLevel="1" x14ac:dyDescent="0.2">
      <c r="B123" s="569">
        <v>2</v>
      </c>
      <c r="C123" s="175" t="s">
        <v>206</v>
      </c>
      <c r="D123" s="492" t="s">
        <v>460</v>
      </c>
      <c r="E123" s="130"/>
      <c r="F123" s="100"/>
      <c r="G123" s="100"/>
      <c r="H123" s="204">
        <f t="shared" si="22"/>
        <v>0</v>
      </c>
      <c r="J123" s="569">
        <v>2</v>
      </c>
      <c r="K123" s="175" t="s">
        <v>206</v>
      </c>
      <c r="L123" s="492" t="s">
        <v>460</v>
      </c>
      <c r="M123" s="132"/>
      <c r="N123" s="104"/>
      <c r="O123" s="104"/>
      <c r="P123" s="204">
        <f t="shared" si="23"/>
        <v>0</v>
      </c>
    </row>
    <row r="124" spans="2:16" hidden="1" outlineLevel="1" x14ac:dyDescent="0.2">
      <c r="B124" s="569">
        <v>3</v>
      </c>
      <c r="C124" s="175" t="s">
        <v>207</v>
      </c>
      <c r="D124" s="492" t="s">
        <v>460</v>
      </c>
      <c r="E124" s="130"/>
      <c r="F124" s="100"/>
      <c r="G124" s="100"/>
      <c r="H124" s="204">
        <f t="shared" si="22"/>
        <v>0</v>
      </c>
      <c r="J124" s="569">
        <v>3</v>
      </c>
      <c r="K124" s="175" t="s">
        <v>207</v>
      </c>
      <c r="L124" s="492" t="s">
        <v>460</v>
      </c>
      <c r="M124" s="132"/>
      <c r="N124" s="104"/>
      <c r="O124" s="104"/>
      <c r="P124" s="204">
        <f t="shared" si="23"/>
        <v>0</v>
      </c>
    </row>
    <row r="125" spans="2:16" hidden="1" outlineLevel="1" x14ac:dyDescent="0.2">
      <c r="B125" s="569">
        <v>4</v>
      </c>
      <c r="C125" s="175" t="s">
        <v>208</v>
      </c>
      <c r="D125" s="492" t="s">
        <v>460</v>
      </c>
      <c r="E125" s="130"/>
      <c r="F125" s="100"/>
      <c r="G125" s="100"/>
      <c r="H125" s="204">
        <f t="shared" si="22"/>
        <v>0</v>
      </c>
      <c r="J125" s="569">
        <v>4</v>
      </c>
      <c r="K125" s="175" t="s">
        <v>208</v>
      </c>
      <c r="L125" s="492" t="s">
        <v>460</v>
      </c>
      <c r="M125" s="132"/>
      <c r="N125" s="104"/>
      <c r="O125" s="104"/>
      <c r="P125" s="204">
        <f t="shared" si="23"/>
        <v>0</v>
      </c>
    </row>
    <row r="126" spans="2:16" hidden="1" outlineLevel="1" x14ac:dyDescent="0.2">
      <c r="B126" s="569">
        <v>5</v>
      </c>
      <c r="C126" s="175" t="s">
        <v>209</v>
      </c>
      <c r="D126" s="492" t="s">
        <v>460</v>
      </c>
      <c r="E126" s="130"/>
      <c r="F126" s="100"/>
      <c r="G126" s="100"/>
      <c r="H126" s="204">
        <f t="shared" si="22"/>
        <v>0</v>
      </c>
      <c r="J126" s="569">
        <v>5</v>
      </c>
      <c r="K126" s="175" t="s">
        <v>209</v>
      </c>
      <c r="L126" s="492" t="s">
        <v>460</v>
      </c>
      <c r="M126" s="132"/>
      <c r="N126" s="104"/>
      <c r="O126" s="104"/>
      <c r="P126" s="204">
        <f t="shared" si="23"/>
        <v>0</v>
      </c>
    </row>
    <row r="127" spans="2:16" hidden="1" outlineLevel="1" x14ac:dyDescent="0.2">
      <c r="B127" s="569">
        <v>6</v>
      </c>
      <c r="C127" s="175" t="s">
        <v>210</v>
      </c>
      <c r="D127" s="492" t="s">
        <v>460</v>
      </c>
      <c r="E127" s="130"/>
      <c r="F127" s="100"/>
      <c r="G127" s="100"/>
      <c r="H127" s="204">
        <f t="shared" si="22"/>
        <v>0</v>
      </c>
      <c r="J127" s="569">
        <v>6</v>
      </c>
      <c r="K127" s="175" t="s">
        <v>210</v>
      </c>
      <c r="L127" s="492" t="s">
        <v>460</v>
      </c>
      <c r="M127" s="132"/>
      <c r="N127" s="104"/>
      <c r="O127" s="104"/>
      <c r="P127" s="204">
        <f t="shared" si="23"/>
        <v>0</v>
      </c>
    </row>
    <row r="128" spans="2:16" hidden="1" outlineLevel="1" x14ac:dyDescent="0.2">
      <c r="B128" s="569">
        <v>7</v>
      </c>
      <c r="C128" s="175" t="s">
        <v>223</v>
      </c>
      <c r="D128" s="492" t="s">
        <v>460</v>
      </c>
      <c r="E128" s="130"/>
      <c r="F128" s="100"/>
      <c r="G128" s="100"/>
      <c r="H128" s="204">
        <f t="shared" si="22"/>
        <v>0</v>
      </c>
      <c r="J128" s="569">
        <v>7</v>
      </c>
      <c r="K128" s="175" t="s">
        <v>223</v>
      </c>
      <c r="L128" s="492" t="s">
        <v>460</v>
      </c>
      <c r="M128" s="132"/>
      <c r="N128" s="104"/>
      <c r="O128" s="104"/>
      <c r="P128" s="204">
        <f t="shared" si="23"/>
        <v>0</v>
      </c>
    </row>
    <row r="129" spans="2:16" hidden="1" outlineLevel="1" x14ac:dyDescent="0.2">
      <c r="B129" s="569">
        <v>8</v>
      </c>
      <c r="C129" s="175" t="s">
        <v>116</v>
      </c>
      <c r="D129" s="492" t="s">
        <v>460</v>
      </c>
      <c r="E129" s="130"/>
      <c r="F129" s="100"/>
      <c r="G129" s="100"/>
      <c r="H129" s="204">
        <f t="shared" si="22"/>
        <v>0</v>
      </c>
      <c r="J129" s="569">
        <v>8</v>
      </c>
      <c r="K129" s="175" t="s">
        <v>116</v>
      </c>
      <c r="L129" s="492" t="s">
        <v>460</v>
      </c>
      <c r="M129" s="132"/>
      <c r="N129" s="104"/>
      <c r="O129" s="104"/>
      <c r="P129" s="204">
        <f t="shared" si="23"/>
        <v>0</v>
      </c>
    </row>
    <row r="130" spans="2:16" hidden="1" outlineLevel="1" x14ac:dyDescent="0.2">
      <c r="B130" s="569">
        <v>9</v>
      </c>
      <c r="C130" s="175" t="s">
        <v>117</v>
      </c>
      <c r="D130" s="492" t="s">
        <v>460</v>
      </c>
      <c r="E130" s="130"/>
      <c r="F130" s="100"/>
      <c r="G130" s="100"/>
      <c r="H130" s="204">
        <f t="shared" si="22"/>
        <v>0</v>
      </c>
      <c r="J130" s="569">
        <v>9</v>
      </c>
      <c r="K130" s="175" t="s">
        <v>117</v>
      </c>
      <c r="L130" s="492" t="s">
        <v>460</v>
      </c>
      <c r="M130" s="132"/>
      <c r="N130" s="104"/>
      <c r="O130" s="104"/>
      <c r="P130" s="204">
        <f t="shared" si="23"/>
        <v>0</v>
      </c>
    </row>
    <row r="131" spans="2:16" hidden="1" outlineLevel="1" x14ac:dyDescent="0.2">
      <c r="B131" s="569">
        <v>10</v>
      </c>
      <c r="C131" s="175" t="s">
        <v>213</v>
      </c>
      <c r="D131" s="492" t="s">
        <v>460</v>
      </c>
      <c r="E131" s="130"/>
      <c r="F131" s="100"/>
      <c r="G131" s="100"/>
      <c r="H131" s="204">
        <f t="shared" si="22"/>
        <v>0</v>
      </c>
      <c r="J131" s="569">
        <v>10</v>
      </c>
      <c r="K131" s="175" t="s">
        <v>213</v>
      </c>
      <c r="L131" s="492" t="s">
        <v>460</v>
      </c>
      <c r="M131" s="132"/>
      <c r="N131" s="104"/>
      <c r="O131" s="104"/>
      <c r="P131" s="204">
        <f t="shared" si="23"/>
        <v>0</v>
      </c>
    </row>
    <row r="132" spans="2:16" hidden="1" outlineLevel="1" x14ac:dyDescent="0.2">
      <c r="B132" s="569">
        <v>11</v>
      </c>
      <c r="C132" s="175" t="s">
        <v>224</v>
      </c>
      <c r="D132" s="492" t="s">
        <v>460</v>
      </c>
      <c r="E132" s="130"/>
      <c r="F132" s="100"/>
      <c r="G132" s="100"/>
      <c r="H132" s="204">
        <f t="shared" si="22"/>
        <v>0</v>
      </c>
      <c r="J132" s="569">
        <v>11</v>
      </c>
      <c r="K132" s="175" t="s">
        <v>224</v>
      </c>
      <c r="L132" s="492" t="s">
        <v>460</v>
      </c>
      <c r="M132" s="132"/>
      <c r="N132" s="104"/>
      <c r="O132" s="104"/>
      <c r="P132" s="204">
        <f t="shared" si="23"/>
        <v>0</v>
      </c>
    </row>
    <row r="133" spans="2:16" hidden="1" outlineLevel="1" x14ac:dyDescent="0.2">
      <c r="B133" s="569">
        <v>12</v>
      </c>
      <c r="C133" s="175" t="s">
        <v>212</v>
      </c>
      <c r="D133" s="492" t="s">
        <v>460</v>
      </c>
      <c r="E133" s="130"/>
      <c r="F133" s="100"/>
      <c r="G133" s="100"/>
      <c r="H133" s="204">
        <f t="shared" si="22"/>
        <v>0</v>
      </c>
      <c r="J133" s="569">
        <v>12</v>
      </c>
      <c r="K133" s="175" t="s">
        <v>212</v>
      </c>
      <c r="L133" s="492" t="s">
        <v>460</v>
      </c>
      <c r="M133" s="132"/>
      <c r="N133" s="104"/>
      <c r="O133" s="104"/>
      <c r="P133" s="204">
        <f t="shared" si="23"/>
        <v>0</v>
      </c>
    </row>
    <row r="134" spans="2:16" ht="15.75" hidden="1" outlineLevel="1" thickBot="1" x14ac:dyDescent="0.25">
      <c r="B134" s="570">
        <v>13</v>
      </c>
      <c r="C134" s="177" t="s">
        <v>30</v>
      </c>
      <c r="D134" s="493" t="s">
        <v>460</v>
      </c>
      <c r="E134" s="200">
        <f t="shared" ref="E134:G134" si="24">SUM(E122:E133)</f>
        <v>0</v>
      </c>
      <c r="F134" s="198">
        <f t="shared" si="24"/>
        <v>0</v>
      </c>
      <c r="G134" s="198">
        <f t="shared" si="24"/>
        <v>0</v>
      </c>
      <c r="H134" s="204">
        <f t="shared" si="22"/>
        <v>0</v>
      </c>
      <c r="J134" s="570">
        <v>13</v>
      </c>
      <c r="K134" s="177" t="s">
        <v>30</v>
      </c>
      <c r="L134" s="493" t="s">
        <v>460</v>
      </c>
      <c r="M134" s="234">
        <f t="shared" ref="M134:O134" si="25">SUM(M122:M133)</f>
        <v>0</v>
      </c>
      <c r="N134" s="198">
        <f t="shared" si="25"/>
        <v>0</v>
      </c>
      <c r="O134" s="198">
        <f t="shared" si="25"/>
        <v>0</v>
      </c>
      <c r="P134" s="204">
        <f t="shared" si="23"/>
        <v>0</v>
      </c>
    </row>
    <row r="135" spans="2:16" collapsed="1" x14ac:dyDescent="0.2"/>
    <row r="136" spans="2:16" ht="15" thickBot="1" x14ac:dyDescent="0.25"/>
    <row r="137" spans="2:16" ht="15" x14ac:dyDescent="0.25">
      <c r="B137" s="652" t="str">
        <f>B118</f>
        <v>Year 2023</v>
      </c>
      <c r="C137" s="653"/>
      <c r="D137" s="403"/>
      <c r="E137" s="669" t="str">
        <f>'Key inputs'!F30</f>
        <v>Total</v>
      </c>
      <c r="F137" s="670"/>
      <c r="G137" s="670"/>
      <c r="H137" s="671"/>
      <c r="J137" s="652" t="str">
        <f>J42</f>
        <v>Year 2022</v>
      </c>
      <c r="K137" s="653"/>
      <c r="L137" s="403"/>
      <c r="M137" s="669" t="str">
        <f>'Key inputs'!J30</f>
        <v>Total</v>
      </c>
      <c r="N137" s="670"/>
      <c r="O137" s="670"/>
      <c r="P137" s="671"/>
    </row>
    <row r="138" spans="2:16" ht="15" customHeight="1" x14ac:dyDescent="0.2">
      <c r="B138" s="654"/>
      <c r="C138" s="655"/>
      <c r="D138" s="385"/>
      <c r="E138" s="674" t="s">
        <v>215</v>
      </c>
      <c r="F138" s="672" t="s">
        <v>217</v>
      </c>
      <c r="G138" s="676" t="s">
        <v>494</v>
      </c>
      <c r="H138" s="650" t="s">
        <v>30</v>
      </c>
      <c r="J138" s="654"/>
      <c r="K138" s="655"/>
      <c r="L138" s="385"/>
      <c r="M138" s="674" t="s">
        <v>215</v>
      </c>
      <c r="N138" s="672" t="s">
        <v>217</v>
      </c>
      <c r="O138" s="676" t="s">
        <v>494</v>
      </c>
      <c r="P138" s="650" t="s">
        <v>30</v>
      </c>
    </row>
    <row r="139" spans="2:16" ht="15" x14ac:dyDescent="0.2">
      <c r="B139" s="654"/>
      <c r="C139" s="655"/>
      <c r="D139" s="494" t="s">
        <v>490</v>
      </c>
      <c r="E139" s="675"/>
      <c r="F139" s="662"/>
      <c r="G139" s="664"/>
      <c r="H139" s="650"/>
      <c r="J139" s="654"/>
      <c r="K139" s="655"/>
      <c r="L139" s="494" t="s">
        <v>490</v>
      </c>
      <c r="M139" s="675"/>
      <c r="N139" s="662"/>
      <c r="O139" s="664"/>
      <c r="P139" s="650"/>
    </row>
    <row r="140" spans="2:16" ht="15" x14ac:dyDescent="0.2">
      <c r="B140" s="656"/>
      <c r="C140" s="657"/>
      <c r="D140" s="495"/>
      <c r="E140" s="388" t="s">
        <v>177</v>
      </c>
      <c r="F140" s="388" t="s">
        <v>178</v>
      </c>
      <c r="G140" s="388" t="s">
        <v>179</v>
      </c>
      <c r="H140" s="380" t="s">
        <v>180</v>
      </c>
      <c r="J140" s="656"/>
      <c r="K140" s="657"/>
      <c r="L140" s="495"/>
      <c r="M140" s="388" t="s">
        <v>177</v>
      </c>
      <c r="N140" s="388" t="s">
        <v>178</v>
      </c>
      <c r="O140" s="388" t="s">
        <v>179</v>
      </c>
      <c r="P140" s="380" t="s">
        <v>180</v>
      </c>
    </row>
    <row r="141" spans="2:16" x14ac:dyDescent="0.2">
      <c r="B141" s="569">
        <v>1</v>
      </c>
      <c r="C141" s="175" t="s">
        <v>222</v>
      </c>
      <c r="D141" s="492" t="s">
        <v>460</v>
      </c>
      <c r="E141" s="205">
        <f t="shared" ref="E141:H153" si="26">SUM(E8,E27,E46,E65,E84,E103,E122)</f>
        <v>0</v>
      </c>
      <c r="F141" s="206">
        <f t="shared" si="26"/>
        <v>0</v>
      </c>
      <c r="G141" s="206">
        <f t="shared" si="26"/>
        <v>0</v>
      </c>
      <c r="H141" s="207">
        <f t="shared" si="26"/>
        <v>0</v>
      </c>
      <c r="J141" s="569">
        <v>1</v>
      </c>
      <c r="K141" s="175" t="s">
        <v>222</v>
      </c>
      <c r="L141" s="492" t="s">
        <v>460</v>
      </c>
      <c r="M141" s="205">
        <f t="shared" ref="M141:P141" si="27">SUM(M8,M27,M46,M65,M84,M103,M122)</f>
        <v>0</v>
      </c>
      <c r="N141" s="206">
        <f t="shared" si="27"/>
        <v>0</v>
      </c>
      <c r="O141" s="206">
        <f t="shared" si="27"/>
        <v>0</v>
      </c>
      <c r="P141" s="207">
        <f t="shared" si="27"/>
        <v>0</v>
      </c>
    </row>
    <row r="142" spans="2:16" x14ac:dyDescent="0.2">
      <c r="B142" s="569">
        <v>2</v>
      </c>
      <c r="C142" s="175" t="s">
        <v>206</v>
      </c>
      <c r="D142" s="492" t="s">
        <v>460</v>
      </c>
      <c r="E142" s="205">
        <f t="shared" si="26"/>
        <v>0</v>
      </c>
      <c r="F142" s="206">
        <f t="shared" si="26"/>
        <v>0</v>
      </c>
      <c r="G142" s="206">
        <f t="shared" si="26"/>
        <v>0</v>
      </c>
      <c r="H142" s="207">
        <f t="shared" si="26"/>
        <v>0</v>
      </c>
      <c r="J142" s="569">
        <v>2</v>
      </c>
      <c r="K142" s="175" t="s">
        <v>206</v>
      </c>
      <c r="L142" s="492" t="s">
        <v>460</v>
      </c>
      <c r="M142" s="205">
        <f t="shared" ref="M142:P142" si="28">SUM(M9,M28,M47,M66,M85,M104,M123)</f>
        <v>0</v>
      </c>
      <c r="N142" s="206">
        <f t="shared" si="28"/>
        <v>0</v>
      </c>
      <c r="O142" s="206">
        <f t="shared" si="28"/>
        <v>0</v>
      </c>
      <c r="P142" s="207">
        <f t="shared" si="28"/>
        <v>0</v>
      </c>
    </row>
    <row r="143" spans="2:16" x14ac:dyDescent="0.2">
      <c r="B143" s="569">
        <v>3</v>
      </c>
      <c r="C143" s="175" t="s">
        <v>207</v>
      </c>
      <c r="D143" s="492" t="s">
        <v>460</v>
      </c>
      <c r="E143" s="205">
        <f t="shared" si="26"/>
        <v>0</v>
      </c>
      <c r="F143" s="206">
        <f t="shared" si="26"/>
        <v>0</v>
      </c>
      <c r="G143" s="206">
        <f t="shared" si="26"/>
        <v>0</v>
      </c>
      <c r="H143" s="207">
        <f t="shared" si="26"/>
        <v>0</v>
      </c>
      <c r="J143" s="569">
        <v>3</v>
      </c>
      <c r="K143" s="175" t="s">
        <v>207</v>
      </c>
      <c r="L143" s="492" t="s">
        <v>460</v>
      </c>
      <c r="M143" s="205">
        <f t="shared" ref="M143:P143" si="29">SUM(M10,M29,M48,M67,M86,M105,M124)</f>
        <v>0</v>
      </c>
      <c r="N143" s="206">
        <f t="shared" si="29"/>
        <v>0</v>
      </c>
      <c r="O143" s="206">
        <f t="shared" si="29"/>
        <v>0</v>
      </c>
      <c r="P143" s="207">
        <f t="shared" si="29"/>
        <v>0</v>
      </c>
    </row>
    <row r="144" spans="2:16" x14ac:dyDescent="0.2">
      <c r="B144" s="569">
        <v>4</v>
      </c>
      <c r="C144" s="175" t="s">
        <v>208</v>
      </c>
      <c r="D144" s="492" t="s">
        <v>460</v>
      </c>
      <c r="E144" s="205">
        <f t="shared" si="26"/>
        <v>0</v>
      </c>
      <c r="F144" s="206">
        <f t="shared" si="26"/>
        <v>0</v>
      </c>
      <c r="G144" s="206">
        <f t="shared" si="26"/>
        <v>0</v>
      </c>
      <c r="H144" s="207">
        <f t="shared" si="26"/>
        <v>0</v>
      </c>
      <c r="J144" s="569">
        <v>4</v>
      </c>
      <c r="K144" s="175" t="s">
        <v>208</v>
      </c>
      <c r="L144" s="492" t="s">
        <v>460</v>
      </c>
      <c r="M144" s="205">
        <f t="shared" ref="M144:P144" si="30">SUM(M11,M30,M49,M68,M87,M106,M125)</f>
        <v>0</v>
      </c>
      <c r="N144" s="206">
        <f t="shared" si="30"/>
        <v>0</v>
      </c>
      <c r="O144" s="206">
        <f t="shared" si="30"/>
        <v>0</v>
      </c>
      <c r="P144" s="207">
        <f t="shared" si="30"/>
        <v>0</v>
      </c>
    </row>
    <row r="145" spans="2:16" x14ac:dyDescent="0.2">
      <c r="B145" s="569">
        <v>5</v>
      </c>
      <c r="C145" s="175" t="s">
        <v>209</v>
      </c>
      <c r="D145" s="492" t="s">
        <v>460</v>
      </c>
      <c r="E145" s="205">
        <f t="shared" si="26"/>
        <v>0</v>
      </c>
      <c r="F145" s="206">
        <f t="shared" si="26"/>
        <v>0</v>
      </c>
      <c r="G145" s="206">
        <f t="shared" si="26"/>
        <v>0</v>
      </c>
      <c r="H145" s="207">
        <f t="shared" si="26"/>
        <v>0</v>
      </c>
      <c r="J145" s="569">
        <v>5</v>
      </c>
      <c r="K145" s="175" t="s">
        <v>209</v>
      </c>
      <c r="L145" s="492" t="s">
        <v>460</v>
      </c>
      <c r="M145" s="205">
        <f t="shared" ref="M145:P145" si="31">SUM(M12,M31,M50,M69,M88,M107,M126)</f>
        <v>0</v>
      </c>
      <c r="N145" s="206">
        <f t="shared" si="31"/>
        <v>0</v>
      </c>
      <c r="O145" s="206">
        <f t="shared" si="31"/>
        <v>0</v>
      </c>
      <c r="P145" s="207">
        <f t="shared" si="31"/>
        <v>0</v>
      </c>
    </row>
    <row r="146" spans="2:16" x14ac:dyDescent="0.2">
      <c r="B146" s="569">
        <v>6</v>
      </c>
      <c r="C146" s="175" t="s">
        <v>210</v>
      </c>
      <c r="D146" s="492" t="s">
        <v>460</v>
      </c>
      <c r="E146" s="205">
        <f t="shared" si="26"/>
        <v>0</v>
      </c>
      <c r="F146" s="206">
        <f t="shared" si="26"/>
        <v>0</v>
      </c>
      <c r="G146" s="206">
        <f t="shared" si="26"/>
        <v>0</v>
      </c>
      <c r="H146" s="207">
        <f t="shared" si="26"/>
        <v>0</v>
      </c>
      <c r="J146" s="569">
        <v>6</v>
      </c>
      <c r="K146" s="175" t="s">
        <v>210</v>
      </c>
      <c r="L146" s="492" t="s">
        <v>460</v>
      </c>
      <c r="M146" s="205">
        <f t="shared" ref="M146:P146" si="32">SUM(M13,M32,M51,M70,M89,M108,M127)</f>
        <v>0</v>
      </c>
      <c r="N146" s="206">
        <f t="shared" si="32"/>
        <v>0</v>
      </c>
      <c r="O146" s="206">
        <f t="shared" si="32"/>
        <v>0</v>
      </c>
      <c r="P146" s="207">
        <f t="shared" si="32"/>
        <v>0</v>
      </c>
    </row>
    <row r="147" spans="2:16" x14ac:dyDescent="0.2">
      <c r="B147" s="569">
        <v>7</v>
      </c>
      <c r="C147" s="175" t="s">
        <v>223</v>
      </c>
      <c r="D147" s="492" t="s">
        <v>460</v>
      </c>
      <c r="E147" s="205">
        <f t="shared" si="26"/>
        <v>0</v>
      </c>
      <c r="F147" s="206">
        <f t="shared" si="26"/>
        <v>0</v>
      </c>
      <c r="G147" s="206">
        <f t="shared" si="26"/>
        <v>0</v>
      </c>
      <c r="H147" s="207">
        <f t="shared" si="26"/>
        <v>0</v>
      </c>
      <c r="J147" s="569">
        <v>7</v>
      </c>
      <c r="K147" s="175" t="s">
        <v>223</v>
      </c>
      <c r="L147" s="492" t="s">
        <v>460</v>
      </c>
      <c r="M147" s="205">
        <f t="shared" ref="M147:P147" si="33">SUM(M14,M33,M52,M71,M90,M109,M128)</f>
        <v>0</v>
      </c>
      <c r="N147" s="206">
        <f t="shared" si="33"/>
        <v>0</v>
      </c>
      <c r="O147" s="206">
        <f t="shared" si="33"/>
        <v>0</v>
      </c>
      <c r="P147" s="207">
        <f t="shared" si="33"/>
        <v>0</v>
      </c>
    </row>
    <row r="148" spans="2:16" x14ac:dyDescent="0.2">
      <c r="B148" s="569">
        <v>8</v>
      </c>
      <c r="C148" s="175" t="s">
        <v>116</v>
      </c>
      <c r="D148" s="492" t="s">
        <v>460</v>
      </c>
      <c r="E148" s="205">
        <f t="shared" si="26"/>
        <v>0</v>
      </c>
      <c r="F148" s="206">
        <f t="shared" si="26"/>
        <v>0</v>
      </c>
      <c r="G148" s="206">
        <f t="shared" si="26"/>
        <v>0</v>
      </c>
      <c r="H148" s="207">
        <f t="shared" si="26"/>
        <v>0</v>
      </c>
      <c r="J148" s="569">
        <v>8</v>
      </c>
      <c r="K148" s="175" t="s">
        <v>116</v>
      </c>
      <c r="L148" s="492" t="s">
        <v>460</v>
      </c>
      <c r="M148" s="205">
        <f t="shared" ref="M148:P148" si="34">SUM(M15,M34,M53,M72,M91,M110,M129)</f>
        <v>0</v>
      </c>
      <c r="N148" s="206">
        <f t="shared" si="34"/>
        <v>0</v>
      </c>
      <c r="O148" s="206">
        <f t="shared" si="34"/>
        <v>0</v>
      </c>
      <c r="P148" s="207">
        <f t="shared" si="34"/>
        <v>0</v>
      </c>
    </row>
    <row r="149" spans="2:16" x14ac:dyDescent="0.2">
      <c r="B149" s="569">
        <v>9</v>
      </c>
      <c r="C149" s="175" t="s">
        <v>117</v>
      </c>
      <c r="D149" s="492" t="s">
        <v>460</v>
      </c>
      <c r="E149" s="205">
        <f t="shared" si="26"/>
        <v>0</v>
      </c>
      <c r="F149" s="206">
        <f t="shared" si="26"/>
        <v>0</v>
      </c>
      <c r="G149" s="206">
        <f t="shared" si="26"/>
        <v>0</v>
      </c>
      <c r="H149" s="207">
        <f t="shared" si="26"/>
        <v>0</v>
      </c>
      <c r="J149" s="569">
        <v>9</v>
      </c>
      <c r="K149" s="175" t="s">
        <v>117</v>
      </c>
      <c r="L149" s="492" t="s">
        <v>460</v>
      </c>
      <c r="M149" s="205">
        <f t="shared" ref="M149:P149" si="35">SUM(M16,M35,M54,M73,M92,M111,M130)</f>
        <v>0</v>
      </c>
      <c r="N149" s="206">
        <f t="shared" si="35"/>
        <v>0</v>
      </c>
      <c r="O149" s="206">
        <f t="shared" si="35"/>
        <v>0</v>
      </c>
      <c r="P149" s="207">
        <f t="shared" si="35"/>
        <v>0</v>
      </c>
    </row>
    <row r="150" spans="2:16" x14ac:dyDescent="0.2">
      <c r="B150" s="569">
        <v>10</v>
      </c>
      <c r="C150" s="175" t="s">
        <v>213</v>
      </c>
      <c r="D150" s="492" t="s">
        <v>460</v>
      </c>
      <c r="E150" s="205">
        <f t="shared" si="26"/>
        <v>0</v>
      </c>
      <c r="F150" s="206">
        <f t="shared" si="26"/>
        <v>0</v>
      </c>
      <c r="G150" s="206">
        <f t="shared" si="26"/>
        <v>0</v>
      </c>
      <c r="H150" s="207">
        <f t="shared" si="26"/>
        <v>0</v>
      </c>
      <c r="J150" s="569">
        <v>10</v>
      </c>
      <c r="K150" s="175" t="s">
        <v>213</v>
      </c>
      <c r="L150" s="492" t="s">
        <v>460</v>
      </c>
      <c r="M150" s="205">
        <f t="shared" ref="M150:P150" si="36">SUM(M17,M36,M55,M74,M93,M112,M131)</f>
        <v>0</v>
      </c>
      <c r="N150" s="206">
        <f t="shared" si="36"/>
        <v>0</v>
      </c>
      <c r="O150" s="206">
        <f t="shared" si="36"/>
        <v>0</v>
      </c>
      <c r="P150" s="207">
        <f t="shared" si="36"/>
        <v>0</v>
      </c>
    </row>
    <row r="151" spans="2:16" x14ac:dyDescent="0.2">
      <c r="B151" s="569">
        <v>11</v>
      </c>
      <c r="C151" s="175" t="s">
        <v>224</v>
      </c>
      <c r="D151" s="492" t="s">
        <v>460</v>
      </c>
      <c r="E151" s="205">
        <f t="shared" si="26"/>
        <v>0</v>
      </c>
      <c r="F151" s="206">
        <f t="shared" si="26"/>
        <v>0</v>
      </c>
      <c r="G151" s="206">
        <f t="shared" si="26"/>
        <v>0</v>
      </c>
      <c r="H151" s="207">
        <f t="shared" si="26"/>
        <v>0</v>
      </c>
      <c r="J151" s="569">
        <v>11</v>
      </c>
      <c r="K151" s="175" t="s">
        <v>224</v>
      </c>
      <c r="L151" s="492" t="s">
        <v>460</v>
      </c>
      <c r="M151" s="205">
        <f t="shared" ref="M151:P151" si="37">SUM(M18,M37,M56,M75,M94,M113,M132)</f>
        <v>0</v>
      </c>
      <c r="N151" s="206">
        <f t="shared" si="37"/>
        <v>0</v>
      </c>
      <c r="O151" s="206">
        <f t="shared" si="37"/>
        <v>0</v>
      </c>
      <c r="P151" s="207">
        <f t="shared" si="37"/>
        <v>0</v>
      </c>
    </row>
    <row r="152" spans="2:16" x14ac:dyDescent="0.2">
      <c r="B152" s="569">
        <v>12</v>
      </c>
      <c r="C152" s="175" t="s">
        <v>212</v>
      </c>
      <c r="D152" s="492" t="s">
        <v>460</v>
      </c>
      <c r="E152" s="205">
        <f t="shared" si="26"/>
        <v>0</v>
      </c>
      <c r="F152" s="206">
        <f t="shared" si="26"/>
        <v>0</v>
      </c>
      <c r="G152" s="206">
        <f t="shared" si="26"/>
        <v>0</v>
      </c>
      <c r="H152" s="207">
        <f t="shared" si="26"/>
        <v>0</v>
      </c>
      <c r="J152" s="569">
        <v>12</v>
      </c>
      <c r="K152" s="175" t="s">
        <v>212</v>
      </c>
      <c r="L152" s="492" t="s">
        <v>460</v>
      </c>
      <c r="M152" s="205">
        <f t="shared" ref="M152:P152" si="38">SUM(M19,M38,M57,M76,M95,M114,M133)</f>
        <v>0</v>
      </c>
      <c r="N152" s="206">
        <f t="shared" si="38"/>
        <v>0</v>
      </c>
      <c r="O152" s="206">
        <f t="shared" si="38"/>
        <v>0</v>
      </c>
      <c r="P152" s="207">
        <f t="shared" si="38"/>
        <v>0</v>
      </c>
    </row>
    <row r="153" spans="2:16" ht="15.75" thickBot="1" x14ac:dyDescent="0.25">
      <c r="B153" s="570">
        <v>13</v>
      </c>
      <c r="C153" s="177" t="s">
        <v>30</v>
      </c>
      <c r="D153" s="493" t="s">
        <v>460</v>
      </c>
      <c r="E153" s="201">
        <f t="shared" si="26"/>
        <v>0</v>
      </c>
      <c r="F153" s="166">
        <f t="shared" si="26"/>
        <v>0</v>
      </c>
      <c r="G153" s="166">
        <f t="shared" si="26"/>
        <v>0</v>
      </c>
      <c r="H153" s="167">
        <f t="shared" si="26"/>
        <v>0</v>
      </c>
      <c r="J153" s="570">
        <v>13</v>
      </c>
      <c r="K153" s="177" t="s">
        <v>30</v>
      </c>
      <c r="L153" s="493" t="s">
        <v>460</v>
      </c>
      <c r="M153" s="201">
        <f t="shared" ref="M153:P153" si="39">SUM(M20,M39,M58,M77,M96,M115,M134)</f>
        <v>0</v>
      </c>
      <c r="N153" s="166">
        <f t="shared" si="39"/>
        <v>0</v>
      </c>
      <c r="O153" s="166">
        <f t="shared" si="39"/>
        <v>0</v>
      </c>
      <c r="P153" s="167">
        <f t="shared" si="39"/>
        <v>0</v>
      </c>
    </row>
  </sheetData>
  <sheetProtection algorithmName="SHA-512" hashValue="Eer7pHlX78SEXFcZ28Bp72AkrIPvMqR+VdyIyu+cg84EGQ93PZu0wmW7yXOlfsoXIBh8qoKbjG+ed27t1jSJFQ==" saltValue="irH8671d3oED07N4SZ49sg==" spinCount="100000" sheet="1" formatCells="0" formatColumns="0" formatRows="0"/>
  <mergeCells count="96">
    <mergeCell ref="J61:K64"/>
    <mergeCell ref="J99:K102"/>
    <mergeCell ref="J137:K140"/>
    <mergeCell ref="M99:P99"/>
    <mergeCell ref="O138:O139"/>
    <mergeCell ref="P138:P139"/>
    <mergeCell ref="O100:O101"/>
    <mergeCell ref="P100:P101"/>
    <mergeCell ref="J118:K121"/>
    <mergeCell ref="M118:P118"/>
    <mergeCell ref="M119:M120"/>
    <mergeCell ref="N119:N120"/>
    <mergeCell ref="O119:O120"/>
    <mergeCell ref="P119:P120"/>
    <mergeCell ref="B80:C83"/>
    <mergeCell ref="B99:C102"/>
    <mergeCell ref="B118:C121"/>
    <mergeCell ref="B137:C140"/>
    <mergeCell ref="N138:N139"/>
    <mergeCell ref="J80:K83"/>
    <mergeCell ref="N100:N101"/>
    <mergeCell ref="M138:M139"/>
    <mergeCell ref="M137:P137"/>
    <mergeCell ref="P81:P82"/>
    <mergeCell ref="M100:M101"/>
    <mergeCell ref="E138:E139"/>
    <mergeCell ref="F138:F139"/>
    <mergeCell ref="G138:G139"/>
    <mergeCell ref="H138:H139"/>
    <mergeCell ref="E137:H137"/>
    <mergeCell ref="M5:M6"/>
    <mergeCell ref="N5:N6"/>
    <mergeCell ref="O5:O6"/>
    <mergeCell ref="P5:P6"/>
    <mergeCell ref="M24:M25"/>
    <mergeCell ref="N24:N25"/>
    <mergeCell ref="O24:O25"/>
    <mergeCell ref="P24:P25"/>
    <mergeCell ref="M43:M44"/>
    <mergeCell ref="N43:N44"/>
    <mergeCell ref="O43:O44"/>
    <mergeCell ref="N81:N82"/>
    <mergeCell ref="O81:O82"/>
    <mergeCell ref="M81:M82"/>
    <mergeCell ref="J4:K7"/>
    <mergeCell ref="E119:E120"/>
    <mergeCell ref="F119:F120"/>
    <mergeCell ref="G119:G120"/>
    <mergeCell ref="H119:H120"/>
    <mergeCell ref="G81:G82"/>
    <mergeCell ref="E100:E101"/>
    <mergeCell ref="F100:F101"/>
    <mergeCell ref="G100:G101"/>
    <mergeCell ref="F62:F63"/>
    <mergeCell ref="G62:G63"/>
    <mergeCell ref="E81:E82"/>
    <mergeCell ref="E118:H118"/>
    <mergeCell ref="E5:E6"/>
    <mergeCell ref="F5:F6"/>
    <mergeCell ref="G5:G6"/>
    <mergeCell ref="M4:P4"/>
    <mergeCell ref="M23:P23"/>
    <mergeCell ref="M42:P42"/>
    <mergeCell ref="M61:P61"/>
    <mergeCell ref="H100:H101"/>
    <mergeCell ref="H81:H82"/>
    <mergeCell ref="H62:H63"/>
    <mergeCell ref="E99:H99"/>
    <mergeCell ref="P43:P44"/>
    <mergeCell ref="M62:M63"/>
    <mergeCell ref="N62:N63"/>
    <mergeCell ref="O62:O63"/>
    <mergeCell ref="P62:P63"/>
    <mergeCell ref="M80:P80"/>
    <mergeCell ref="J23:K26"/>
    <mergeCell ref="J42:K45"/>
    <mergeCell ref="E80:H80"/>
    <mergeCell ref="F81:F82"/>
    <mergeCell ref="F43:F44"/>
    <mergeCell ref="G43:G44"/>
    <mergeCell ref="H43:H44"/>
    <mergeCell ref="E62:E63"/>
    <mergeCell ref="B4:C7"/>
    <mergeCell ref="E4:H4"/>
    <mergeCell ref="E23:H23"/>
    <mergeCell ref="E42:H42"/>
    <mergeCell ref="E61:H61"/>
    <mergeCell ref="F24:F25"/>
    <mergeCell ref="G24:G25"/>
    <mergeCell ref="H24:H25"/>
    <mergeCell ref="E43:E44"/>
    <mergeCell ref="B23:C26"/>
    <mergeCell ref="B42:C45"/>
    <mergeCell ref="B61:C64"/>
    <mergeCell ref="H5:H6"/>
    <mergeCell ref="E24:E25"/>
  </mergeCells>
  <pageMargins left="0.7" right="0.7" top="0.75" bottom="0.75" header="0.3" footer="0.3"/>
  <pageSetup paperSize="9" scale="47" fitToHeight="0" orientation="portrait" r:id="rId1"/>
  <headerFooter>
    <oddFooter>&amp;C_x000D_&amp;1#&amp;"Calibri"&amp;10&amp;K000000 Classification: Unclassified</oddFooter>
  </headerFooter>
  <rowBreaks count="2" manualBreakCount="2">
    <brk id="39" min="1" max="17" man="1"/>
    <brk id="115" min="1" max="15" man="1"/>
  </rowBreaks>
  <colBreaks count="1" manualBreakCount="1">
    <brk id="9" max="1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02DA4-FB44-44A2-8746-A070E333C419}">
  <dimension ref="B2:R146"/>
  <sheetViews>
    <sheetView showGridLines="0" zoomScale="70" zoomScaleNormal="70" workbookViewId="0">
      <selection activeCell="J125" sqref="J125"/>
    </sheetView>
  </sheetViews>
  <sheetFormatPr defaultColWidth="22.140625" defaultRowHeight="14.25" outlineLevelRow="1" outlineLevelCol="1" x14ac:dyDescent="0.2"/>
  <cols>
    <col min="1" max="1" width="3.5703125" style="9" customWidth="1"/>
    <col min="2" max="2" width="3.85546875" style="573" bestFit="1" customWidth="1"/>
    <col min="3" max="3" width="69.85546875" style="9" customWidth="1"/>
    <col min="4" max="4" width="21.5703125" style="9" hidden="1" customWidth="1" outlineLevel="1"/>
    <col min="5" max="5" width="20.5703125" style="9" customWidth="1" collapsed="1"/>
    <col min="6" max="9" width="20.5703125" style="9" customWidth="1"/>
    <col min="10" max="10" width="10" style="9" customWidth="1"/>
    <col min="11" max="11" width="3.5703125" style="573" bestFit="1" customWidth="1"/>
    <col min="12" max="12" width="69.85546875" style="9" customWidth="1"/>
    <col min="13" max="13" width="21.5703125" style="9" hidden="1" customWidth="1" outlineLevel="1"/>
    <col min="14" max="14" width="20.5703125" style="9" customWidth="1" collapsed="1"/>
    <col min="15" max="18" width="20.5703125" style="9" customWidth="1"/>
    <col min="19" max="16384" width="22.140625" style="9"/>
  </cols>
  <sheetData>
    <row r="2" spans="2:18" s="365" customFormat="1" ht="15" x14ac:dyDescent="0.2">
      <c r="B2" s="568"/>
      <c r="C2" s="362" t="s">
        <v>498</v>
      </c>
      <c r="D2" s="362"/>
      <c r="F2" s="375" t="s">
        <v>59</v>
      </c>
      <c r="G2" s="375"/>
      <c r="H2" s="375"/>
      <c r="K2" s="568"/>
      <c r="L2" s="362" t="str">
        <f>LEFT(N4,4)&amp;" - Financial assets that are past due or impaired"</f>
        <v>2022 - Financial assets that are past due or impaired</v>
      </c>
      <c r="M2" s="362"/>
      <c r="O2" s="375" t="s">
        <v>59</v>
      </c>
      <c r="P2" s="375"/>
      <c r="Q2" s="375"/>
    </row>
    <row r="3" spans="2:18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K3" s="568"/>
      <c r="L3" s="363" t="str">
        <f>C3</f>
        <v>Figures in thousands of USD</v>
      </c>
      <c r="M3" s="376"/>
    </row>
    <row r="4" spans="2:18" s="365" customFormat="1" ht="14.45" customHeight="1" x14ac:dyDescent="0.25">
      <c r="B4" s="652" t="str">
        <f>_xlfn.CONCAT("Year", " ",  'Key inputs'!C29)</f>
        <v>Year 2023</v>
      </c>
      <c r="C4" s="653"/>
      <c r="D4" s="403"/>
      <c r="E4" s="670" t="str">
        <f>'Key inputs'!C30</f>
        <v>2023 UY</v>
      </c>
      <c r="F4" s="670"/>
      <c r="G4" s="670"/>
      <c r="H4" s="670"/>
      <c r="I4" s="643"/>
      <c r="K4" s="652" t="str">
        <f>_xlfn.CONCAT("Year", " ",  'Key inputs'!G29)</f>
        <v>Year 2022</v>
      </c>
      <c r="L4" s="653"/>
      <c r="M4" s="403"/>
      <c r="N4" s="670" t="str">
        <f>'Key inputs'!G30</f>
        <v>2022 UY</v>
      </c>
      <c r="O4" s="670"/>
      <c r="P4" s="670"/>
      <c r="Q4" s="670"/>
      <c r="R4" s="643"/>
    </row>
    <row r="5" spans="2:18" s="386" customFormat="1" ht="15.75" customHeight="1" x14ac:dyDescent="0.2">
      <c r="B5" s="654"/>
      <c r="C5" s="655"/>
      <c r="D5" s="385"/>
      <c r="E5" s="677" t="s">
        <v>216</v>
      </c>
      <c r="F5" s="678"/>
      <c r="G5" s="678"/>
      <c r="H5" s="679"/>
      <c r="I5" s="673" t="s">
        <v>30</v>
      </c>
      <c r="K5" s="654"/>
      <c r="L5" s="655"/>
      <c r="M5" s="385"/>
      <c r="N5" s="677" t="s">
        <v>216</v>
      </c>
      <c r="O5" s="678"/>
      <c r="P5" s="678"/>
      <c r="Q5" s="679"/>
      <c r="R5" s="673" t="s">
        <v>30</v>
      </c>
    </row>
    <row r="6" spans="2:18" s="386" customFormat="1" ht="36" customHeight="1" x14ac:dyDescent="0.2">
      <c r="B6" s="654"/>
      <c r="C6" s="655"/>
      <c r="D6" s="494" t="s">
        <v>490</v>
      </c>
      <c r="E6" s="388" t="s">
        <v>218</v>
      </c>
      <c r="F6" s="388" t="s">
        <v>219</v>
      </c>
      <c r="G6" s="388" t="s">
        <v>220</v>
      </c>
      <c r="H6" s="388" t="s">
        <v>221</v>
      </c>
      <c r="I6" s="666"/>
      <c r="K6" s="654"/>
      <c r="L6" s="655"/>
      <c r="M6" s="494" t="s">
        <v>490</v>
      </c>
      <c r="N6" s="388" t="s">
        <v>218</v>
      </c>
      <c r="O6" s="388" t="s">
        <v>219</v>
      </c>
      <c r="P6" s="388" t="s">
        <v>220</v>
      </c>
      <c r="Q6" s="388" t="s">
        <v>221</v>
      </c>
      <c r="R6" s="666"/>
    </row>
    <row r="7" spans="2:18" s="386" customFormat="1" ht="15" x14ac:dyDescent="0.2">
      <c r="B7" s="656"/>
      <c r="C7" s="657"/>
      <c r="D7" s="495"/>
      <c r="E7" s="387" t="s">
        <v>62</v>
      </c>
      <c r="F7" s="387" t="s">
        <v>63</v>
      </c>
      <c r="G7" s="387" t="s">
        <v>64</v>
      </c>
      <c r="H7" s="387" t="s">
        <v>65</v>
      </c>
      <c r="I7" s="396" t="s">
        <v>66</v>
      </c>
      <c r="K7" s="656"/>
      <c r="L7" s="657"/>
      <c r="M7" s="495"/>
      <c r="N7" s="387" t="s">
        <v>62</v>
      </c>
      <c r="O7" s="387" t="s">
        <v>63</v>
      </c>
      <c r="P7" s="387" t="s">
        <v>64</v>
      </c>
      <c r="Q7" s="387" t="s">
        <v>65</v>
      </c>
      <c r="R7" s="396" t="s">
        <v>66</v>
      </c>
    </row>
    <row r="8" spans="2:18" x14ac:dyDescent="0.2">
      <c r="B8" s="569">
        <v>1</v>
      </c>
      <c r="C8" s="175" t="s">
        <v>222</v>
      </c>
      <c r="D8" s="492" t="s">
        <v>493</v>
      </c>
      <c r="E8" s="100"/>
      <c r="F8" s="100"/>
      <c r="G8" s="100"/>
      <c r="H8" s="100"/>
      <c r="I8" s="204">
        <f>SUM(E8:H8)</f>
        <v>0</v>
      </c>
      <c r="K8" s="569">
        <v>1</v>
      </c>
      <c r="L8" s="175" t="s">
        <v>222</v>
      </c>
      <c r="M8" s="492" t="s">
        <v>493</v>
      </c>
      <c r="N8" s="104"/>
      <c r="O8" s="104"/>
      <c r="P8" s="104"/>
      <c r="Q8" s="104"/>
      <c r="R8" s="204">
        <f>SUM(N8:Q8)</f>
        <v>0</v>
      </c>
    </row>
    <row r="9" spans="2:18" x14ac:dyDescent="0.2">
      <c r="B9" s="569">
        <v>2</v>
      </c>
      <c r="C9" s="175" t="s">
        <v>206</v>
      </c>
      <c r="D9" s="492" t="s">
        <v>493</v>
      </c>
      <c r="E9" s="100"/>
      <c r="F9" s="100"/>
      <c r="G9" s="100"/>
      <c r="H9" s="100"/>
      <c r="I9" s="204">
        <f>SUM(E9:H9)</f>
        <v>0</v>
      </c>
      <c r="K9" s="569">
        <v>2</v>
      </c>
      <c r="L9" s="175" t="s">
        <v>206</v>
      </c>
      <c r="M9" s="492" t="s">
        <v>493</v>
      </c>
      <c r="N9" s="104"/>
      <c r="O9" s="104"/>
      <c r="P9" s="104"/>
      <c r="Q9" s="104"/>
      <c r="R9" s="204">
        <f>SUM(N9:Q9)</f>
        <v>0</v>
      </c>
    </row>
    <row r="10" spans="2:18" x14ac:dyDescent="0.2">
      <c r="B10" s="569">
        <v>3</v>
      </c>
      <c r="C10" s="175" t="s">
        <v>207</v>
      </c>
      <c r="D10" s="492" t="s">
        <v>493</v>
      </c>
      <c r="E10" s="100"/>
      <c r="F10" s="100"/>
      <c r="G10" s="100"/>
      <c r="H10" s="100"/>
      <c r="I10" s="204">
        <f t="shared" ref="I10:I19" si="0">SUM(E10:H10)</f>
        <v>0</v>
      </c>
      <c r="K10" s="569">
        <v>3</v>
      </c>
      <c r="L10" s="175" t="s">
        <v>207</v>
      </c>
      <c r="M10" s="492" t="s">
        <v>493</v>
      </c>
      <c r="N10" s="104"/>
      <c r="O10" s="104"/>
      <c r="P10" s="104"/>
      <c r="Q10" s="104"/>
      <c r="R10" s="204">
        <f t="shared" ref="R10:R19" si="1">SUM(N10:Q10)</f>
        <v>0</v>
      </c>
    </row>
    <row r="11" spans="2:18" x14ac:dyDescent="0.2">
      <c r="B11" s="569">
        <v>4</v>
      </c>
      <c r="C11" s="175" t="s">
        <v>208</v>
      </c>
      <c r="D11" s="492" t="s">
        <v>493</v>
      </c>
      <c r="E11" s="100"/>
      <c r="F11" s="100"/>
      <c r="G11" s="100"/>
      <c r="H11" s="100"/>
      <c r="I11" s="204">
        <f t="shared" si="0"/>
        <v>0</v>
      </c>
      <c r="K11" s="569">
        <v>4</v>
      </c>
      <c r="L11" s="175" t="s">
        <v>208</v>
      </c>
      <c r="M11" s="492" t="s">
        <v>493</v>
      </c>
      <c r="N11" s="104"/>
      <c r="O11" s="104"/>
      <c r="P11" s="104"/>
      <c r="Q11" s="104"/>
      <c r="R11" s="204">
        <f t="shared" si="1"/>
        <v>0</v>
      </c>
    </row>
    <row r="12" spans="2:18" x14ac:dyDescent="0.2">
      <c r="B12" s="569">
        <v>5</v>
      </c>
      <c r="C12" s="175" t="s">
        <v>209</v>
      </c>
      <c r="D12" s="492" t="s">
        <v>493</v>
      </c>
      <c r="E12" s="100"/>
      <c r="F12" s="100"/>
      <c r="G12" s="100"/>
      <c r="H12" s="100"/>
      <c r="I12" s="204">
        <f t="shared" si="0"/>
        <v>0</v>
      </c>
      <c r="K12" s="569">
        <v>5</v>
      </c>
      <c r="L12" s="175" t="s">
        <v>209</v>
      </c>
      <c r="M12" s="492" t="s">
        <v>493</v>
      </c>
      <c r="N12" s="104"/>
      <c r="O12" s="104"/>
      <c r="P12" s="104"/>
      <c r="Q12" s="104"/>
      <c r="R12" s="204">
        <f t="shared" si="1"/>
        <v>0</v>
      </c>
    </row>
    <row r="13" spans="2:18" x14ac:dyDescent="0.2">
      <c r="B13" s="569">
        <v>6</v>
      </c>
      <c r="C13" s="175" t="s">
        <v>210</v>
      </c>
      <c r="D13" s="492" t="s">
        <v>493</v>
      </c>
      <c r="E13" s="100"/>
      <c r="F13" s="100"/>
      <c r="G13" s="100"/>
      <c r="H13" s="100"/>
      <c r="I13" s="204">
        <f t="shared" si="0"/>
        <v>0</v>
      </c>
      <c r="K13" s="569">
        <v>6</v>
      </c>
      <c r="L13" s="175" t="s">
        <v>210</v>
      </c>
      <c r="M13" s="492" t="s">
        <v>493</v>
      </c>
      <c r="N13" s="104"/>
      <c r="O13" s="104"/>
      <c r="P13" s="104"/>
      <c r="Q13" s="104"/>
      <c r="R13" s="204">
        <f t="shared" si="1"/>
        <v>0</v>
      </c>
    </row>
    <row r="14" spans="2:18" x14ac:dyDescent="0.2">
      <c r="B14" s="569">
        <v>7</v>
      </c>
      <c r="C14" s="175" t="s">
        <v>223</v>
      </c>
      <c r="D14" s="492" t="s">
        <v>493</v>
      </c>
      <c r="E14" s="100"/>
      <c r="F14" s="100"/>
      <c r="G14" s="100"/>
      <c r="H14" s="100"/>
      <c r="I14" s="204">
        <f t="shared" si="0"/>
        <v>0</v>
      </c>
      <c r="K14" s="569">
        <v>7</v>
      </c>
      <c r="L14" s="175" t="s">
        <v>223</v>
      </c>
      <c r="M14" s="492" t="s">
        <v>493</v>
      </c>
      <c r="N14" s="104"/>
      <c r="O14" s="104"/>
      <c r="P14" s="104"/>
      <c r="Q14" s="104"/>
      <c r="R14" s="204">
        <f t="shared" si="1"/>
        <v>0</v>
      </c>
    </row>
    <row r="15" spans="2:18" x14ac:dyDescent="0.2">
      <c r="B15" s="569">
        <v>8</v>
      </c>
      <c r="C15" s="175" t="s">
        <v>116</v>
      </c>
      <c r="D15" s="492" t="s">
        <v>493</v>
      </c>
      <c r="E15" s="100"/>
      <c r="F15" s="100"/>
      <c r="G15" s="100"/>
      <c r="H15" s="100"/>
      <c r="I15" s="204">
        <f t="shared" si="0"/>
        <v>0</v>
      </c>
      <c r="K15" s="569">
        <v>8</v>
      </c>
      <c r="L15" s="175" t="s">
        <v>116</v>
      </c>
      <c r="M15" s="492" t="s">
        <v>493</v>
      </c>
      <c r="N15" s="104"/>
      <c r="O15" s="104"/>
      <c r="P15" s="104"/>
      <c r="Q15" s="104"/>
      <c r="R15" s="204">
        <f t="shared" si="1"/>
        <v>0</v>
      </c>
    </row>
    <row r="16" spans="2:18" x14ac:dyDescent="0.2">
      <c r="B16" s="569">
        <v>9</v>
      </c>
      <c r="C16" s="175" t="s">
        <v>117</v>
      </c>
      <c r="D16" s="492" t="s">
        <v>493</v>
      </c>
      <c r="E16" s="100"/>
      <c r="F16" s="100"/>
      <c r="G16" s="100"/>
      <c r="H16" s="100"/>
      <c r="I16" s="204">
        <f t="shared" si="0"/>
        <v>0</v>
      </c>
      <c r="K16" s="569">
        <v>9</v>
      </c>
      <c r="L16" s="175" t="s">
        <v>117</v>
      </c>
      <c r="M16" s="492" t="s">
        <v>493</v>
      </c>
      <c r="N16" s="104"/>
      <c r="O16" s="104"/>
      <c r="P16" s="104"/>
      <c r="Q16" s="104"/>
      <c r="R16" s="204">
        <f t="shared" si="1"/>
        <v>0</v>
      </c>
    </row>
    <row r="17" spans="2:18" x14ac:dyDescent="0.2">
      <c r="B17" s="569">
        <v>10</v>
      </c>
      <c r="C17" s="175" t="s">
        <v>213</v>
      </c>
      <c r="D17" s="492" t="s">
        <v>493</v>
      </c>
      <c r="E17" s="100"/>
      <c r="F17" s="100"/>
      <c r="G17" s="100"/>
      <c r="H17" s="100"/>
      <c r="I17" s="204">
        <f t="shared" si="0"/>
        <v>0</v>
      </c>
      <c r="K17" s="569">
        <v>10</v>
      </c>
      <c r="L17" s="175" t="s">
        <v>213</v>
      </c>
      <c r="M17" s="492" t="s">
        <v>493</v>
      </c>
      <c r="N17" s="104"/>
      <c r="O17" s="104"/>
      <c r="P17" s="104"/>
      <c r="Q17" s="104"/>
      <c r="R17" s="204">
        <f t="shared" si="1"/>
        <v>0</v>
      </c>
    </row>
    <row r="18" spans="2:18" x14ac:dyDescent="0.2">
      <c r="B18" s="569">
        <v>11</v>
      </c>
      <c r="C18" s="175" t="s">
        <v>224</v>
      </c>
      <c r="D18" s="492" t="s">
        <v>493</v>
      </c>
      <c r="E18" s="100"/>
      <c r="F18" s="100"/>
      <c r="G18" s="100"/>
      <c r="H18" s="100"/>
      <c r="I18" s="204">
        <f t="shared" si="0"/>
        <v>0</v>
      </c>
      <c r="K18" s="569">
        <v>11</v>
      </c>
      <c r="L18" s="175" t="s">
        <v>224</v>
      </c>
      <c r="M18" s="492" t="s">
        <v>493</v>
      </c>
      <c r="N18" s="104"/>
      <c r="O18" s="104"/>
      <c r="P18" s="104"/>
      <c r="Q18" s="104"/>
      <c r="R18" s="204">
        <f t="shared" si="1"/>
        <v>0</v>
      </c>
    </row>
    <row r="19" spans="2:18" x14ac:dyDescent="0.2">
      <c r="B19" s="569">
        <v>12</v>
      </c>
      <c r="C19" s="175" t="s">
        <v>212</v>
      </c>
      <c r="D19" s="492" t="s">
        <v>493</v>
      </c>
      <c r="E19" s="100"/>
      <c r="F19" s="100"/>
      <c r="G19" s="100"/>
      <c r="H19" s="100"/>
      <c r="I19" s="204">
        <f t="shared" si="0"/>
        <v>0</v>
      </c>
      <c r="K19" s="569">
        <v>12</v>
      </c>
      <c r="L19" s="175" t="s">
        <v>212</v>
      </c>
      <c r="M19" s="492" t="s">
        <v>493</v>
      </c>
      <c r="N19" s="104"/>
      <c r="O19" s="104"/>
      <c r="P19" s="104"/>
      <c r="Q19" s="104"/>
      <c r="R19" s="204">
        <f t="shared" si="1"/>
        <v>0</v>
      </c>
    </row>
    <row r="20" spans="2:18" ht="15.75" thickBot="1" x14ac:dyDescent="0.25">
      <c r="B20" s="570">
        <v>13</v>
      </c>
      <c r="C20" s="177" t="s">
        <v>30</v>
      </c>
      <c r="D20" s="537" t="s">
        <v>493</v>
      </c>
      <c r="E20" s="198">
        <f t="shared" ref="E20:H20" si="2">SUM(E8:E19)</f>
        <v>0</v>
      </c>
      <c r="F20" s="198">
        <f t="shared" si="2"/>
        <v>0</v>
      </c>
      <c r="G20" s="198">
        <f t="shared" si="2"/>
        <v>0</v>
      </c>
      <c r="H20" s="198">
        <f t="shared" si="2"/>
        <v>0</v>
      </c>
      <c r="I20" s="204">
        <f>SUM(E20:H20)</f>
        <v>0</v>
      </c>
      <c r="K20" s="570">
        <v>13</v>
      </c>
      <c r="L20" s="177" t="s">
        <v>30</v>
      </c>
      <c r="M20" s="537" t="s">
        <v>493</v>
      </c>
      <c r="N20" s="198">
        <f t="shared" ref="N20:Q20" si="3">SUM(N8:N19)</f>
        <v>0</v>
      </c>
      <c r="O20" s="198">
        <f t="shared" si="3"/>
        <v>0</v>
      </c>
      <c r="P20" s="198">
        <f t="shared" si="3"/>
        <v>0</v>
      </c>
      <c r="Q20" s="198">
        <f t="shared" si="3"/>
        <v>0</v>
      </c>
      <c r="R20" s="204">
        <f>SUM(N20:Q20)</f>
        <v>0</v>
      </c>
    </row>
    <row r="21" spans="2:18" ht="15" thickBot="1" x14ac:dyDescent="0.25"/>
    <row r="22" spans="2:18" ht="15" x14ac:dyDescent="0.25">
      <c r="B22" s="652" t="str">
        <f>B4</f>
        <v>Year 2023</v>
      </c>
      <c r="C22" s="653"/>
      <c r="D22" s="403"/>
      <c r="E22" s="670" t="str">
        <f>'Key inputs'!D30</f>
        <v>2022 UY</v>
      </c>
      <c r="F22" s="670"/>
      <c r="G22" s="670"/>
      <c r="H22" s="670"/>
      <c r="I22" s="643"/>
      <c r="K22" s="652" t="str">
        <f>K4</f>
        <v>Year 2022</v>
      </c>
      <c r="L22" s="653"/>
      <c r="M22" s="403"/>
      <c r="N22" s="670" t="str">
        <f>'Key inputs'!H30</f>
        <v>2021 UY</v>
      </c>
      <c r="O22" s="670"/>
      <c r="P22" s="670"/>
      <c r="Q22" s="670"/>
      <c r="R22" s="643"/>
    </row>
    <row r="23" spans="2:18" ht="15" customHeight="1" x14ac:dyDescent="0.2">
      <c r="B23" s="654"/>
      <c r="C23" s="655"/>
      <c r="D23" s="385"/>
      <c r="E23" s="677" t="s">
        <v>216</v>
      </c>
      <c r="F23" s="678"/>
      <c r="G23" s="678"/>
      <c r="H23" s="679"/>
      <c r="I23" s="673" t="s">
        <v>30</v>
      </c>
      <c r="K23" s="654"/>
      <c r="L23" s="655"/>
      <c r="M23" s="385"/>
      <c r="N23" s="677" t="s">
        <v>216</v>
      </c>
      <c r="O23" s="678"/>
      <c r="P23" s="678"/>
      <c r="Q23" s="679"/>
      <c r="R23" s="673" t="s">
        <v>30</v>
      </c>
    </row>
    <row r="24" spans="2:18" ht="30" x14ac:dyDescent="0.2">
      <c r="B24" s="654"/>
      <c r="C24" s="655"/>
      <c r="D24" s="494" t="s">
        <v>490</v>
      </c>
      <c r="E24" s="388" t="s">
        <v>218</v>
      </c>
      <c r="F24" s="388" t="s">
        <v>219</v>
      </c>
      <c r="G24" s="388" t="s">
        <v>220</v>
      </c>
      <c r="H24" s="388" t="s">
        <v>221</v>
      </c>
      <c r="I24" s="666"/>
      <c r="K24" s="654"/>
      <c r="L24" s="655"/>
      <c r="M24" s="494" t="s">
        <v>490</v>
      </c>
      <c r="N24" s="388" t="s">
        <v>218</v>
      </c>
      <c r="O24" s="388" t="s">
        <v>219</v>
      </c>
      <c r="P24" s="388" t="s">
        <v>220</v>
      </c>
      <c r="Q24" s="388" t="s">
        <v>221</v>
      </c>
      <c r="R24" s="666"/>
    </row>
    <row r="25" spans="2:18" ht="15" x14ac:dyDescent="0.2">
      <c r="B25" s="656"/>
      <c r="C25" s="657"/>
      <c r="D25" s="495"/>
      <c r="E25" s="387" t="s">
        <v>67</v>
      </c>
      <c r="F25" s="387" t="s">
        <v>68</v>
      </c>
      <c r="G25" s="387" t="s">
        <v>69</v>
      </c>
      <c r="H25" s="387" t="s">
        <v>158</v>
      </c>
      <c r="I25" s="396" t="s">
        <v>159</v>
      </c>
      <c r="K25" s="656"/>
      <c r="L25" s="657"/>
      <c r="M25" s="495"/>
      <c r="N25" s="387" t="s">
        <v>67</v>
      </c>
      <c r="O25" s="387" t="s">
        <v>68</v>
      </c>
      <c r="P25" s="387" t="s">
        <v>69</v>
      </c>
      <c r="Q25" s="387" t="s">
        <v>158</v>
      </c>
      <c r="R25" s="396" t="s">
        <v>159</v>
      </c>
    </row>
    <row r="26" spans="2:18" x14ac:dyDescent="0.2">
      <c r="B26" s="569">
        <v>1</v>
      </c>
      <c r="C26" s="175" t="s">
        <v>222</v>
      </c>
      <c r="D26" s="492" t="s">
        <v>493</v>
      </c>
      <c r="E26" s="100"/>
      <c r="F26" s="100"/>
      <c r="G26" s="100"/>
      <c r="H26" s="100"/>
      <c r="I26" s="204">
        <f>SUM(E26:H26)</f>
        <v>0</v>
      </c>
      <c r="K26" s="569">
        <v>1</v>
      </c>
      <c r="L26" s="175" t="s">
        <v>222</v>
      </c>
      <c r="M26" s="492" t="s">
        <v>493</v>
      </c>
      <c r="N26" s="104"/>
      <c r="O26" s="104"/>
      <c r="P26" s="104"/>
      <c r="Q26" s="104"/>
      <c r="R26" s="204">
        <f>SUM(N26:Q26)</f>
        <v>0</v>
      </c>
    </row>
    <row r="27" spans="2:18" x14ac:dyDescent="0.2">
      <c r="B27" s="569">
        <v>2</v>
      </c>
      <c r="C27" s="175" t="s">
        <v>206</v>
      </c>
      <c r="D27" s="492" t="s">
        <v>493</v>
      </c>
      <c r="E27" s="100"/>
      <c r="F27" s="100"/>
      <c r="G27" s="100"/>
      <c r="H27" s="100"/>
      <c r="I27" s="204">
        <f t="shared" ref="I27:I37" si="4">SUM(E27:H27)</f>
        <v>0</v>
      </c>
      <c r="K27" s="569">
        <v>2</v>
      </c>
      <c r="L27" s="175" t="s">
        <v>206</v>
      </c>
      <c r="M27" s="492" t="s">
        <v>493</v>
      </c>
      <c r="N27" s="104"/>
      <c r="O27" s="104"/>
      <c r="P27" s="104"/>
      <c r="Q27" s="104"/>
      <c r="R27" s="204">
        <f t="shared" ref="R27:R37" si="5">SUM(N27:Q27)</f>
        <v>0</v>
      </c>
    </row>
    <row r="28" spans="2:18" x14ac:dyDescent="0.2">
      <c r="B28" s="569">
        <v>3</v>
      </c>
      <c r="C28" s="175" t="s">
        <v>207</v>
      </c>
      <c r="D28" s="492" t="s">
        <v>493</v>
      </c>
      <c r="E28" s="100"/>
      <c r="F28" s="100"/>
      <c r="G28" s="100"/>
      <c r="H28" s="100"/>
      <c r="I28" s="204">
        <f t="shared" si="4"/>
        <v>0</v>
      </c>
      <c r="K28" s="569">
        <v>3</v>
      </c>
      <c r="L28" s="175" t="s">
        <v>207</v>
      </c>
      <c r="M28" s="492" t="s">
        <v>493</v>
      </c>
      <c r="N28" s="104"/>
      <c r="O28" s="104"/>
      <c r="P28" s="104"/>
      <c r="Q28" s="104"/>
      <c r="R28" s="204">
        <f t="shared" si="5"/>
        <v>0</v>
      </c>
    </row>
    <row r="29" spans="2:18" x14ac:dyDescent="0.2">
      <c r="B29" s="569">
        <v>4</v>
      </c>
      <c r="C29" s="175" t="s">
        <v>208</v>
      </c>
      <c r="D29" s="492" t="s">
        <v>493</v>
      </c>
      <c r="E29" s="100"/>
      <c r="F29" s="100"/>
      <c r="G29" s="100"/>
      <c r="H29" s="100"/>
      <c r="I29" s="204">
        <f t="shared" si="4"/>
        <v>0</v>
      </c>
      <c r="K29" s="569">
        <v>4</v>
      </c>
      <c r="L29" s="175" t="s">
        <v>208</v>
      </c>
      <c r="M29" s="492" t="s">
        <v>493</v>
      </c>
      <c r="N29" s="104"/>
      <c r="O29" s="104"/>
      <c r="P29" s="104"/>
      <c r="Q29" s="104"/>
      <c r="R29" s="204">
        <f t="shared" si="5"/>
        <v>0</v>
      </c>
    </row>
    <row r="30" spans="2:18" x14ac:dyDescent="0.2">
      <c r="B30" s="569">
        <v>5</v>
      </c>
      <c r="C30" s="175" t="s">
        <v>209</v>
      </c>
      <c r="D30" s="492" t="s">
        <v>493</v>
      </c>
      <c r="E30" s="100"/>
      <c r="F30" s="100"/>
      <c r="G30" s="100"/>
      <c r="H30" s="100"/>
      <c r="I30" s="204">
        <f t="shared" si="4"/>
        <v>0</v>
      </c>
      <c r="K30" s="569">
        <v>5</v>
      </c>
      <c r="L30" s="175" t="s">
        <v>209</v>
      </c>
      <c r="M30" s="492" t="s">
        <v>493</v>
      </c>
      <c r="N30" s="104"/>
      <c r="O30" s="104"/>
      <c r="P30" s="104"/>
      <c r="Q30" s="104"/>
      <c r="R30" s="204">
        <f t="shared" si="5"/>
        <v>0</v>
      </c>
    </row>
    <row r="31" spans="2:18" x14ac:dyDescent="0.2">
      <c r="B31" s="569">
        <v>6</v>
      </c>
      <c r="C31" s="175" t="s">
        <v>210</v>
      </c>
      <c r="D31" s="492" t="s">
        <v>493</v>
      </c>
      <c r="E31" s="100"/>
      <c r="F31" s="100"/>
      <c r="G31" s="100"/>
      <c r="H31" s="100"/>
      <c r="I31" s="204">
        <f t="shared" si="4"/>
        <v>0</v>
      </c>
      <c r="K31" s="569">
        <v>6</v>
      </c>
      <c r="L31" s="175" t="s">
        <v>210</v>
      </c>
      <c r="M31" s="492" t="s">
        <v>493</v>
      </c>
      <c r="N31" s="104"/>
      <c r="O31" s="104"/>
      <c r="P31" s="104"/>
      <c r="Q31" s="104"/>
      <c r="R31" s="204">
        <f t="shared" si="5"/>
        <v>0</v>
      </c>
    </row>
    <row r="32" spans="2:18" x14ac:dyDescent="0.2">
      <c r="B32" s="569">
        <v>7</v>
      </c>
      <c r="C32" s="175" t="s">
        <v>223</v>
      </c>
      <c r="D32" s="492" t="s">
        <v>493</v>
      </c>
      <c r="E32" s="100"/>
      <c r="F32" s="100"/>
      <c r="G32" s="100"/>
      <c r="H32" s="100"/>
      <c r="I32" s="204">
        <f t="shared" si="4"/>
        <v>0</v>
      </c>
      <c r="K32" s="569">
        <v>7</v>
      </c>
      <c r="L32" s="175" t="s">
        <v>223</v>
      </c>
      <c r="M32" s="492" t="s">
        <v>493</v>
      </c>
      <c r="N32" s="104"/>
      <c r="O32" s="104"/>
      <c r="P32" s="104"/>
      <c r="Q32" s="104"/>
      <c r="R32" s="204">
        <f t="shared" si="5"/>
        <v>0</v>
      </c>
    </row>
    <row r="33" spans="2:18" x14ac:dyDescent="0.2">
      <c r="B33" s="569">
        <v>8</v>
      </c>
      <c r="C33" s="175" t="s">
        <v>116</v>
      </c>
      <c r="D33" s="492" t="s">
        <v>493</v>
      </c>
      <c r="E33" s="100"/>
      <c r="F33" s="100"/>
      <c r="G33" s="100"/>
      <c r="H33" s="100"/>
      <c r="I33" s="204">
        <f t="shared" si="4"/>
        <v>0</v>
      </c>
      <c r="K33" s="569">
        <v>8</v>
      </c>
      <c r="L33" s="175" t="s">
        <v>116</v>
      </c>
      <c r="M33" s="492" t="s">
        <v>493</v>
      </c>
      <c r="N33" s="104"/>
      <c r="O33" s="104"/>
      <c r="P33" s="104"/>
      <c r="Q33" s="104"/>
      <c r="R33" s="204">
        <f t="shared" si="5"/>
        <v>0</v>
      </c>
    </row>
    <row r="34" spans="2:18" x14ac:dyDescent="0.2">
      <c r="B34" s="569">
        <v>9</v>
      </c>
      <c r="C34" s="175" t="s">
        <v>117</v>
      </c>
      <c r="D34" s="492" t="s">
        <v>493</v>
      </c>
      <c r="E34" s="100"/>
      <c r="F34" s="100"/>
      <c r="G34" s="100"/>
      <c r="H34" s="100"/>
      <c r="I34" s="204">
        <f t="shared" si="4"/>
        <v>0</v>
      </c>
      <c r="K34" s="569">
        <v>9</v>
      </c>
      <c r="L34" s="175" t="s">
        <v>117</v>
      </c>
      <c r="M34" s="492" t="s">
        <v>493</v>
      </c>
      <c r="N34" s="104"/>
      <c r="O34" s="104"/>
      <c r="P34" s="104"/>
      <c r="Q34" s="104"/>
      <c r="R34" s="204">
        <f t="shared" si="5"/>
        <v>0</v>
      </c>
    </row>
    <row r="35" spans="2:18" x14ac:dyDescent="0.2">
      <c r="B35" s="569">
        <v>10</v>
      </c>
      <c r="C35" s="175" t="s">
        <v>213</v>
      </c>
      <c r="D35" s="492" t="s">
        <v>493</v>
      </c>
      <c r="E35" s="100"/>
      <c r="F35" s="100"/>
      <c r="G35" s="100"/>
      <c r="H35" s="100"/>
      <c r="I35" s="204">
        <f t="shared" si="4"/>
        <v>0</v>
      </c>
      <c r="K35" s="569">
        <v>10</v>
      </c>
      <c r="L35" s="175" t="s">
        <v>213</v>
      </c>
      <c r="M35" s="492" t="s">
        <v>493</v>
      </c>
      <c r="N35" s="104"/>
      <c r="O35" s="104"/>
      <c r="P35" s="104"/>
      <c r="Q35" s="104"/>
      <c r="R35" s="204">
        <f t="shared" si="5"/>
        <v>0</v>
      </c>
    </row>
    <row r="36" spans="2:18" x14ac:dyDescent="0.2">
      <c r="B36" s="569">
        <v>11</v>
      </c>
      <c r="C36" s="175" t="s">
        <v>224</v>
      </c>
      <c r="D36" s="492" t="s">
        <v>493</v>
      </c>
      <c r="E36" s="100"/>
      <c r="F36" s="100"/>
      <c r="G36" s="100"/>
      <c r="H36" s="100"/>
      <c r="I36" s="204">
        <f t="shared" si="4"/>
        <v>0</v>
      </c>
      <c r="K36" s="569">
        <v>11</v>
      </c>
      <c r="L36" s="175" t="s">
        <v>224</v>
      </c>
      <c r="M36" s="492" t="s">
        <v>493</v>
      </c>
      <c r="N36" s="104"/>
      <c r="O36" s="104"/>
      <c r="P36" s="104"/>
      <c r="Q36" s="104"/>
      <c r="R36" s="204">
        <f t="shared" si="5"/>
        <v>0</v>
      </c>
    </row>
    <row r="37" spans="2:18" x14ac:dyDescent="0.2">
      <c r="B37" s="569">
        <v>12</v>
      </c>
      <c r="C37" s="175" t="s">
        <v>212</v>
      </c>
      <c r="D37" s="492" t="s">
        <v>493</v>
      </c>
      <c r="E37" s="100"/>
      <c r="F37" s="100"/>
      <c r="G37" s="100"/>
      <c r="H37" s="100"/>
      <c r="I37" s="204">
        <f t="shared" si="4"/>
        <v>0</v>
      </c>
      <c r="K37" s="569">
        <v>12</v>
      </c>
      <c r="L37" s="175" t="s">
        <v>212</v>
      </c>
      <c r="M37" s="492" t="s">
        <v>493</v>
      </c>
      <c r="N37" s="104"/>
      <c r="O37" s="104"/>
      <c r="P37" s="104"/>
      <c r="Q37" s="104"/>
      <c r="R37" s="204">
        <f t="shared" si="5"/>
        <v>0</v>
      </c>
    </row>
    <row r="38" spans="2:18" ht="15.75" thickBot="1" x14ac:dyDescent="0.25">
      <c r="B38" s="570">
        <v>13</v>
      </c>
      <c r="C38" s="177" t="s">
        <v>30</v>
      </c>
      <c r="D38" s="537" t="s">
        <v>493</v>
      </c>
      <c r="E38" s="198">
        <f>SUM(E26:E37)</f>
        <v>0</v>
      </c>
      <c r="F38" s="198">
        <f t="shared" ref="F38:H38" si="6">SUM(F26:F37)</f>
        <v>0</v>
      </c>
      <c r="G38" s="198">
        <f t="shared" si="6"/>
        <v>0</v>
      </c>
      <c r="H38" s="198">
        <f t="shared" si="6"/>
        <v>0</v>
      </c>
      <c r="I38" s="204">
        <f>SUM(E38:H38)</f>
        <v>0</v>
      </c>
      <c r="K38" s="570">
        <v>13</v>
      </c>
      <c r="L38" s="177" t="s">
        <v>30</v>
      </c>
      <c r="M38" s="537" t="s">
        <v>493</v>
      </c>
      <c r="N38" s="198">
        <f>SUM(N26:N37)</f>
        <v>0</v>
      </c>
      <c r="O38" s="198">
        <f t="shared" ref="O38:Q38" si="7">SUM(O26:O37)</f>
        <v>0</v>
      </c>
      <c r="P38" s="198">
        <f t="shared" si="7"/>
        <v>0</v>
      </c>
      <c r="Q38" s="198">
        <f t="shared" si="7"/>
        <v>0</v>
      </c>
      <c r="R38" s="204">
        <f>SUM(N38:Q38)</f>
        <v>0</v>
      </c>
    </row>
    <row r="39" spans="2:18" ht="15" thickBot="1" x14ac:dyDescent="0.25"/>
    <row r="40" spans="2:18" ht="15" x14ac:dyDescent="0.25">
      <c r="B40" s="652" t="str">
        <f>B22</f>
        <v>Year 2023</v>
      </c>
      <c r="C40" s="653"/>
      <c r="D40" s="403"/>
      <c r="E40" s="670" t="str">
        <f>'Key inputs'!H30</f>
        <v>2021 UY</v>
      </c>
      <c r="F40" s="670"/>
      <c r="G40" s="670"/>
      <c r="H40" s="670"/>
      <c r="I40" s="643"/>
      <c r="K40" s="652" t="str">
        <f>K22</f>
        <v>Year 2022</v>
      </c>
      <c r="L40" s="653"/>
      <c r="M40" s="403"/>
      <c r="N40" s="670" t="str">
        <f>'Key inputs'!I30</f>
        <v>2020 UY</v>
      </c>
      <c r="O40" s="670"/>
      <c r="P40" s="670"/>
      <c r="Q40" s="670"/>
      <c r="R40" s="643"/>
    </row>
    <row r="41" spans="2:18" ht="15" customHeight="1" x14ac:dyDescent="0.2">
      <c r="B41" s="654"/>
      <c r="C41" s="655"/>
      <c r="D41" s="385"/>
      <c r="E41" s="677" t="s">
        <v>216</v>
      </c>
      <c r="F41" s="678"/>
      <c r="G41" s="678"/>
      <c r="H41" s="679"/>
      <c r="I41" s="673" t="s">
        <v>30</v>
      </c>
      <c r="K41" s="654"/>
      <c r="L41" s="655"/>
      <c r="M41" s="385"/>
      <c r="N41" s="677" t="s">
        <v>216</v>
      </c>
      <c r="O41" s="678"/>
      <c r="P41" s="678"/>
      <c r="Q41" s="679"/>
      <c r="R41" s="673" t="s">
        <v>30</v>
      </c>
    </row>
    <row r="42" spans="2:18" ht="30" x14ac:dyDescent="0.2">
      <c r="B42" s="654"/>
      <c r="C42" s="655"/>
      <c r="D42" s="494" t="s">
        <v>490</v>
      </c>
      <c r="E42" s="388" t="s">
        <v>218</v>
      </c>
      <c r="F42" s="388" t="s">
        <v>219</v>
      </c>
      <c r="G42" s="388" t="s">
        <v>220</v>
      </c>
      <c r="H42" s="388" t="s">
        <v>221</v>
      </c>
      <c r="I42" s="666"/>
      <c r="K42" s="654"/>
      <c r="L42" s="655"/>
      <c r="M42" s="494" t="s">
        <v>490</v>
      </c>
      <c r="N42" s="388" t="s">
        <v>218</v>
      </c>
      <c r="O42" s="388" t="s">
        <v>219</v>
      </c>
      <c r="P42" s="388" t="s">
        <v>220</v>
      </c>
      <c r="Q42" s="388" t="s">
        <v>221</v>
      </c>
      <c r="R42" s="666"/>
    </row>
    <row r="43" spans="2:18" ht="15" x14ac:dyDescent="0.2">
      <c r="B43" s="656"/>
      <c r="C43" s="657"/>
      <c r="D43" s="495"/>
      <c r="E43" s="387" t="s">
        <v>160</v>
      </c>
      <c r="F43" s="387" t="s">
        <v>161</v>
      </c>
      <c r="G43" s="387" t="s">
        <v>162</v>
      </c>
      <c r="H43" s="387" t="s">
        <v>163</v>
      </c>
      <c r="I43" s="396" t="s">
        <v>164</v>
      </c>
      <c r="K43" s="656"/>
      <c r="L43" s="657"/>
      <c r="M43" s="495"/>
      <c r="N43" s="387" t="s">
        <v>160</v>
      </c>
      <c r="O43" s="387" t="s">
        <v>161</v>
      </c>
      <c r="P43" s="387" t="s">
        <v>162</v>
      </c>
      <c r="Q43" s="387" t="s">
        <v>163</v>
      </c>
      <c r="R43" s="396" t="s">
        <v>164</v>
      </c>
    </row>
    <row r="44" spans="2:18" x14ac:dyDescent="0.2">
      <c r="B44" s="569">
        <v>1</v>
      </c>
      <c r="C44" s="175" t="s">
        <v>222</v>
      </c>
      <c r="D44" s="492" t="s">
        <v>493</v>
      </c>
      <c r="E44" s="100"/>
      <c r="F44" s="100"/>
      <c r="G44" s="100"/>
      <c r="H44" s="100"/>
      <c r="I44" s="204">
        <f>SUM(E44:H44)</f>
        <v>0</v>
      </c>
      <c r="K44" s="569">
        <v>1</v>
      </c>
      <c r="L44" s="175" t="s">
        <v>222</v>
      </c>
      <c r="M44" s="492" t="s">
        <v>493</v>
      </c>
      <c r="N44" s="104"/>
      <c r="O44" s="104"/>
      <c r="P44" s="104"/>
      <c r="Q44" s="104"/>
      <c r="R44" s="204">
        <f>SUM(N44:Q44)</f>
        <v>0</v>
      </c>
    </row>
    <row r="45" spans="2:18" x14ac:dyDescent="0.2">
      <c r="B45" s="569">
        <v>2</v>
      </c>
      <c r="C45" s="175" t="s">
        <v>206</v>
      </c>
      <c r="D45" s="492" t="s">
        <v>493</v>
      </c>
      <c r="E45" s="100"/>
      <c r="F45" s="100"/>
      <c r="G45" s="100"/>
      <c r="H45" s="100"/>
      <c r="I45" s="204">
        <f t="shared" ref="I45:I54" si="8">SUM(E45:H45)</f>
        <v>0</v>
      </c>
      <c r="K45" s="569">
        <v>2</v>
      </c>
      <c r="L45" s="175" t="s">
        <v>206</v>
      </c>
      <c r="M45" s="492" t="s">
        <v>493</v>
      </c>
      <c r="N45" s="104"/>
      <c r="O45" s="104"/>
      <c r="P45" s="104"/>
      <c r="Q45" s="104"/>
      <c r="R45" s="204">
        <f t="shared" ref="R45:R54" si="9">SUM(N45:Q45)</f>
        <v>0</v>
      </c>
    </row>
    <row r="46" spans="2:18" x14ac:dyDescent="0.2">
      <c r="B46" s="569">
        <v>3</v>
      </c>
      <c r="C46" s="175" t="s">
        <v>207</v>
      </c>
      <c r="D46" s="492" t="s">
        <v>493</v>
      </c>
      <c r="E46" s="100"/>
      <c r="F46" s="100"/>
      <c r="G46" s="100"/>
      <c r="H46" s="100"/>
      <c r="I46" s="204">
        <f t="shared" si="8"/>
        <v>0</v>
      </c>
      <c r="K46" s="569">
        <v>3</v>
      </c>
      <c r="L46" s="175" t="s">
        <v>207</v>
      </c>
      <c r="M46" s="492" t="s">
        <v>493</v>
      </c>
      <c r="N46" s="104"/>
      <c r="O46" s="104"/>
      <c r="P46" s="104"/>
      <c r="Q46" s="104"/>
      <c r="R46" s="204">
        <f t="shared" si="9"/>
        <v>0</v>
      </c>
    </row>
    <row r="47" spans="2:18" x14ac:dyDescent="0.2">
      <c r="B47" s="569">
        <v>4</v>
      </c>
      <c r="C47" s="175" t="s">
        <v>208</v>
      </c>
      <c r="D47" s="492" t="s">
        <v>493</v>
      </c>
      <c r="E47" s="100"/>
      <c r="F47" s="100"/>
      <c r="G47" s="100"/>
      <c r="H47" s="100"/>
      <c r="I47" s="204">
        <f t="shared" si="8"/>
        <v>0</v>
      </c>
      <c r="K47" s="569">
        <v>4</v>
      </c>
      <c r="L47" s="175" t="s">
        <v>208</v>
      </c>
      <c r="M47" s="492" t="s">
        <v>493</v>
      </c>
      <c r="N47" s="104"/>
      <c r="O47" s="104"/>
      <c r="P47" s="104"/>
      <c r="Q47" s="104"/>
      <c r="R47" s="204">
        <f t="shared" si="9"/>
        <v>0</v>
      </c>
    </row>
    <row r="48" spans="2:18" x14ac:dyDescent="0.2">
      <c r="B48" s="569">
        <v>5</v>
      </c>
      <c r="C48" s="175" t="s">
        <v>209</v>
      </c>
      <c r="D48" s="492" t="s">
        <v>493</v>
      </c>
      <c r="E48" s="100"/>
      <c r="F48" s="100"/>
      <c r="G48" s="100"/>
      <c r="H48" s="100"/>
      <c r="I48" s="204">
        <f t="shared" si="8"/>
        <v>0</v>
      </c>
      <c r="K48" s="569">
        <v>5</v>
      </c>
      <c r="L48" s="175" t="s">
        <v>209</v>
      </c>
      <c r="M48" s="492" t="s">
        <v>493</v>
      </c>
      <c r="N48" s="104"/>
      <c r="O48" s="104"/>
      <c r="P48" s="104"/>
      <c r="Q48" s="104"/>
      <c r="R48" s="204">
        <f t="shared" si="9"/>
        <v>0</v>
      </c>
    </row>
    <row r="49" spans="2:18" x14ac:dyDescent="0.2">
      <c r="B49" s="569">
        <v>6</v>
      </c>
      <c r="C49" s="175" t="s">
        <v>210</v>
      </c>
      <c r="D49" s="492" t="s">
        <v>493</v>
      </c>
      <c r="E49" s="100"/>
      <c r="F49" s="100"/>
      <c r="G49" s="100"/>
      <c r="H49" s="100"/>
      <c r="I49" s="204">
        <f t="shared" si="8"/>
        <v>0</v>
      </c>
      <c r="K49" s="569">
        <v>6</v>
      </c>
      <c r="L49" s="175" t="s">
        <v>210</v>
      </c>
      <c r="M49" s="492" t="s">
        <v>493</v>
      </c>
      <c r="N49" s="104"/>
      <c r="O49" s="104"/>
      <c r="P49" s="104"/>
      <c r="Q49" s="104"/>
      <c r="R49" s="204">
        <f t="shared" si="9"/>
        <v>0</v>
      </c>
    </row>
    <row r="50" spans="2:18" x14ac:dyDescent="0.2">
      <c r="B50" s="569">
        <v>7</v>
      </c>
      <c r="C50" s="175" t="s">
        <v>223</v>
      </c>
      <c r="D50" s="492" t="s">
        <v>493</v>
      </c>
      <c r="E50" s="100"/>
      <c r="F50" s="100"/>
      <c r="G50" s="100"/>
      <c r="H50" s="100"/>
      <c r="I50" s="204">
        <f t="shared" si="8"/>
        <v>0</v>
      </c>
      <c r="K50" s="569">
        <v>7</v>
      </c>
      <c r="L50" s="175" t="s">
        <v>223</v>
      </c>
      <c r="M50" s="492" t="s">
        <v>493</v>
      </c>
      <c r="N50" s="104"/>
      <c r="O50" s="104"/>
      <c r="P50" s="104"/>
      <c r="Q50" s="104"/>
      <c r="R50" s="204">
        <f t="shared" si="9"/>
        <v>0</v>
      </c>
    </row>
    <row r="51" spans="2:18" x14ac:dyDescent="0.2">
      <c r="B51" s="569">
        <v>8</v>
      </c>
      <c r="C51" s="175" t="s">
        <v>116</v>
      </c>
      <c r="D51" s="492" t="s">
        <v>493</v>
      </c>
      <c r="E51" s="100"/>
      <c r="F51" s="100"/>
      <c r="G51" s="100"/>
      <c r="H51" s="100"/>
      <c r="I51" s="204">
        <f t="shared" si="8"/>
        <v>0</v>
      </c>
      <c r="K51" s="569">
        <v>8</v>
      </c>
      <c r="L51" s="175" t="s">
        <v>116</v>
      </c>
      <c r="M51" s="492" t="s">
        <v>493</v>
      </c>
      <c r="N51" s="104"/>
      <c r="O51" s="104"/>
      <c r="P51" s="104"/>
      <c r="Q51" s="104"/>
      <c r="R51" s="204">
        <f t="shared" si="9"/>
        <v>0</v>
      </c>
    </row>
    <row r="52" spans="2:18" x14ac:dyDescent="0.2">
      <c r="B52" s="569">
        <v>9</v>
      </c>
      <c r="C52" s="175" t="s">
        <v>117</v>
      </c>
      <c r="D52" s="492" t="s">
        <v>493</v>
      </c>
      <c r="E52" s="100"/>
      <c r="F52" s="100"/>
      <c r="G52" s="100"/>
      <c r="H52" s="100"/>
      <c r="I52" s="204">
        <f t="shared" si="8"/>
        <v>0</v>
      </c>
      <c r="K52" s="569">
        <v>9</v>
      </c>
      <c r="L52" s="175" t="s">
        <v>117</v>
      </c>
      <c r="M52" s="492" t="s">
        <v>493</v>
      </c>
      <c r="N52" s="104"/>
      <c r="O52" s="104"/>
      <c r="P52" s="104"/>
      <c r="Q52" s="104"/>
      <c r="R52" s="204">
        <f t="shared" si="9"/>
        <v>0</v>
      </c>
    </row>
    <row r="53" spans="2:18" x14ac:dyDescent="0.2">
      <c r="B53" s="569">
        <v>10</v>
      </c>
      <c r="C53" s="175" t="s">
        <v>213</v>
      </c>
      <c r="D53" s="492" t="s">
        <v>493</v>
      </c>
      <c r="E53" s="100"/>
      <c r="F53" s="100"/>
      <c r="G53" s="100"/>
      <c r="H53" s="100"/>
      <c r="I53" s="204">
        <f t="shared" si="8"/>
        <v>0</v>
      </c>
      <c r="K53" s="569">
        <v>10</v>
      </c>
      <c r="L53" s="175" t="s">
        <v>213</v>
      </c>
      <c r="M53" s="492" t="s">
        <v>493</v>
      </c>
      <c r="N53" s="104"/>
      <c r="O53" s="104"/>
      <c r="P53" s="104"/>
      <c r="Q53" s="104"/>
      <c r="R53" s="204">
        <f t="shared" si="9"/>
        <v>0</v>
      </c>
    </row>
    <row r="54" spans="2:18" x14ac:dyDescent="0.2">
      <c r="B54" s="569">
        <v>11</v>
      </c>
      <c r="C54" s="175" t="s">
        <v>224</v>
      </c>
      <c r="D54" s="492" t="s">
        <v>493</v>
      </c>
      <c r="E54" s="100"/>
      <c r="F54" s="100"/>
      <c r="G54" s="100"/>
      <c r="H54" s="100"/>
      <c r="I54" s="204">
        <f t="shared" si="8"/>
        <v>0</v>
      </c>
      <c r="K54" s="569">
        <v>11</v>
      </c>
      <c r="L54" s="175" t="s">
        <v>224</v>
      </c>
      <c r="M54" s="492" t="s">
        <v>493</v>
      </c>
      <c r="N54" s="104"/>
      <c r="O54" s="104"/>
      <c r="P54" s="104"/>
      <c r="Q54" s="104"/>
      <c r="R54" s="204">
        <f t="shared" si="9"/>
        <v>0</v>
      </c>
    </row>
    <row r="55" spans="2:18" x14ac:dyDescent="0.2">
      <c r="B55" s="569">
        <v>12</v>
      </c>
      <c r="C55" s="175" t="s">
        <v>212</v>
      </c>
      <c r="D55" s="492" t="s">
        <v>493</v>
      </c>
      <c r="E55" s="100"/>
      <c r="F55" s="100"/>
      <c r="G55" s="100"/>
      <c r="H55" s="100"/>
      <c r="I55" s="204">
        <f>SUM(E55:H55)</f>
        <v>0</v>
      </c>
      <c r="K55" s="569">
        <v>12</v>
      </c>
      <c r="L55" s="175" t="s">
        <v>212</v>
      </c>
      <c r="M55" s="492" t="s">
        <v>493</v>
      </c>
      <c r="N55" s="104"/>
      <c r="O55" s="104"/>
      <c r="P55" s="104"/>
      <c r="Q55" s="104"/>
      <c r="R55" s="204">
        <f>SUM(N55:Q55)</f>
        <v>0</v>
      </c>
    </row>
    <row r="56" spans="2:18" ht="15.75" thickBot="1" x14ac:dyDescent="0.25">
      <c r="B56" s="570">
        <v>13</v>
      </c>
      <c r="C56" s="177" t="s">
        <v>30</v>
      </c>
      <c r="D56" s="537" t="s">
        <v>493</v>
      </c>
      <c r="E56" s="198">
        <f>SUM(E44:E55)</f>
        <v>0</v>
      </c>
      <c r="F56" s="198">
        <f>SUM(F44:F55)</f>
        <v>0</v>
      </c>
      <c r="G56" s="198">
        <f>SUM(G44:G55)</f>
        <v>0</v>
      </c>
      <c r="H56" s="198">
        <f>SUM(H44:H55)</f>
        <v>0</v>
      </c>
      <c r="I56" s="204">
        <f>SUM(E56:H56)</f>
        <v>0</v>
      </c>
      <c r="K56" s="570">
        <v>13</v>
      </c>
      <c r="L56" s="177" t="s">
        <v>30</v>
      </c>
      <c r="M56" s="537" t="s">
        <v>493</v>
      </c>
      <c r="N56" s="198">
        <f>SUM(N44:N55)</f>
        <v>0</v>
      </c>
      <c r="O56" s="198">
        <f>SUM(O44:O55)</f>
        <v>0</v>
      </c>
      <c r="P56" s="198">
        <f>SUM(P44:P55)</f>
        <v>0</v>
      </c>
      <c r="Q56" s="198">
        <f>SUM(Q44:Q55)</f>
        <v>0</v>
      </c>
      <c r="R56" s="204">
        <f>SUM(N56:Q56)</f>
        <v>0</v>
      </c>
    </row>
    <row r="57" spans="2:18" ht="15" hidden="1" outlineLevel="1" thickBot="1" x14ac:dyDescent="0.25"/>
    <row r="58" spans="2:18" ht="15" hidden="1" outlineLevel="1" x14ac:dyDescent="0.25">
      <c r="B58" s="652" t="str">
        <f>B40</f>
        <v>Year 2023</v>
      </c>
      <c r="C58" s="653"/>
      <c r="D58" s="403"/>
      <c r="E58" s="670" t="str">
        <f>LEFT(E40,4)-1&amp;" UY"</f>
        <v>2020 UY</v>
      </c>
      <c r="F58" s="670"/>
      <c r="G58" s="670"/>
      <c r="H58" s="670"/>
      <c r="I58" s="643"/>
      <c r="K58" s="652" t="str">
        <f>K40</f>
        <v>Year 2022</v>
      </c>
      <c r="L58" s="653"/>
      <c r="M58" s="403"/>
      <c r="N58" s="670" t="str">
        <f>LEFT(N40,4)-1&amp;" UY"</f>
        <v>2019 UY</v>
      </c>
      <c r="O58" s="670"/>
      <c r="P58" s="670"/>
      <c r="Q58" s="670"/>
      <c r="R58" s="643"/>
    </row>
    <row r="59" spans="2:18" ht="15" hidden="1" customHeight="1" outlineLevel="1" x14ac:dyDescent="0.2">
      <c r="B59" s="654"/>
      <c r="C59" s="655"/>
      <c r="D59" s="385"/>
      <c r="E59" s="677" t="s">
        <v>216</v>
      </c>
      <c r="F59" s="678"/>
      <c r="G59" s="678"/>
      <c r="H59" s="679"/>
      <c r="I59" s="673" t="s">
        <v>30</v>
      </c>
      <c r="K59" s="654"/>
      <c r="L59" s="655"/>
      <c r="M59" s="385"/>
      <c r="N59" s="677" t="s">
        <v>216</v>
      </c>
      <c r="O59" s="678"/>
      <c r="P59" s="678"/>
      <c r="Q59" s="679"/>
      <c r="R59" s="673" t="s">
        <v>30</v>
      </c>
    </row>
    <row r="60" spans="2:18" ht="30" hidden="1" outlineLevel="1" x14ac:dyDescent="0.2">
      <c r="B60" s="654"/>
      <c r="C60" s="655"/>
      <c r="D60" s="494" t="s">
        <v>490</v>
      </c>
      <c r="E60" s="388" t="s">
        <v>218</v>
      </c>
      <c r="F60" s="388" t="s">
        <v>219</v>
      </c>
      <c r="G60" s="388" t="s">
        <v>220</v>
      </c>
      <c r="H60" s="388" t="s">
        <v>221</v>
      </c>
      <c r="I60" s="666"/>
      <c r="K60" s="654"/>
      <c r="L60" s="655"/>
      <c r="M60" s="494" t="s">
        <v>490</v>
      </c>
      <c r="N60" s="388" t="s">
        <v>218</v>
      </c>
      <c r="O60" s="388" t="s">
        <v>219</v>
      </c>
      <c r="P60" s="388" t="s">
        <v>220</v>
      </c>
      <c r="Q60" s="388" t="s">
        <v>221</v>
      </c>
      <c r="R60" s="666"/>
    </row>
    <row r="61" spans="2:18" ht="15" hidden="1" outlineLevel="1" x14ac:dyDescent="0.2">
      <c r="B61" s="656"/>
      <c r="C61" s="657"/>
      <c r="D61" s="495"/>
      <c r="E61" s="387" t="s">
        <v>165</v>
      </c>
      <c r="F61" s="387" t="s">
        <v>166</v>
      </c>
      <c r="G61" s="387" t="s">
        <v>167</v>
      </c>
      <c r="H61" s="387" t="s">
        <v>168</v>
      </c>
      <c r="I61" s="396" t="s">
        <v>169</v>
      </c>
      <c r="K61" s="656"/>
      <c r="L61" s="657"/>
      <c r="M61" s="495"/>
      <c r="N61" s="387" t="s">
        <v>165</v>
      </c>
      <c r="O61" s="387" t="s">
        <v>166</v>
      </c>
      <c r="P61" s="387" t="s">
        <v>167</v>
      </c>
      <c r="Q61" s="387" t="s">
        <v>168</v>
      </c>
      <c r="R61" s="396" t="s">
        <v>169</v>
      </c>
    </row>
    <row r="62" spans="2:18" hidden="1" outlineLevel="1" x14ac:dyDescent="0.2">
      <c r="B62" s="569">
        <v>1</v>
      </c>
      <c r="C62" s="175" t="s">
        <v>222</v>
      </c>
      <c r="D62" s="492" t="s">
        <v>493</v>
      </c>
      <c r="E62" s="100"/>
      <c r="F62" s="100"/>
      <c r="G62" s="100"/>
      <c r="H62" s="100"/>
      <c r="I62" s="204">
        <f>SUM(E62:H62)</f>
        <v>0</v>
      </c>
      <c r="K62" s="569">
        <v>1</v>
      </c>
      <c r="L62" s="175" t="s">
        <v>222</v>
      </c>
      <c r="M62" s="492" t="s">
        <v>493</v>
      </c>
      <c r="N62" s="104"/>
      <c r="O62" s="104"/>
      <c r="P62" s="104"/>
      <c r="Q62" s="104"/>
      <c r="R62" s="204">
        <f>SUM(N62:Q62)</f>
        <v>0</v>
      </c>
    </row>
    <row r="63" spans="2:18" hidden="1" outlineLevel="1" x14ac:dyDescent="0.2">
      <c r="B63" s="569">
        <v>2</v>
      </c>
      <c r="C63" s="175" t="s">
        <v>206</v>
      </c>
      <c r="D63" s="492" t="s">
        <v>493</v>
      </c>
      <c r="E63" s="100"/>
      <c r="F63" s="100"/>
      <c r="G63" s="100"/>
      <c r="H63" s="100"/>
      <c r="I63" s="204">
        <f t="shared" ref="I63:I73" si="10">SUM(E63:H63)</f>
        <v>0</v>
      </c>
      <c r="K63" s="569">
        <v>2</v>
      </c>
      <c r="L63" s="175" t="s">
        <v>206</v>
      </c>
      <c r="M63" s="492" t="s">
        <v>493</v>
      </c>
      <c r="N63" s="104"/>
      <c r="O63" s="104"/>
      <c r="P63" s="104"/>
      <c r="Q63" s="104"/>
      <c r="R63" s="204">
        <f t="shared" ref="R63:R73" si="11">SUM(N63:Q63)</f>
        <v>0</v>
      </c>
    </row>
    <row r="64" spans="2:18" hidden="1" outlineLevel="1" x14ac:dyDescent="0.2">
      <c r="B64" s="569">
        <v>3</v>
      </c>
      <c r="C64" s="175" t="s">
        <v>207</v>
      </c>
      <c r="D64" s="492" t="s">
        <v>493</v>
      </c>
      <c r="E64" s="100"/>
      <c r="F64" s="100"/>
      <c r="G64" s="100"/>
      <c r="H64" s="100"/>
      <c r="I64" s="204">
        <f t="shared" si="10"/>
        <v>0</v>
      </c>
      <c r="K64" s="569">
        <v>3</v>
      </c>
      <c r="L64" s="175" t="s">
        <v>207</v>
      </c>
      <c r="M64" s="492" t="s">
        <v>493</v>
      </c>
      <c r="N64" s="104"/>
      <c r="O64" s="104"/>
      <c r="P64" s="104"/>
      <c r="Q64" s="104"/>
      <c r="R64" s="204">
        <f t="shared" si="11"/>
        <v>0</v>
      </c>
    </row>
    <row r="65" spans="2:18" hidden="1" outlineLevel="1" x14ac:dyDescent="0.2">
      <c r="B65" s="569">
        <v>4</v>
      </c>
      <c r="C65" s="175" t="s">
        <v>208</v>
      </c>
      <c r="D65" s="492" t="s">
        <v>493</v>
      </c>
      <c r="E65" s="100"/>
      <c r="F65" s="100"/>
      <c r="G65" s="100"/>
      <c r="H65" s="100"/>
      <c r="I65" s="204">
        <f t="shared" si="10"/>
        <v>0</v>
      </c>
      <c r="K65" s="569">
        <v>4</v>
      </c>
      <c r="L65" s="175" t="s">
        <v>208</v>
      </c>
      <c r="M65" s="492" t="s">
        <v>493</v>
      </c>
      <c r="N65" s="104"/>
      <c r="O65" s="104"/>
      <c r="P65" s="104"/>
      <c r="Q65" s="104"/>
      <c r="R65" s="204">
        <f t="shared" si="11"/>
        <v>0</v>
      </c>
    </row>
    <row r="66" spans="2:18" hidden="1" outlineLevel="1" x14ac:dyDescent="0.2">
      <c r="B66" s="569">
        <v>5</v>
      </c>
      <c r="C66" s="175" t="s">
        <v>209</v>
      </c>
      <c r="D66" s="492" t="s">
        <v>493</v>
      </c>
      <c r="E66" s="100"/>
      <c r="F66" s="100"/>
      <c r="G66" s="100"/>
      <c r="H66" s="100"/>
      <c r="I66" s="204">
        <f t="shared" si="10"/>
        <v>0</v>
      </c>
      <c r="K66" s="569">
        <v>5</v>
      </c>
      <c r="L66" s="175" t="s">
        <v>209</v>
      </c>
      <c r="M66" s="492" t="s">
        <v>493</v>
      </c>
      <c r="N66" s="104"/>
      <c r="O66" s="104"/>
      <c r="P66" s="104"/>
      <c r="Q66" s="104"/>
      <c r="R66" s="204">
        <f t="shared" si="11"/>
        <v>0</v>
      </c>
    </row>
    <row r="67" spans="2:18" hidden="1" outlineLevel="1" x14ac:dyDescent="0.2">
      <c r="B67" s="569">
        <v>6</v>
      </c>
      <c r="C67" s="175" t="s">
        <v>210</v>
      </c>
      <c r="D67" s="492" t="s">
        <v>493</v>
      </c>
      <c r="E67" s="100"/>
      <c r="F67" s="100"/>
      <c r="G67" s="100"/>
      <c r="H67" s="100"/>
      <c r="I67" s="204">
        <f t="shared" si="10"/>
        <v>0</v>
      </c>
      <c r="K67" s="569">
        <v>6</v>
      </c>
      <c r="L67" s="175" t="s">
        <v>210</v>
      </c>
      <c r="M67" s="492" t="s">
        <v>493</v>
      </c>
      <c r="N67" s="104"/>
      <c r="O67" s="104"/>
      <c r="P67" s="104"/>
      <c r="Q67" s="104"/>
      <c r="R67" s="204">
        <f t="shared" si="11"/>
        <v>0</v>
      </c>
    </row>
    <row r="68" spans="2:18" hidden="1" outlineLevel="1" x14ac:dyDescent="0.2">
      <c r="B68" s="569">
        <v>7</v>
      </c>
      <c r="C68" s="175" t="s">
        <v>223</v>
      </c>
      <c r="D68" s="492" t="s">
        <v>493</v>
      </c>
      <c r="E68" s="100"/>
      <c r="F68" s="100"/>
      <c r="G68" s="100"/>
      <c r="H68" s="100"/>
      <c r="I68" s="204">
        <f t="shared" si="10"/>
        <v>0</v>
      </c>
      <c r="K68" s="569">
        <v>7</v>
      </c>
      <c r="L68" s="175" t="s">
        <v>223</v>
      </c>
      <c r="M68" s="492" t="s">
        <v>493</v>
      </c>
      <c r="N68" s="104"/>
      <c r="O68" s="104"/>
      <c r="P68" s="104"/>
      <c r="Q68" s="104"/>
      <c r="R68" s="204">
        <f t="shared" si="11"/>
        <v>0</v>
      </c>
    </row>
    <row r="69" spans="2:18" hidden="1" outlineLevel="1" x14ac:dyDescent="0.2">
      <c r="B69" s="569">
        <v>8</v>
      </c>
      <c r="C69" s="175" t="s">
        <v>116</v>
      </c>
      <c r="D69" s="492" t="s">
        <v>493</v>
      </c>
      <c r="E69" s="100"/>
      <c r="F69" s="100"/>
      <c r="G69" s="100"/>
      <c r="H69" s="100"/>
      <c r="I69" s="204">
        <f t="shared" si="10"/>
        <v>0</v>
      </c>
      <c r="K69" s="569">
        <v>8</v>
      </c>
      <c r="L69" s="175" t="s">
        <v>116</v>
      </c>
      <c r="M69" s="492" t="s">
        <v>493</v>
      </c>
      <c r="N69" s="104"/>
      <c r="O69" s="104"/>
      <c r="P69" s="104"/>
      <c r="Q69" s="104"/>
      <c r="R69" s="204">
        <f t="shared" si="11"/>
        <v>0</v>
      </c>
    </row>
    <row r="70" spans="2:18" hidden="1" outlineLevel="1" x14ac:dyDescent="0.2">
      <c r="B70" s="569">
        <v>9</v>
      </c>
      <c r="C70" s="175" t="s">
        <v>117</v>
      </c>
      <c r="D70" s="492" t="s">
        <v>493</v>
      </c>
      <c r="E70" s="100"/>
      <c r="F70" s="100"/>
      <c r="G70" s="100"/>
      <c r="H70" s="100"/>
      <c r="I70" s="204">
        <f t="shared" si="10"/>
        <v>0</v>
      </c>
      <c r="K70" s="569">
        <v>9</v>
      </c>
      <c r="L70" s="175" t="s">
        <v>117</v>
      </c>
      <c r="M70" s="492" t="s">
        <v>493</v>
      </c>
      <c r="N70" s="104"/>
      <c r="O70" s="104"/>
      <c r="P70" s="104"/>
      <c r="Q70" s="104"/>
      <c r="R70" s="204">
        <f t="shared" si="11"/>
        <v>0</v>
      </c>
    </row>
    <row r="71" spans="2:18" hidden="1" outlineLevel="1" x14ac:dyDescent="0.2">
      <c r="B71" s="569">
        <v>10</v>
      </c>
      <c r="C71" s="175" t="s">
        <v>213</v>
      </c>
      <c r="D71" s="492" t="s">
        <v>493</v>
      </c>
      <c r="E71" s="100"/>
      <c r="F71" s="100"/>
      <c r="G71" s="100"/>
      <c r="H71" s="100"/>
      <c r="I71" s="204">
        <f t="shared" si="10"/>
        <v>0</v>
      </c>
      <c r="K71" s="569">
        <v>10</v>
      </c>
      <c r="L71" s="175" t="s">
        <v>213</v>
      </c>
      <c r="M71" s="492" t="s">
        <v>493</v>
      </c>
      <c r="N71" s="104"/>
      <c r="O71" s="104"/>
      <c r="P71" s="104"/>
      <c r="Q71" s="104"/>
      <c r="R71" s="204">
        <f t="shared" si="11"/>
        <v>0</v>
      </c>
    </row>
    <row r="72" spans="2:18" hidden="1" outlineLevel="1" x14ac:dyDescent="0.2">
      <c r="B72" s="569">
        <v>11</v>
      </c>
      <c r="C72" s="175" t="s">
        <v>224</v>
      </c>
      <c r="D72" s="492" t="s">
        <v>493</v>
      </c>
      <c r="E72" s="100"/>
      <c r="F72" s="100"/>
      <c r="G72" s="100"/>
      <c r="H72" s="100"/>
      <c r="I72" s="204">
        <f t="shared" si="10"/>
        <v>0</v>
      </c>
      <c r="K72" s="569">
        <v>11</v>
      </c>
      <c r="L72" s="175" t="s">
        <v>224</v>
      </c>
      <c r="M72" s="492" t="s">
        <v>493</v>
      </c>
      <c r="N72" s="104"/>
      <c r="O72" s="104"/>
      <c r="P72" s="104"/>
      <c r="Q72" s="104"/>
      <c r="R72" s="204">
        <f t="shared" si="11"/>
        <v>0</v>
      </c>
    </row>
    <row r="73" spans="2:18" hidden="1" outlineLevel="1" x14ac:dyDescent="0.2">
      <c r="B73" s="569">
        <v>12</v>
      </c>
      <c r="C73" s="175" t="s">
        <v>212</v>
      </c>
      <c r="D73" s="492" t="s">
        <v>493</v>
      </c>
      <c r="E73" s="100"/>
      <c r="F73" s="100"/>
      <c r="G73" s="100"/>
      <c r="H73" s="100"/>
      <c r="I73" s="204">
        <f t="shared" si="10"/>
        <v>0</v>
      </c>
      <c r="K73" s="569">
        <v>12</v>
      </c>
      <c r="L73" s="175" t="s">
        <v>212</v>
      </c>
      <c r="M73" s="492" t="s">
        <v>493</v>
      </c>
      <c r="N73" s="104"/>
      <c r="O73" s="104"/>
      <c r="P73" s="104"/>
      <c r="Q73" s="104"/>
      <c r="R73" s="204">
        <f t="shared" si="11"/>
        <v>0</v>
      </c>
    </row>
    <row r="74" spans="2:18" ht="15.75" hidden="1" outlineLevel="1" thickBot="1" x14ac:dyDescent="0.25">
      <c r="B74" s="570">
        <v>13</v>
      </c>
      <c r="C74" s="177" t="s">
        <v>30</v>
      </c>
      <c r="D74" s="537" t="s">
        <v>493</v>
      </c>
      <c r="E74" s="198">
        <f>SUM(E62:E73)</f>
        <v>0</v>
      </c>
      <c r="F74" s="198">
        <f>SUM(F62:F73)</f>
        <v>0</v>
      </c>
      <c r="G74" s="198">
        <f>SUM(G62:G73)</f>
        <v>0</v>
      </c>
      <c r="H74" s="198">
        <f>SUM(H62:H73)</f>
        <v>0</v>
      </c>
      <c r="I74" s="204">
        <f>SUM(E74:H74)</f>
        <v>0</v>
      </c>
      <c r="K74" s="570">
        <v>13</v>
      </c>
      <c r="L74" s="177" t="s">
        <v>30</v>
      </c>
      <c r="M74" s="537" t="s">
        <v>493</v>
      </c>
      <c r="N74" s="198">
        <f>SUM(N62:N73)</f>
        <v>0</v>
      </c>
      <c r="O74" s="198">
        <f>SUM(O62:O73)</f>
        <v>0</v>
      </c>
      <c r="P74" s="198">
        <f>SUM(P62:P73)</f>
        <v>0</v>
      </c>
      <c r="Q74" s="198">
        <f>SUM(Q62:Q73)</f>
        <v>0</v>
      </c>
      <c r="R74" s="204">
        <f>SUM(N74:Q74)</f>
        <v>0</v>
      </c>
    </row>
    <row r="75" spans="2:18" ht="15" hidden="1" outlineLevel="1" thickBot="1" x14ac:dyDescent="0.25"/>
    <row r="76" spans="2:18" ht="15" hidden="1" outlineLevel="1" x14ac:dyDescent="0.25">
      <c r="B76" s="652" t="str">
        <f>B58</f>
        <v>Year 2023</v>
      </c>
      <c r="C76" s="653"/>
      <c r="D76" s="403"/>
      <c r="E76" s="670" t="str">
        <f>LEFT(E58,4)-1&amp;" UY"</f>
        <v>2019 UY</v>
      </c>
      <c r="F76" s="670"/>
      <c r="G76" s="670"/>
      <c r="H76" s="670"/>
      <c r="I76" s="643"/>
      <c r="K76" s="652" t="str">
        <f>K58</f>
        <v>Year 2022</v>
      </c>
      <c r="L76" s="653"/>
      <c r="M76" s="403"/>
      <c r="N76" s="670" t="str">
        <f>LEFT(N58,4)-1&amp;" UY"</f>
        <v>2018 UY</v>
      </c>
      <c r="O76" s="670"/>
      <c r="P76" s="670"/>
      <c r="Q76" s="670"/>
      <c r="R76" s="643"/>
    </row>
    <row r="77" spans="2:18" ht="15" hidden="1" customHeight="1" outlineLevel="1" x14ac:dyDescent="0.2">
      <c r="B77" s="654"/>
      <c r="C77" s="655"/>
      <c r="D77" s="385"/>
      <c r="E77" s="677" t="s">
        <v>216</v>
      </c>
      <c r="F77" s="678"/>
      <c r="G77" s="678"/>
      <c r="H77" s="679"/>
      <c r="I77" s="673" t="s">
        <v>30</v>
      </c>
      <c r="K77" s="654"/>
      <c r="L77" s="655"/>
      <c r="M77" s="385"/>
      <c r="N77" s="677" t="s">
        <v>216</v>
      </c>
      <c r="O77" s="678"/>
      <c r="P77" s="678"/>
      <c r="Q77" s="679"/>
      <c r="R77" s="673" t="s">
        <v>30</v>
      </c>
    </row>
    <row r="78" spans="2:18" ht="30" hidden="1" outlineLevel="1" x14ac:dyDescent="0.2">
      <c r="B78" s="654"/>
      <c r="C78" s="655"/>
      <c r="D78" s="494" t="s">
        <v>490</v>
      </c>
      <c r="E78" s="388" t="s">
        <v>218</v>
      </c>
      <c r="F78" s="388" t="s">
        <v>219</v>
      </c>
      <c r="G78" s="388" t="s">
        <v>220</v>
      </c>
      <c r="H78" s="388" t="s">
        <v>221</v>
      </c>
      <c r="I78" s="666"/>
      <c r="K78" s="654"/>
      <c r="L78" s="655"/>
      <c r="M78" s="494" t="s">
        <v>490</v>
      </c>
      <c r="N78" s="388" t="s">
        <v>218</v>
      </c>
      <c r="O78" s="388" t="s">
        <v>219</v>
      </c>
      <c r="P78" s="388" t="s">
        <v>220</v>
      </c>
      <c r="Q78" s="388" t="s">
        <v>221</v>
      </c>
      <c r="R78" s="666"/>
    </row>
    <row r="79" spans="2:18" ht="15" hidden="1" outlineLevel="1" x14ac:dyDescent="0.2">
      <c r="B79" s="656"/>
      <c r="C79" s="657"/>
      <c r="D79" s="495"/>
      <c r="E79" s="387" t="s">
        <v>170</v>
      </c>
      <c r="F79" s="387" t="s">
        <v>171</v>
      </c>
      <c r="G79" s="387" t="s">
        <v>172</v>
      </c>
      <c r="H79" s="387" t="s">
        <v>173</v>
      </c>
      <c r="I79" s="396" t="s">
        <v>174</v>
      </c>
      <c r="K79" s="656"/>
      <c r="L79" s="657"/>
      <c r="M79" s="495"/>
      <c r="N79" s="387" t="s">
        <v>170</v>
      </c>
      <c r="O79" s="387" t="s">
        <v>171</v>
      </c>
      <c r="P79" s="387" t="s">
        <v>172</v>
      </c>
      <c r="Q79" s="387" t="s">
        <v>173</v>
      </c>
      <c r="R79" s="396" t="s">
        <v>174</v>
      </c>
    </row>
    <row r="80" spans="2:18" hidden="1" outlineLevel="1" x14ac:dyDescent="0.2">
      <c r="B80" s="569">
        <v>1</v>
      </c>
      <c r="C80" s="175" t="s">
        <v>222</v>
      </c>
      <c r="D80" s="492" t="s">
        <v>493</v>
      </c>
      <c r="E80" s="100"/>
      <c r="F80" s="100"/>
      <c r="G80" s="100"/>
      <c r="H80" s="100"/>
      <c r="I80" s="204">
        <f t="shared" ref="I80:I92" si="12">SUM(E80:H80)</f>
        <v>0</v>
      </c>
      <c r="K80" s="569">
        <v>1</v>
      </c>
      <c r="L80" s="175" t="s">
        <v>222</v>
      </c>
      <c r="M80" s="492" t="s">
        <v>493</v>
      </c>
      <c r="N80" s="104"/>
      <c r="O80" s="104"/>
      <c r="P80" s="104"/>
      <c r="Q80" s="104"/>
      <c r="R80" s="204">
        <f t="shared" ref="R80:R92" si="13">SUM(N80:Q80)</f>
        <v>0</v>
      </c>
    </row>
    <row r="81" spans="2:18" hidden="1" outlineLevel="1" x14ac:dyDescent="0.2">
      <c r="B81" s="569">
        <v>2</v>
      </c>
      <c r="C81" s="175" t="s">
        <v>206</v>
      </c>
      <c r="D81" s="492" t="s">
        <v>493</v>
      </c>
      <c r="E81" s="100"/>
      <c r="F81" s="100"/>
      <c r="G81" s="100"/>
      <c r="H81" s="100"/>
      <c r="I81" s="204">
        <f t="shared" si="12"/>
        <v>0</v>
      </c>
      <c r="K81" s="569">
        <v>2</v>
      </c>
      <c r="L81" s="175" t="s">
        <v>206</v>
      </c>
      <c r="M81" s="492" t="s">
        <v>493</v>
      </c>
      <c r="N81" s="104"/>
      <c r="O81" s="104"/>
      <c r="P81" s="104"/>
      <c r="Q81" s="104"/>
      <c r="R81" s="204">
        <f t="shared" si="13"/>
        <v>0</v>
      </c>
    </row>
    <row r="82" spans="2:18" hidden="1" outlineLevel="1" x14ac:dyDescent="0.2">
      <c r="B82" s="569">
        <v>3</v>
      </c>
      <c r="C82" s="175" t="s">
        <v>207</v>
      </c>
      <c r="D82" s="492" t="s">
        <v>493</v>
      </c>
      <c r="E82" s="100"/>
      <c r="F82" s="100"/>
      <c r="G82" s="100"/>
      <c r="H82" s="100"/>
      <c r="I82" s="204">
        <f t="shared" si="12"/>
        <v>0</v>
      </c>
      <c r="K82" s="569">
        <v>3</v>
      </c>
      <c r="L82" s="175" t="s">
        <v>207</v>
      </c>
      <c r="M82" s="492" t="s">
        <v>493</v>
      </c>
      <c r="N82" s="104"/>
      <c r="O82" s="104"/>
      <c r="P82" s="104"/>
      <c r="Q82" s="104"/>
      <c r="R82" s="204">
        <f t="shared" si="13"/>
        <v>0</v>
      </c>
    </row>
    <row r="83" spans="2:18" hidden="1" outlineLevel="1" x14ac:dyDescent="0.2">
      <c r="B83" s="569">
        <v>4</v>
      </c>
      <c r="C83" s="175" t="s">
        <v>208</v>
      </c>
      <c r="D83" s="492" t="s">
        <v>493</v>
      </c>
      <c r="E83" s="100"/>
      <c r="F83" s="100"/>
      <c r="G83" s="100"/>
      <c r="H83" s="100"/>
      <c r="I83" s="204">
        <f t="shared" si="12"/>
        <v>0</v>
      </c>
      <c r="K83" s="569">
        <v>4</v>
      </c>
      <c r="L83" s="175" t="s">
        <v>208</v>
      </c>
      <c r="M83" s="492" t="s">
        <v>493</v>
      </c>
      <c r="N83" s="104"/>
      <c r="O83" s="104"/>
      <c r="P83" s="104"/>
      <c r="Q83" s="104"/>
      <c r="R83" s="204">
        <f t="shared" si="13"/>
        <v>0</v>
      </c>
    </row>
    <row r="84" spans="2:18" hidden="1" outlineLevel="1" x14ac:dyDescent="0.2">
      <c r="B84" s="569">
        <v>5</v>
      </c>
      <c r="C84" s="175" t="s">
        <v>209</v>
      </c>
      <c r="D84" s="492" t="s">
        <v>493</v>
      </c>
      <c r="E84" s="100"/>
      <c r="F84" s="100"/>
      <c r="G84" s="100"/>
      <c r="H84" s="100"/>
      <c r="I84" s="204">
        <f t="shared" si="12"/>
        <v>0</v>
      </c>
      <c r="K84" s="569">
        <v>5</v>
      </c>
      <c r="L84" s="175" t="s">
        <v>209</v>
      </c>
      <c r="M84" s="492" t="s">
        <v>493</v>
      </c>
      <c r="N84" s="104"/>
      <c r="O84" s="104"/>
      <c r="P84" s="104"/>
      <c r="Q84" s="104"/>
      <c r="R84" s="204">
        <f t="shared" si="13"/>
        <v>0</v>
      </c>
    </row>
    <row r="85" spans="2:18" hidden="1" outlineLevel="1" x14ac:dyDescent="0.2">
      <c r="B85" s="569">
        <v>6</v>
      </c>
      <c r="C85" s="175" t="s">
        <v>210</v>
      </c>
      <c r="D85" s="492" t="s">
        <v>493</v>
      </c>
      <c r="E85" s="100"/>
      <c r="F85" s="100"/>
      <c r="G85" s="100"/>
      <c r="H85" s="100"/>
      <c r="I85" s="204">
        <f t="shared" si="12"/>
        <v>0</v>
      </c>
      <c r="K85" s="569">
        <v>6</v>
      </c>
      <c r="L85" s="175" t="s">
        <v>210</v>
      </c>
      <c r="M85" s="492" t="s">
        <v>493</v>
      </c>
      <c r="N85" s="104"/>
      <c r="O85" s="104"/>
      <c r="P85" s="104"/>
      <c r="Q85" s="104"/>
      <c r="R85" s="204">
        <f t="shared" si="13"/>
        <v>0</v>
      </c>
    </row>
    <row r="86" spans="2:18" hidden="1" outlineLevel="1" x14ac:dyDescent="0.2">
      <c r="B86" s="569">
        <v>7</v>
      </c>
      <c r="C86" s="175" t="s">
        <v>223</v>
      </c>
      <c r="D86" s="492" t="s">
        <v>493</v>
      </c>
      <c r="E86" s="100"/>
      <c r="F86" s="100"/>
      <c r="G86" s="100"/>
      <c r="H86" s="100"/>
      <c r="I86" s="204">
        <f t="shared" si="12"/>
        <v>0</v>
      </c>
      <c r="K86" s="569">
        <v>7</v>
      </c>
      <c r="L86" s="175" t="s">
        <v>223</v>
      </c>
      <c r="M86" s="492" t="s">
        <v>493</v>
      </c>
      <c r="N86" s="104"/>
      <c r="O86" s="104"/>
      <c r="P86" s="104"/>
      <c r="Q86" s="104"/>
      <c r="R86" s="204">
        <f t="shared" si="13"/>
        <v>0</v>
      </c>
    </row>
    <row r="87" spans="2:18" hidden="1" outlineLevel="1" x14ac:dyDescent="0.2">
      <c r="B87" s="569">
        <v>8</v>
      </c>
      <c r="C87" s="175" t="s">
        <v>116</v>
      </c>
      <c r="D87" s="492" t="s">
        <v>493</v>
      </c>
      <c r="E87" s="100"/>
      <c r="F87" s="100"/>
      <c r="G87" s="100"/>
      <c r="H87" s="100"/>
      <c r="I87" s="204">
        <f t="shared" si="12"/>
        <v>0</v>
      </c>
      <c r="K87" s="569">
        <v>8</v>
      </c>
      <c r="L87" s="175" t="s">
        <v>116</v>
      </c>
      <c r="M87" s="492" t="s">
        <v>493</v>
      </c>
      <c r="N87" s="104"/>
      <c r="O87" s="104"/>
      <c r="P87" s="104"/>
      <c r="Q87" s="104"/>
      <c r="R87" s="204">
        <f t="shared" si="13"/>
        <v>0</v>
      </c>
    </row>
    <row r="88" spans="2:18" hidden="1" outlineLevel="1" x14ac:dyDescent="0.2">
      <c r="B88" s="569">
        <v>9</v>
      </c>
      <c r="C88" s="175" t="s">
        <v>117</v>
      </c>
      <c r="D88" s="492" t="s">
        <v>493</v>
      </c>
      <c r="E88" s="100"/>
      <c r="F88" s="100"/>
      <c r="G88" s="100"/>
      <c r="H88" s="100"/>
      <c r="I88" s="204">
        <f t="shared" si="12"/>
        <v>0</v>
      </c>
      <c r="K88" s="569">
        <v>9</v>
      </c>
      <c r="L88" s="175" t="s">
        <v>117</v>
      </c>
      <c r="M88" s="492" t="s">
        <v>493</v>
      </c>
      <c r="N88" s="104"/>
      <c r="O88" s="104"/>
      <c r="P88" s="104"/>
      <c r="Q88" s="104"/>
      <c r="R88" s="204">
        <f t="shared" si="13"/>
        <v>0</v>
      </c>
    </row>
    <row r="89" spans="2:18" hidden="1" outlineLevel="1" x14ac:dyDescent="0.2">
      <c r="B89" s="569">
        <v>10</v>
      </c>
      <c r="C89" s="175" t="s">
        <v>213</v>
      </c>
      <c r="D89" s="492" t="s">
        <v>493</v>
      </c>
      <c r="E89" s="100"/>
      <c r="F89" s="100"/>
      <c r="G89" s="100"/>
      <c r="H89" s="100"/>
      <c r="I89" s="204">
        <f t="shared" si="12"/>
        <v>0</v>
      </c>
      <c r="K89" s="569">
        <v>10</v>
      </c>
      <c r="L89" s="175" t="s">
        <v>213</v>
      </c>
      <c r="M89" s="492" t="s">
        <v>493</v>
      </c>
      <c r="N89" s="104"/>
      <c r="O89" s="104"/>
      <c r="P89" s="104"/>
      <c r="Q89" s="104"/>
      <c r="R89" s="204">
        <f t="shared" si="13"/>
        <v>0</v>
      </c>
    </row>
    <row r="90" spans="2:18" hidden="1" outlineLevel="1" x14ac:dyDescent="0.2">
      <c r="B90" s="569">
        <v>11</v>
      </c>
      <c r="C90" s="175" t="s">
        <v>224</v>
      </c>
      <c r="D90" s="492" t="s">
        <v>493</v>
      </c>
      <c r="E90" s="100"/>
      <c r="F90" s="100"/>
      <c r="G90" s="100"/>
      <c r="H90" s="100"/>
      <c r="I90" s="204">
        <f t="shared" si="12"/>
        <v>0</v>
      </c>
      <c r="K90" s="569">
        <v>11</v>
      </c>
      <c r="L90" s="175" t="s">
        <v>224</v>
      </c>
      <c r="M90" s="492" t="s">
        <v>493</v>
      </c>
      <c r="N90" s="104"/>
      <c r="O90" s="104"/>
      <c r="P90" s="104"/>
      <c r="Q90" s="104"/>
      <c r="R90" s="204">
        <f t="shared" si="13"/>
        <v>0</v>
      </c>
    </row>
    <row r="91" spans="2:18" hidden="1" outlineLevel="1" x14ac:dyDescent="0.2">
      <c r="B91" s="569">
        <v>12</v>
      </c>
      <c r="C91" s="175" t="s">
        <v>212</v>
      </c>
      <c r="D91" s="492" t="s">
        <v>493</v>
      </c>
      <c r="E91" s="100"/>
      <c r="F91" s="100"/>
      <c r="G91" s="100"/>
      <c r="H91" s="100"/>
      <c r="I91" s="204">
        <f t="shared" si="12"/>
        <v>0</v>
      </c>
      <c r="K91" s="569">
        <v>12</v>
      </c>
      <c r="L91" s="175" t="s">
        <v>212</v>
      </c>
      <c r="M91" s="492" t="s">
        <v>493</v>
      </c>
      <c r="N91" s="104"/>
      <c r="O91" s="104"/>
      <c r="P91" s="104"/>
      <c r="Q91" s="104"/>
      <c r="R91" s="204">
        <f t="shared" si="13"/>
        <v>0</v>
      </c>
    </row>
    <row r="92" spans="2:18" ht="15.75" hidden="1" outlineLevel="1" thickBot="1" x14ac:dyDescent="0.25">
      <c r="B92" s="570">
        <v>13</v>
      </c>
      <c r="C92" s="177" t="s">
        <v>30</v>
      </c>
      <c r="D92" s="537" t="s">
        <v>493</v>
      </c>
      <c r="E92" s="198">
        <f>SUM(E80:E91)</f>
        <v>0</v>
      </c>
      <c r="F92" s="198">
        <f>SUM(F80:F91)</f>
        <v>0</v>
      </c>
      <c r="G92" s="198">
        <f>SUM(G80:G91)</f>
        <v>0</v>
      </c>
      <c r="H92" s="198">
        <f>SUM(H80:H91)</f>
        <v>0</v>
      </c>
      <c r="I92" s="204">
        <f t="shared" si="12"/>
        <v>0</v>
      </c>
      <c r="K92" s="570">
        <v>13</v>
      </c>
      <c r="L92" s="177" t="s">
        <v>30</v>
      </c>
      <c r="M92" s="537" t="s">
        <v>493</v>
      </c>
      <c r="N92" s="198">
        <f>SUM(N80:N91)</f>
        <v>0</v>
      </c>
      <c r="O92" s="198">
        <f>SUM(O80:O91)</f>
        <v>0</v>
      </c>
      <c r="P92" s="198">
        <f>SUM(P80:P91)</f>
        <v>0</v>
      </c>
      <c r="Q92" s="198">
        <f>SUM(Q80:Q91)</f>
        <v>0</v>
      </c>
      <c r="R92" s="204">
        <f t="shared" si="13"/>
        <v>0</v>
      </c>
    </row>
    <row r="93" spans="2:18" ht="15" hidden="1" outlineLevel="1" thickBot="1" x14ac:dyDescent="0.25"/>
    <row r="94" spans="2:18" ht="15" hidden="1" outlineLevel="1" x14ac:dyDescent="0.25">
      <c r="B94" s="652" t="str">
        <f>B76</f>
        <v>Year 2023</v>
      </c>
      <c r="C94" s="653"/>
      <c r="D94" s="403"/>
      <c r="E94" s="670" t="str">
        <f>LEFT(E76,4)-1&amp;" UY"</f>
        <v>2018 UY</v>
      </c>
      <c r="F94" s="670"/>
      <c r="G94" s="670"/>
      <c r="H94" s="670"/>
      <c r="I94" s="643"/>
      <c r="K94" s="652" t="str">
        <f>K76</f>
        <v>Year 2022</v>
      </c>
      <c r="L94" s="653"/>
      <c r="M94" s="403"/>
      <c r="N94" s="670" t="str">
        <f>LEFT(N76,4)-1&amp;" UY"</f>
        <v>2017 UY</v>
      </c>
      <c r="O94" s="670"/>
      <c r="P94" s="670"/>
      <c r="Q94" s="670"/>
      <c r="R94" s="643"/>
    </row>
    <row r="95" spans="2:18" ht="15" hidden="1" customHeight="1" outlineLevel="1" x14ac:dyDescent="0.2">
      <c r="B95" s="654"/>
      <c r="C95" s="655"/>
      <c r="D95" s="385"/>
      <c r="E95" s="677" t="s">
        <v>216</v>
      </c>
      <c r="F95" s="678"/>
      <c r="G95" s="678"/>
      <c r="H95" s="679"/>
      <c r="I95" s="673" t="s">
        <v>30</v>
      </c>
      <c r="K95" s="654"/>
      <c r="L95" s="655"/>
      <c r="M95" s="385"/>
      <c r="N95" s="677" t="s">
        <v>216</v>
      </c>
      <c r="O95" s="678"/>
      <c r="P95" s="678"/>
      <c r="Q95" s="679"/>
      <c r="R95" s="673" t="s">
        <v>30</v>
      </c>
    </row>
    <row r="96" spans="2:18" ht="30" hidden="1" outlineLevel="1" x14ac:dyDescent="0.2">
      <c r="B96" s="654"/>
      <c r="C96" s="655"/>
      <c r="D96" s="494" t="s">
        <v>490</v>
      </c>
      <c r="E96" s="388" t="s">
        <v>218</v>
      </c>
      <c r="F96" s="388" t="s">
        <v>219</v>
      </c>
      <c r="G96" s="388" t="s">
        <v>220</v>
      </c>
      <c r="H96" s="388" t="s">
        <v>221</v>
      </c>
      <c r="I96" s="666"/>
      <c r="K96" s="654"/>
      <c r="L96" s="655"/>
      <c r="M96" s="494" t="s">
        <v>490</v>
      </c>
      <c r="N96" s="388" t="s">
        <v>218</v>
      </c>
      <c r="O96" s="388" t="s">
        <v>219</v>
      </c>
      <c r="P96" s="388" t="s">
        <v>220</v>
      </c>
      <c r="Q96" s="388" t="s">
        <v>221</v>
      </c>
      <c r="R96" s="666"/>
    </row>
    <row r="97" spans="2:18" ht="15" hidden="1" outlineLevel="1" x14ac:dyDescent="0.2">
      <c r="B97" s="656"/>
      <c r="C97" s="657"/>
      <c r="D97" s="495"/>
      <c r="E97" s="387" t="s">
        <v>175</v>
      </c>
      <c r="F97" s="387" t="s">
        <v>154</v>
      </c>
      <c r="G97" s="387" t="s">
        <v>176</v>
      </c>
      <c r="H97" s="387" t="s">
        <v>177</v>
      </c>
      <c r="I97" s="396" t="s">
        <v>178</v>
      </c>
      <c r="K97" s="656"/>
      <c r="L97" s="657"/>
      <c r="M97" s="495"/>
      <c r="N97" s="387" t="s">
        <v>175</v>
      </c>
      <c r="O97" s="387" t="s">
        <v>154</v>
      </c>
      <c r="P97" s="387" t="s">
        <v>176</v>
      </c>
      <c r="Q97" s="387" t="s">
        <v>177</v>
      </c>
      <c r="R97" s="396" t="s">
        <v>178</v>
      </c>
    </row>
    <row r="98" spans="2:18" hidden="1" outlineLevel="1" x14ac:dyDescent="0.2">
      <c r="B98" s="569">
        <v>1</v>
      </c>
      <c r="C98" s="175" t="s">
        <v>222</v>
      </c>
      <c r="D98" s="492" t="s">
        <v>493</v>
      </c>
      <c r="E98" s="100"/>
      <c r="F98" s="100"/>
      <c r="G98" s="100"/>
      <c r="H98" s="100"/>
      <c r="I98" s="204">
        <f t="shared" ref="I98:I110" si="14">SUM(E98:H98)</f>
        <v>0</v>
      </c>
      <c r="K98" s="569">
        <v>1</v>
      </c>
      <c r="L98" s="175" t="s">
        <v>222</v>
      </c>
      <c r="M98" s="492" t="s">
        <v>493</v>
      </c>
      <c r="N98" s="104"/>
      <c r="O98" s="104"/>
      <c r="P98" s="104"/>
      <c r="Q98" s="104"/>
      <c r="R98" s="204">
        <f t="shared" ref="R98:R110" si="15">SUM(N98:Q98)</f>
        <v>0</v>
      </c>
    </row>
    <row r="99" spans="2:18" hidden="1" outlineLevel="1" x14ac:dyDescent="0.2">
      <c r="B99" s="569">
        <v>2</v>
      </c>
      <c r="C99" s="175" t="s">
        <v>206</v>
      </c>
      <c r="D99" s="492" t="s">
        <v>493</v>
      </c>
      <c r="E99" s="100"/>
      <c r="F99" s="100"/>
      <c r="G99" s="100"/>
      <c r="H99" s="100"/>
      <c r="I99" s="204">
        <f t="shared" si="14"/>
        <v>0</v>
      </c>
      <c r="K99" s="569">
        <v>2</v>
      </c>
      <c r="L99" s="175" t="s">
        <v>206</v>
      </c>
      <c r="M99" s="492" t="s">
        <v>493</v>
      </c>
      <c r="N99" s="104"/>
      <c r="O99" s="104"/>
      <c r="P99" s="104"/>
      <c r="Q99" s="104"/>
      <c r="R99" s="204">
        <f t="shared" si="15"/>
        <v>0</v>
      </c>
    </row>
    <row r="100" spans="2:18" hidden="1" outlineLevel="1" x14ac:dyDescent="0.2">
      <c r="B100" s="569">
        <v>3</v>
      </c>
      <c r="C100" s="175" t="s">
        <v>207</v>
      </c>
      <c r="D100" s="492" t="s">
        <v>493</v>
      </c>
      <c r="E100" s="100"/>
      <c r="F100" s="100"/>
      <c r="G100" s="100"/>
      <c r="H100" s="100"/>
      <c r="I100" s="204">
        <f t="shared" si="14"/>
        <v>0</v>
      </c>
      <c r="K100" s="569">
        <v>3</v>
      </c>
      <c r="L100" s="175" t="s">
        <v>207</v>
      </c>
      <c r="M100" s="492" t="s">
        <v>493</v>
      </c>
      <c r="N100" s="104"/>
      <c r="O100" s="104"/>
      <c r="P100" s="104"/>
      <c r="Q100" s="104"/>
      <c r="R100" s="204">
        <f t="shared" si="15"/>
        <v>0</v>
      </c>
    </row>
    <row r="101" spans="2:18" hidden="1" outlineLevel="1" x14ac:dyDescent="0.2">
      <c r="B101" s="569">
        <v>4</v>
      </c>
      <c r="C101" s="175" t="s">
        <v>208</v>
      </c>
      <c r="D101" s="492" t="s">
        <v>493</v>
      </c>
      <c r="E101" s="100"/>
      <c r="F101" s="100"/>
      <c r="G101" s="100"/>
      <c r="H101" s="100"/>
      <c r="I101" s="204">
        <f t="shared" si="14"/>
        <v>0</v>
      </c>
      <c r="K101" s="569">
        <v>4</v>
      </c>
      <c r="L101" s="175" t="s">
        <v>208</v>
      </c>
      <c r="M101" s="492" t="s">
        <v>493</v>
      </c>
      <c r="N101" s="104"/>
      <c r="O101" s="104"/>
      <c r="P101" s="104"/>
      <c r="Q101" s="104"/>
      <c r="R101" s="204">
        <f t="shared" si="15"/>
        <v>0</v>
      </c>
    </row>
    <row r="102" spans="2:18" hidden="1" outlineLevel="1" x14ac:dyDescent="0.2">
      <c r="B102" s="569">
        <v>5</v>
      </c>
      <c r="C102" s="175" t="s">
        <v>209</v>
      </c>
      <c r="D102" s="492" t="s">
        <v>493</v>
      </c>
      <c r="E102" s="100"/>
      <c r="F102" s="100"/>
      <c r="G102" s="100"/>
      <c r="H102" s="100"/>
      <c r="I102" s="204">
        <f t="shared" si="14"/>
        <v>0</v>
      </c>
      <c r="K102" s="569">
        <v>5</v>
      </c>
      <c r="L102" s="175" t="s">
        <v>209</v>
      </c>
      <c r="M102" s="492" t="s">
        <v>493</v>
      </c>
      <c r="N102" s="104"/>
      <c r="O102" s="104"/>
      <c r="P102" s="104"/>
      <c r="Q102" s="104"/>
      <c r="R102" s="204">
        <f t="shared" si="15"/>
        <v>0</v>
      </c>
    </row>
    <row r="103" spans="2:18" hidden="1" outlineLevel="1" x14ac:dyDescent="0.2">
      <c r="B103" s="569">
        <v>6</v>
      </c>
      <c r="C103" s="175" t="s">
        <v>210</v>
      </c>
      <c r="D103" s="492" t="s">
        <v>493</v>
      </c>
      <c r="E103" s="100"/>
      <c r="F103" s="100"/>
      <c r="G103" s="100"/>
      <c r="H103" s="100"/>
      <c r="I103" s="204">
        <f t="shared" si="14"/>
        <v>0</v>
      </c>
      <c r="K103" s="569">
        <v>6</v>
      </c>
      <c r="L103" s="175" t="s">
        <v>210</v>
      </c>
      <c r="M103" s="492" t="s">
        <v>493</v>
      </c>
      <c r="N103" s="104"/>
      <c r="O103" s="104"/>
      <c r="P103" s="104"/>
      <c r="Q103" s="104"/>
      <c r="R103" s="204">
        <f t="shared" si="15"/>
        <v>0</v>
      </c>
    </row>
    <row r="104" spans="2:18" hidden="1" outlineLevel="1" x14ac:dyDescent="0.2">
      <c r="B104" s="569">
        <v>7</v>
      </c>
      <c r="C104" s="175" t="s">
        <v>223</v>
      </c>
      <c r="D104" s="492" t="s">
        <v>493</v>
      </c>
      <c r="E104" s="100"/>
      <c r="F104" s="100"/>
      <c r="G104" s="100"/>
      <c r="H104" s="100"/>
      <c r="I104" s="204">
        <f t="shared" si="14"/>
        <v>0</v>
      </c>
      <c r="K104" s="569">
        <v>7</v>
      </c>
      <c r="L104" s="175" t="s">
        <v>223</v>
      </c>
      <c r="M104" s="492" t="s">
        <v>493</v>
      </c>
      <c r="N104" s="104"/>
      <c r="O104" s="104"/>
      <c r="P104" s="104"/>
      <c r="Q104" s="104"/>
      <c r="R104" s="204">
        <f t="shared" si="15"/>
        <v>0</v>
      </c>
    </row>
    <row r="105" spans="2:18" hidden="1" outlineLevel="1" x14ac:dyDescent="0.2">
      <c r="B105" s="569">
        <v>8</v>
      </c>
      <c r="C105" s="175" t="s">
        <v>116</v>
      </c>
      <c r="D105" s="492" t="s">
        <v>493</v>
      </c>
      <c r="E105" s="100"/>
      <c r="F105" s="100"/>
      <c r="G105" s="100"/>
      <c r="H105" s="100"/>
      <c r="I105" s="204">
        <f t="shared" si="14"/>
        <v>0</v>
      </c>
      <c r="K105" s="569">
        <v>8</v>
      </c>
      <c r="L105" s="175" t="s">
        <v>116</v>
      </c>
      <c r="M105" s="492" t="s">
        <v>493</v>
      </c>
      <c r="N105" s="104"/>
      <c r="O105" s="104"/>
      <c r="P105" s="104"/>
      <c r="Q105" s="104"/>
      <c r="R105" s="204">
        <f t="shared" si="15"/>
        <v>0</v>
      </c>
    </row>
    <row r="106" spans="2:18" hidden="1" outlineLevel="1" x14ac:dyDescent="0.2">
      <c r="B106" s="569">
        <v>9</v>
      </c>
      <c r="C106" s="175" t="s">
        <v>117</v>
      </c>
      <c r="D106" s="492" t="s">
        <v>493</v>
      </c>
      <c r="E106" s="100"/>
      <c r="F106" s="100"/>
      <c r="G106" s="100"/>
      <c r="H106" s="100"/>
      <c r="I106" s="204">
        <f t="shared" si="14"/>
        <v>0</v>
      </c>
      <c r="K106" s="569">
        <v>9</v>
      </c>
      <c r="L106" s="175" t="s">
        <v>117</v>
      </c>
      <c r="M106" s="492" t="s">
        <v>493</v>
      </c>
      <c r="N106" s="104"/>
      <c r="O106" s="104"/>
      <c r="P106" s="104"/>
      <c r="Q106" s="104"/>
      <c r="R106" s="204">
        <f t="shared" si="15"/>
        <v>0</v>
      </c>
    </row>
    <row r="107" spans="2:18" hidden="1" outlineLevel="1" x14ac:dyDescent="0.2">
      <c r="B107" s="569">
        <v>10</v>
      </c>
      <c r="C107" s="175" t="s">
        <v>213</v>
      </c>
      <c r="D107" s="492" t="s">
        <v>493</v>
      </c>
      <c r="E107" s="100"/>
      <c r="F107" s="100"/>
      <c r="G107" s="100"/>
      <c r="H107" s="100"/>
      <c r="I107" s="204">
        <f t="shared" si="14"/>
        <v>0</v>
      </c>
      <c r="K107" s="569">
        <v>10</v>
      </c>
      <c r="L107" s="175" t="s">
        <v>213</v>
      </c>
      <c r="M107" s="492" t="s">
        <v>493</v>
      </c>
      <c r="N107" s="104"/>
      <c r="O107" s="104"/>
      <c r="P107" s="104"/>
      <c r="Q107" s="104"/>
      <c r="R107" s="204">
        <f t="shared" si="15"/>
        <v>0</v>
      </c>
    </row>
    <row r="108" spans="2:18" hidden="1" outlineLevel="1" x14ac:dyDescent="0.2">
      <c r="B108" s="569">
        <v>11</v>
      </c>
      <c r="C108" s="175" t="s">
        <v>224</v>
      </c>
      <c r="D108" s="492" t="s">
        <v>493</v>
      </c>
      <c r="E108" s="100"/>
      <c r="F108" s="100"/>
      <c r="G108" s="100"/>
      <c r="H108" s="100"/>
      <c r="I108" s="204">
        <f t="shared" si="14"/>
        <v>0</v>
      </c>
      <c r="K108" s="569">
        <v>11</v>
      </c>
      <c r="L108" s="175" t="s">
        <v>224</v>
      </c>
      <c r="M108" s="492" t="s">
        <v>493</v>
      </c>
      <c r="N108" s="104"/>
      <c r="O108" s="104"/>
      <c r="P108" s="104"/>
      <c r="Q108" s="104"/>
      <c r="R108" s="204">
        <f t="shared" si="15"/>
        <v>0</v>
      </c>
    </row>
    <row r="109" spans="2:18" hidden="1" outlineLevel="1" x14ac:dyDescent="0.2">
      <c r="B109" s="569">
        <v>12</v>
      </c>
      <c r="C109" s="175" t="s">
        <v>212</v>
      </c>
      <c r="D109" s="492" t="s">
        <v>493</v>
      </c>
      <c r="E109" s="100"/>
      <c r="F109" s="100"/>
      <c r="G109" s="100"/>
      <c r="H109" s="100"/>
      <c r="I109" s="204">
        <f t="shared" si="14"/>
        <v>0</v>
      </c>
      <c r="K109" s="569">
        <v>12</v>
      </c>
      <c r="L109" s="175" t="s">
        <v>212</v>
      </c>
      <c r="M109" s="492" t="s">
        <v>493</v>
      </c>
      <c r="N109" s="104"/>
      <c r="O109" s="104"/>
      <c r="P109" s="104"/>
      <c r="Q109" s="104"/>
      <c r="R109" s="204">
        <f t="shared" si="15"/>
        <v>0</v>
      </c>
    </row>
    <row r="110" spans="2:18" ht="15.75" hidden="1" outlineLevel="1" thickBot="1" x14ac:dyDescent="0.25">
      <c r="B110" s="570">
        <v>13</v>
      </c>
      <c r="C110" s="177" t="s">
        <v>30</v>
      </c>
      <c r="D110" s="537" t="s">
        <v>493</v>
      </c>
      <c r="E110" s="198">
        <f>SUM(E98:E109)</f>
        <v>0</v>
      </c>
      <c r="F110" s="198">
        <f>SUM(F98:F109)</f>
        <v>0</v>
      </c>
      <c r="G110" s="198">
        <f>SUM(G98:G109)</f>
        <v>0</v>
      </c>
      <c r="H110" s="198">
        <f>SUM(H98:H109)</f>
        <v>0</v>
      </c>
      <c r="I110" s="204">
        <f t="shared" si="14"/>
        <v>0</v>
      </c>
      <c r="K110" s="570">
        <v>13</v>
      </c>
      <c r="L110" s="177" t="s">
        <v>30</v>
      </c>
      <c r="M110" s="537" t="s">
        <v>493</v>
      </c>
      <c r="N110" s="198">
        <f>SUM(N98:N109)</f>
        <v>0</v>
      </c>
      <c r="O110" s="198">
        <f>SUM(O98:O109)</f>
        <v>0</v>
      </c>
      <c r="P110" s="198">
        <f>SUM(P98:P109)</f>
        <v>0</v>
      </c>
      <c r="Q110" s="198">
        <f>SUM(Q98:Q109)</f>
        <v>0</v>
      </c>
      <c r="R110" s="204">
        <f t="shared" si="15"/>
        <v>0</v>
      </c>
    </row>
    <row r="111" spans="2:18" ht="15" hidden="1" outlineLevel="1" thickBot="1" x14ac:dyDescent="0.25"/>
    <row r="112" spans="2:18" ht="15" hidden="1" outlineLevel="1" x14ac:dyDescent="0.25">
      <c r="B112" s="652" t="str">
        <f>B94</f>
        <v>Year 2023</v>
      </c>
      <c r="C112" s="653"/>
      <c r="D112" s="403"/>
      <c r="E112" s="670" t="str">
        <f>LEFT(E94,4)-1&amp;" UY"</f>
        <v>2017 UY</v>
      </c>
      <c r="F112" s="670"/>
      <c r="G112" s="670"/>
      <c r="H112" s="670"/>
      <c r="I112" s="643"/>
      <c r="K112" s="652" t="str">
        <f>K94</f>
        <v>Year 2022</v>
      </c>
      <c r="L112" s="653"/>
      <c r="M112" s="403"/>
      <c r="N112" s="670" t="str">
        <f>LEFT(N94,4)-1&amp;" UY"</f>
        <v>2016 UY</v>
      </c>
      <c r="O112" s="670"/>
      <c r="P112" s="670"/>
      <c r="Q112" s="670"/>
      <c r="R112" s="643"/>
    </row>
    <row r="113" spans="2:18" ht="15" hidden="1" customHeight="1" outlineLevel="1" x14ac:dyDescent="0.2">
      <c r="B113" s="654"/>
      <c r="C113" s="655"/>
      <c r="D113" s="385"/>
      <c r="E113" s="677" t="s">
        <v>216</v>
      </c>
      <c r="F113" s="678"/>
      <c r="G113" s="678"/>
      <c r="H113" s="679"/>
      <c r="I113" s="673" t="s">
        <v>30</v>
      </c>
      <c r="K113" s="654"/>
      <c r="L113" s="655"/>
      <c r="M113" s="385"/>
      <c r="N113" s="677" t="s">
        <v>216</v>
      </c>
      <c r="O113" s="678"/>
      <c r="P113" s="678"/>
      <c r="Q113" s="679"/>
      <c r="R113" s="673" t="s">
        <v>30</v>
      </c>
    </row>
    <row r="114" spans="2:18" ht="30" hidden="1" outlineLevel="1" x14ac:dyDescent="0.2">
      <c r="B114" s="654"/>
      <c r="C114" s="655"/>
      <c r="D114" s="494" t="s">
        <v>490</v>
      </c>
      <c r="E114" s="388" t="s">
        <v>218</v>
      </c>
      <c r="F114" s="388" t="s">
        <v>219</v>
      </c>
      <c r="G114" s="388" t="s">
        <v>220</v>
      </c>
      <c r="H114" s="388" t="s">
        <v>221</v>
      </c>
      <c r="I114" s="666"/>
      <c r="K114" s="654"/>
      <c r="L114" s="655"/>
      <c r="M114" s="494" t="s">
        <v>490</v>
      </c>
      <c r="N114" s="388" t="s">
        <v>218</v>
      </c>
      <c r="O114" s="388" t="s">
        <v>219</v>
      </c>
      <c r="P114" s="388" t="s">
        <v>220</v>
      </c>
      <c r="Q114" s="388" t="s">
        <v>221</v>
      </c>
      <c r="R114" s="666"/>
    </row>
    <row r="115" spans="2:18" ht="15" hidden="1" outlineLevel="1" x14ac:dyDescent="0.2">
      <c r="B115" s="656"/>
      <c r="C115" s="657"/>
      <c r="D115" s="495"/>
      <c r="E115" s="387" t="s">
        <v>179</v>
      </c>
      <c r="F115" s="387" t="s">
        <v>180</v>
      </c>
      <c r="G115" s="387" t="s">
        <v>181</v>
      </c>
      <c r="H115" s="387" t="s">
        <v>182</v>
      </c>
      <c r="I115" s="396" t="s">
        <v>183</v>
      </c>
      <c r="K115" s="656"/>
      <c r="L115" s="657"/>
      <c r="M115" s="495"/>
      <c r="N115" s="387" t="s">
        <v>179</v>
      </c>
      <c r="O115" s="387" t="s">
        <v>180</v>
      </c>
      <c r="P115" s="387" t="s">
        <v>181</v>
      </c>
      <c r="Q115" s="387" t="s">
        <v>182</v>
      </c>
      <c r="R115" s="396" t="s">
        <v>183</v>
      </c>
    </row>
    <row r="116" spans="2:18" hidden="1" outlineLevel="1" x14ac:dyDescent="0.2">
      <c r="B116" s="569">
        <v>1</v>
      </c>
      <c r="C116" s="175" t="s">
        <v>222</v>
      </c>
      <c r="D116" s="492" t="s">
        <v>493</v>
      </c>
      <c r="E116" s="100"/>
      <c r="F116" s="100"/>
      <c r="G116" s="100"/>
      <c r="H116" s="100"/>
      <c r="I116" s="204">
        <f>SUM(E116:H116)</f>
        <v>0</v>
      </c>
      <c r="K116" s="569">
        <v>1</v>
      </c>
      <c r="L116" s="175" t="s">
        <v>222</v>
      </c>
      <c r="M116" s="492" t="s">
        <v>493</v>
      </c>
      <c r="N116" s="104"/>
      <c r="O116" s="104"/>
      <c r="P116" s="104"/>
      <c r="Q116" s="104"/>
      <c r="R116" s="204">
        <f>SUM(N116:Q116)</f>
        <v>0</v>
      </c>
    </row>
    <row r="117" spans="2:18" hidden="1" outlineLevel="1" x14ac:dyDescent="0.2">
      <c r="B117" s="569">
        <v>2</v>
      </c>
      <c r="C117" s="175" t="s">
        <v>206</v>
      </c>
      <c r="D117" s="492" t="s">
        <v>493</v>
      </c>
      <c r="E117" s="100"/>
      <c r="F117" s="100"/>
      <c r="G117" s="100"/>
      <c r="H117" s="100"/>
      <c r="I117" s="204">
        <f t="shared" ref="I117:I128" si="16">SUM(E117:H117)</f>
        <v>0</v>
      </c>
      <c r="K117" s="569">
        <v>2</v>
      </c>
      <c r="L117" s="175" t="s">
        <v>206</v>
      </c>
      <c r="M117" s="492" t="s">
        <v>493</v>
      </c>
      <c r="N117" s="104"/>
      <c r="O117" s="104"/>
      <c r="P117" s="104"/>
      <c r="Q117" s="104"/>
      <c r="R117" s="204">
        <f t="shared" ref="R117:R128" si="17">SUM(N117:Q117)</f>
        <v>0</v>
      </c>
    </row>
    <row r="118" spans="2:18" hidden="1" outlineLevel="1" x14ac:dyDescent="0.2">
      <c r="B118" s="569">
        <v>3</v>
      </c>
      <c r="C118" s="175" t="s">
        <v>207</v>
      </c>
      <c r="D118" s="492" t="s">
        <v>493</v>
      </c>
      <c r="E118" s="100"/>
      <c r="F118" s="100"/>
      <c r="G118" s="100"/>
      <c r="H118" s="100"/>
      <c r="I118" s="204">
        <f t="shared" si="16"/>
        <v>0</v>
      </c>
      <c r="K118" s="569">
        <v>3</v>
      </c>
      <c r="L118" s="175" t="s">
        <v>207</v>
      </c>
      <c r="M118" s="492" t="s">
        <v>493</v>
      </c>
      <c r="N118" s="104"/>
      <c r="O118" s="104"/>
      <c r="P118" s="104"/>
      <c r="Q118" s="104"/>
      <c r="R118" s="204">
        <f t="shared" si="17"/>
        <v>0</v>
      </c>
    </row>
    <row r="119" spans="2:18" hidden="1" outlineLevel="1" x14ac:dyDescent="0.2">
      <c r="B119" s="569">
        <v>4</v>
      </c>
      <c r="C119" s="175" t="s">
        <v>208</v>
      </c>
      <c r="D119" s="492" t="s">
        <v>493</v>
      </c>
      <c r="E119" s="100"/>
      <c r="F119" s="100"/>
      <c r="G119" s="100"/>
      <c r="H119" s="100"/>
      <c r="I119" s="204">
        <f t="shared" si="16"/>
        <v>0</v>
      </c>
      <c r="K119" s="569">
        <v>4</v>
      </c>
      <c r="L119" s="175" t="s">
        <v>208</v>
      </c>
      <c r="M119" s="492" t="s">
        <v>493</v>
      </c>
      <c r="N119" s="104"/>
      <c r="O119" s="104"/>
      <c r="P119" s="104"/>
      <c r="Q119" s="104"/>
      <c r="R119" s="204">
        <f t="shared" si="17"/>
        <v>0</v>
      </c>
    </row>
    <row r="120" spans="2:18" hidden="1" outlineLevel="1" x14ac:dyDescent="0.2">
      <c r="B120" s="569">
        <v>5</v>
      </c>
      <c r="C120" s="175" t="s">
        <v>209</v>
      </c>
      <c r="D120" s="492" t="s">
        <v>493</v>
      </c>
      <c r="E120" s="100"/>
      <c r="F120" s="100"/>
      <c r="G120" s="100"/>
      <c r="H120" s="100"/>
      <c r="I120" s="204">
        <f t="shared" si="16"/>
        <v>0</v>
      </c>
      <c r="K120" s="569">
        <v>5</v>
      </c>
      <c r="L120" s="175" t="s">
        <v>209</v>
      </c>
      <c r="M120" s="492" t="s">
        <v>493</v>
      </c>
      <c r="N120" s="104"/>
      <c r="O120" s="104"/>
      <c r="P120" s="104"/>
      <c r="Q120" s="104"/>
      <c r="R120" s="204">
        <f t="shared" si="17"/>
        <v>0</v>
      </c>
    </row>
    <row r="121" spans="2:18" hidden="1" outlineLevel="1" x14ac:dyDescent="0.2">
      <c r="B121" s="569">
        <v>6</v>
      </c>
      <c r="C121" s="175" t="s">
        <v>210</v>
      </c>
      <c r="D121" s="492" t="s">
        <v>493</v>
      </c>
      <c r="E121" s="100"/>
      <c r="F121" s="100"/>
      <c r="G121" s="100"/>
      <c r="H121" s="100"/>
      <c r="I121" s="204">
        <f t="shared" si="16"/>
        <v>0</v>
      </c>
      <c r="K121" s="569">
        <v>6</v>
      </c>
      <c r="L121" s="175" t="s">
        <v>210</v>
      </c>
      <c r="M121" s="492" t="s">
        <v>493</v>
      </c>
      <c r="N121" s="104"/>
      <c r="O121" s="104"/>
      <c r="P121" s="104"/>
      <c r="Q121" s="104"/>
      <c r="R121" s="204">
        <f t="shared" si="17"/>
        <v>0</v>
      </c>
    </row>
    <row r="122" spans="2:18" hidden="1" outlineLevel="1" x14ac:dyDescent="0.2">
      <c r="B122" s="569">
        <v>7</v>
      </c>
      <c r="C122" s="175" t="s">
        <v>223</v>
      </c>
      <c r="D122" s="492" t="s">
        <v>493</v>
      </c>
      <c r="E122" s="100"/>
      <c r="F122" s="100"/>
      <c r="G122" s="100"/>
      <c r="H122" s="100"/>
      <c r="I122" s="204">
        <f t="shared" si="16"/>
        <v>0</v>
      </c>
      <c r="K122" s="569">
        <v>7</v>
      </c>
      <c r="L122" s="175" t="s">
        <v>223</v>
      </c>
      <c r="M122" s="492" t="s">
        <v>493</v>
      </c>
      <c r="N122" s="104"/>
      <c r="O122" s="104"/>
      <c r="P122" s="104"/>
      <c r="Q122" s="104"/>
      <c r="R122" s="204">
        <f t="shared" si="17"/>
        <v>0</v>
      </c>
    </row>
    <row r="123" spans="2:18" hidden="1" outlineLevel="1" x14ac:dyDescent="0.2">
      <c r="B123" s="569">
        <v>8</v>
      </c>
      <c r="C123" s="175" t="s">
        <v>116</v>
      </c>
      <c r="D123" s="492" t="s">
        <v>493</v>
      </c>
      <c r="E123" s="100"/>
      <c r="F123" s="100"/>
      <c r="G123" s="100"/>
      <c r="H123" s="100"/>
      <c r="I123" s="204">
        <f t="shared" si="16"/>
        <v>0</v>
      </c>
      <c r="K123" s="569">
        <v>8</v>
      </c>
      <c r="L123" s="175" t="s">
        <v>116</v>
      </c>
      <c r="M123" s="492" t="s">
        <v>493</v>
      </c>
      <c r="N123" s="104"/>
      <c r="O123" s="104"/>
      <c r="P123" s="104"/>
      <c r="Q123" s="104"/>
      <c r="R123" s="204">
        <f t="shared" si="17"/>
        <v>0</v>
      </c>
    </row>
    <row r="124" spans="2:18" hidden="1" outlineLevel="1" x14ac:dyDescent="0.2">
      <c r="B124" s="569">
        <v>9</v>
      </c>
      <c r="C124" s="175" t="s">
        <v>117</v>
      </c>
      <c r="D124" s="492" t="s">
        <v>493</v>
      </c>
      <c r="E124" s="100"/>
      <c r="F124" s="100"/>
      <c r="G124" s="100"/>
      <c r="H124" s="100"/>
      <c r="I124" s="204">
        <f t="shared" si="16"/>
        <v>0</v>
      </c>
      <c r="K124" s="569">
        <v>9</v>
      </c>
      <c r="L124" s="175" t="s">
        <v>117</v>
      </c>
      <c r="M124" s="492" t="s">
        <v>493</v>
      </c>
      <c r="N124" s="104"/>
      <c r="O124" s="104"/>
      <c r="P124" s="104"/>
      <c r="Q124" s="104"/>
      <c r="R124" s="204">
        <f t="shared" si="17"/>
        <v>0</v>
      </c>
    </row>
    <row r="125" spans="2:18" hidden="1" outlineLevel="1" x14ac:dyDescent="0.2">
      <c r="B125" s="569">
        <v>10</v>
      </c>
      <c r="C125" s="175" t="s">
        <v>213</v>
      </c>
      <c r="D125" s="492" t="s">
        <v>493</v>
      </c>
      <c r="E125" s="100"/>
      <c r="F125" s="100"/>
      <c r="G125" s="100"/>
      <c r="H125" s="100"/>
      <c r="I125" s="204">
        <f t="shared" si="16"/>
        <v>0</v>
      </c>
      <c r="K125" s="569">
        <v>10</v>
      </c>
      <c r="L125" s="175" t="s">
        <v>213</v>
      </c>
      <c r="M125" s="492" t="s">
        <v>493</v>
      </c>
      <c r="N125" s="104"/>
      <c r="O125" s="104"/>
      <c r="P125" s="104"/>
      <c r="Q125" s="104"/>
      <c r="R125" s="204">
        <f t="shared" si="17"/>
        <v>0</v>
      </c>
    </row>
    <row r="126" spans="2:18" hidden="1" outlineLevel="1" x14ac:dyDescent="0.2">
      <c r="B126" s="569">
        <v>11</v>
      </c>
      <c r="C126" s="175" t="s">
        <v>224</v>
      </c>
      <c r="D126" s="492" t="s">
        <v>493</v>
      </c>
      <c r="E126" s="100"/>
      <c r="F126" s="100"/>
      <c r="G126" s="100"/>
      <c r="H126" s="100"/>
      <c r="I126" s="204">
        <f t="shared" si="16"/>
        <v>0</v>
      </c>
      <c r="K126" s="569">
        <v>11</v>
      </c>
      <c r="L126" s="175" t="s">
        <v>224</v>
      </c>
      <c r="M126" s="492" t="s">
        <v>493</v>
      </c>
      <c r="N126" s="104"/>
      <c r="O126" s="104"/>
      <c r="P126" s="104"/>
      <c r="Q126" s="104"/>
      <c r="R126" s="204">
        <f t="shared" si="17"/>
        <v>0</v>
      </c>
    </row>
    <row r="127" spans="2:18" hidden="1" outlineLevel="1" x14ac:dyDescent="0.2">
      <c r="B127" s="569">
        <v>12</v>
      </c>
      <c r="C127" s="175" t="s">
        <v>212</v>
      </c>
      <c r="D127" s="492" t="s">
        <v>493</v>
      </c>
      <c r="E127" s="100"/>
      <c r="F127" s="100"/>
      <c r="G127" s="100"/>
      <c r="H127" s="100"/>
      <c r="I127" s="204">
        <f t="shared" si="16"/>
        <v>0</v>
      </c>
      <c r="K127" s="569">
        <v>12</v>
      </c>
      <c r="L127" s="175" t="s">
        <v>212</v>
      </c>
      <c r="M127" s="492" t="s">
        <v>493</v>
      </c>
      <c r="N127" s="104"/>
      <c r="O127" s="104"/>
      <c r="P127" s="104"/>
      <c r="Q127" s="104"/>
      <c r="R127" s="204">
        <f t="shared" si="17"/>
        <v>0</v>
      </c>
    </row>
    <row r="128" spans="2:18" ht="15.75" hidden="1" outlineLevel="1" thickBot="1" x14ac:dyDescent="0.25">
      <c r="B128" s="570">
        <v>13</v>
      </c>
      <c r="C128" s="177" t="s">
        <v>30</v>
      </c>
      <c r="D128" s="537" t="s">
        <v>493</v>
      </c>
      <c r="E128" s="198">
        <f>SUM(E116:E127)</f>
        <v>0</v>
      </c>
      <c r="F128" s="198">
        <f>SUM(F116:F127)</f>
        <v>0</v>
      </c>
      <c r="G128" s="198">
        <f>SUM(G116:G127)</f>
        <v>0</v>
      </c>
      <c r="H128" s="198">
        <f>SUM(H116:H127)</f>
        <v>0</v>
      </c>
      <c r="I128" s="204">
        <f t="shared" si="16"/>
        <v>0</v>
      </c>
      <c r="K128" s="570">
        <v>13</v>
      </c>
      <c r="L128" s="177" t="s">
        <v>30</v>
      </c>
      <c r="M128" s="537" t="s">
        <v>493</v>
      </c>
      <c r="N128" s="198">
        <f>SUM(N116:N127)</f>
        <v>0</v>
      </c>
      <c r="O128" s="198">
        <f>SUM(O116:O127)</f>
        <v>0</v>
      </c>
      <c r="P128" s="198">
        <f>SUM(P116:P127)</f>
        <v>0</v>
      </c>
      <c r="Q128" s="198">
        <f>SUM(Q116:Q127)</f>
        <v>0</v>
      </c>
      <c r="R128" s="204">
        <f t="shared" si="17"/>
        <v>0</v>
      </c>
    </row>
    <row r="129" spans="2:18" ht="15" collapsed="1" thickBot="1" x14ac:dyDescent="0.25"/>
    <row r="130" spans="2:18" ht="15" x14ac:dyDescent="0.25">
      <c r="B130" s="652" t="str">
        <f>_xlfn.CONCAT("Year", " ",  'Key inputs'!C162)</f>
        <v xml:space="preserve">Year </v>
      </c>
      <c r="C130" s="653"/>
      <c r="D130" s="403"/>
      <c r="E130" s="669" t="str">
        <f>'Key inputs'!F30</f>
        <v>Total</v>
      </c>
      <c r="F130" s="670"/>
      <c r="G130" s="670"/>
      <c r="H130" s="670"/>
      <c r="I130" s="671"/>
      <c r="K130" s="652" t="str">
        <f>_xlfn.CONCAT("Year", " ",  'Key inputs'!L162)</f>
        <v xml:space="preserve">Year </v>
      </c>
      <c r="L130" s="653"/>
      <c r="M130" s="403"/>
      <c r="N130" s="669" t="str">
        <f>'Key inputs'!J30</f>
        <v>Total</v>
      </c>
      <c r="O130" s="670"/>
      <c r="P130" s="670"/>
      <c r="Q130" s="670"/>
      <c r="R130" s="671"/>
    </row>
    <row r="131" spans="2:18" ht="15" customHeight="1" x14ac:dyDescent="0.2">
      <c r="B131" s="654"/>
      <c r="C131" s="655"/>
      <c r="D131" s="385"/>
      <c r="E131" s="677" t="s">
        <v>216</v>
      </c>
      <c r="F131" s="678"/>
      <c r="G131" s="678"/>
      <c r="H131" s="679"/>
      <c r="I131" s="673" t="s">
        <v>30</v>
      </c>
      <c r="K131" s="654"/>
      <c r="L131" s="655"/>
      <c r="M131" s="385"/>
      <c r="N131" s="677" t="s">
        <v>216</v>
      </c>
      <c r="O131" s="678"/>
      <c r="P131" s="678"/>
      <c r="Q131" s="679"/>
      <c r="R131" s="673" t="s">
        <v>30</v>
      </c>
    </row>
    <row r="132" spans="2:18" ht="30" x14ac:dyDescent="0.2">
      <c r="B132" s="654"/>
      <c r="C132" s="655"/>
      <c r="D132" s="494" t="s">
        <v>490</v>
      </c>
      <c r="E132" s="388" t="s">
        <v>218</v>
      </c>
      <c r="F132" s="388" t="s">
        <v>219</v>
      </c>
      <c r="G132" s="388" t="s">
        <v>220</v>
      </c>
      <c r="H132" s="388" t="s">
        <v>221</v>
      </c>
      <c r="I132" s="666"/>
      <c r="K132" s="654"/>
      <c r="L132" s="655"/>
      <c r="M132" s="494" t="s">
        <v>490</v>
      </c>
      <c r="N132" s="388" t="s">
        <v>218</v>
      </c>
      <c r="O132" s="388" t="s">
        <v>219</v>
      </c>
      <c r="P132" s="388" t="s">
        <v>220</v>
      </c>
      <c r="Q132" s="388" t="s">
        <v>221</v>
      </c>
      <c r="R132" s="666"/>
    </row>
    <row r="133" spans="2:18" ht="15" x14ac:dyDescent="0.2">
      <c r="B133" s="656"/>
      <c r="C133" s="657"/>
      <c r="D133" s="495"/>
      <c r="E133" s="388" t="s">
        <v>184</v>
      </c>
      <c r="F133" s="388" t="s">
        <v>185</v>
      </c>
      <c r="G133" s="388" t="s">
        <v>186</v>
      </c>
      <c r="H133" s="388" t="s">
        <v>187</v>
      </c>
      <c r="I133" s="380" t="s">
        <v>188</v>
      </c>
      <c r="K133" s="656"/>
      <c r="L133" s="657"/>
      <c r="M133" s="495"/>
      <c r="N133" s="388" t="s">
        <v>184</v>
      </c>
      <c r="O133" s="388" t="s">
        <v>185</v>
      </c>
      <c r="P133" s="388" t="s">
        <v>186</v>
      </c>
      <c r="Q133" s="388" t="s">
        <v>187</v>
      </c>
      <c r="R133" s="380" t="s">
        <v>188</v>
      </c>
    </row>
    <row r="134" spans="2:18" x14ac:dyDescent="0.2">
      <c r="B134" s="569">
        <v>1</v>
      </c>
      <c r="C134" s="175" t="s">
        <v>222</v>
      </c>
      <c r="D134" s="492" t="s">
        <v>493</v>
      </c>
      <c r="E134" s="206">
        <f t="shared" ref="E134:I145" si="18">SUM(E8,E26,E44,E62,E80,E98,E116)</f>
        <v>0</v>
      </c>
      <c r="F134" s="206">
        <f t="shared" si="18"/>
        <v>0</v>
      </c>
      <c r="G134" s="206">
        <f t="shared" si="18"/>
        <v>0</v>
      </c>
      <c r="H134" s="206">
        <f t="shared" si="18"/>
        <v>0</v>
      </c>
      <c r="I134" s="207">
        <f t="shared" si="18"/>
        <v>0</v>
      </c>
      <c r="K134" s="569">
        <v>1</v>
      </c>
      <c r="L134" s="175" t="s">
        <v>222</v>
      </c>
      <c r="M134" s="492" t="s">
        <v>493</v>
      </c>
      <c r="N134" s="206">
        <f t="shared" ref="N134:R145" si="19">SUM(N8,N26,N44,N62,N80,N98,N116)</f>
        <v>0</v>
      </c>
      <c r="O134" s="206">
        <f t="shared" si="19"/>
        <v>0</v>
      </c>
      <c r="P134" s="206">
        <f t="shared" si="19"/>
        <v>0</v>
      </c>
      <c r="Q134" s="206">
        <f t="shared" si="19"/>
        <v>0</v>
      </c>
      <c r="R134" s="207">
        <f t="shared" si="19"/>
        <v>0</v>
      </c>
    </row>
    <row r="135" spans="2:18" x14ac:dyDescent="0.2">
      <c r="B135" s="569">
        <v>2</v>
      </c>
      <c r="C135" s="175" t="s">
        <v>206</v>
      </c>
      <c r="D135" s="492" t="s">
        <v>493</v>
      </c>
      <c r="E135" s="206">
        <f t="shared" si="18"/>
        <v>0</v>
      </c>
      <c r="F135" s="206">
        <f t="shared" si="18"/>
        <v>0</v>
      </c>
      <c r="G135" s="206">
        <f t="shared" si="18"/>
        <v>0</v>
      </c>
      <c r="H135" s="206">
        <f t="shared" si="18"/>
        <v>0</v>
      </c>
      <c r="I135" s="207">
        <f t="shared" si="18"/>
        <v>0</v>
      </c>
      <c r="K135" s="569">
        <v>2</v>
      </c>
      <c r="L135" s="175" t="s">
        <v>206</v>
      </c>
      <c r="M135" s="492" t="s">
        <v>493</v>
      </c>
      <c r="N135" s="206">
        <f t="shared" si="19"/>
        <v>0</v>
      </c>
      <c r="O135" s="206">
        <f t="shared" si="19"/>
        <v>0</v>
      </c>
      <c r="P135" s="206">
        <f t="shared" si="19"/>
        <v>0</v>
      </c>
      <c r="Q135" s="206">
        <f t="shared" si="19"/>
        <v>0</v>
      </c>
      <c r="R135" s="207">
        <f t="shared" si="19"/>
        <v>0</v>
      </c>
    </row>
    <row r="136" spans="2:18" x14ac:dyDescent="0.2">
      <c r="B136" s="569">
        <v>3</v>
      </c>
      <c r="C136" s="175" t="s">
        <v>207</v>
      </c>
      <c r="D136" s="492" t="s">
        <v>493</v>
      </c>
      <c r="E136" s="206">
        <f t="shared" si="18"/>
        <v>0</v>
      </c>
      <c r="F136" s="206">
        <f t="shared" si="18"/>
        <v>0</v>
      </c>
      <c r="G136" s="206">
        <f t="shared" si="18"/>
        <v>0</v>
      </c>
      <c r="H136" s="206">
        <f t="shared" si="18"/>
        <v>0</v>
      </c>
      <c r="I136" s="207">
        <f t="shared" si="18"/>
        <v>0</v>
      </c>
      <c r="K136" s="569">
        <v>3</v>
      </c>
      <c r="L136" s="175" t="s">
        <v>207</v>
      </c>
      <c r="M136" s="492" t="s">
        <v>493</v>
      </c>
      <c r="N136" s="206">
        <f t="shared" si="19"/>
        <v>0</v>
      </c>
      <c r="O136" s="206">
        <f t="shared" si="19"/>
        <v>0</v>
      </c>
      <c r="P136" s="206">
        <f t="shared" si="19"/>
        <v>0</v>
      </c>
      <c r="Q136" s="206">
        <f t="shared" si="19"/>
        <v>0</v>
      </c>
      <c r="R136" s="207">
        <f t="shared" si="19"/>
        <v>0</v>
      </c>
    </row>
    <row r="137" spans="2:18" x14ac:dyDescent="0.2">
      <c r="B137" s="569">
        <v>4</v>
      </c>
      <c r="C137" s="175" t="s">
        <v>208</v>
      </c>
      <c r="D137" s="492" t="s">
        <v>493</v>
      </c>
      <c r="E137" s="206">
        <f t="shared" si="18"/>
        <v>0</v>
      </c>
      <c r="F137" s="206">
        <f t="shared" si="18"/>
        <v>0</v>
      </c>
      <c r="G137" s="206">
        <f t="shared" si="18"/>
        <v>0</v>
      </c>
      <c r="H137" s="206">
        <f t="shared" si="18"/>
        <v>0</v>
      </c>
      <c r="I137" s="207">
        <f t="shared" si="18"/>
        <v>0</v>
      </c>
      <c r="K137" s="569">
        <v>4</v>
      </c>
      <c r="L137" s="175" t="s">
        <v>208</v>
      </c>
      <c r="M137" s="492" t="s">
        <v>493</v>
      </c>
      <c r="N137" s="206">
        <f t="shared" si="19"/>
        <v>0</v>
      </c>
      <c r="O137" s="206">
        <f t="shared" si="19"/>
        <v>0</v>
      </c>
      <c r="P137" s="206">
        <f t="shared" si="19"/>
        <v>0</v>
      </c>
      <c r="Q137" s="206">
        <f t="shared" si="19"/>
        <v>0</v>
      </c>
      <c r="R137" s="207">
        <f t="shared" si="19"/>
        <v>0</v>
      </c>
    </row>
    <row r="138" spans="2:18" x14ac:dyDescent="0.2">
      <c r="B138" s="569">
        <v>5</v>
      </c>
      <c r="C138" s="175" t="s">
        <v>209</v>
      </c>
      <c r="D138" s="492" t="s">
        <v>493</v>
      </c>
      <c r="E138" s="206">
        <f t="shared" si="18"/>
        <v>0</v>
      </c>
      <c r="F138" s="206">
        <f t="shared" si="18"/>
        <v>0</v>
      </c>
      <c r="G138" s="206">
        <f t="shared" si="18"/>
        <v>0</v>
      </c>
      <c r="H138" s="206">
        <f t="shared" si="18"/>
        <v>0</v>
      </c>
      <c r="I138" s="207">
        <f t="shared" si="18"/>
        <v>0</v>
      </c>
      <c r="K138" s="569">
        <v>5</v>
      </c>
      <c r="L138" s="175" t="s">
        <v>209</v>
      </c>
      <c r="M138" s="492" t="s">
        <v>493</v>
      </c>
      <c r="N138" s="206">
        <f t="shared" si="19"/>
        <v>0</v>
      </c>
      <c r="O138" s="206">
        <f t="shared" si="19"/>
        <v>0</v>
      </c>
      <c r="P138" s="206">
        <f t="shared" si="19"/>
        <v>0</v>
      </c>
      <c r="Q138" s="206">
        <f t="shared" si="19"/>
        <v>0</v>
      </c>
      <c r="R138" s="207">
        <f t="shared" si="19"/>
        <v>0</v>
      </c>
    </row>
    <row r="139" spans="2:18" x14ac:dyDescent="0.2">
      <c r="B139" s="569">
        <v>6</v>
      </c>
      <c r="C139" s="175" t="s">
        <v>210</v>
      </c>
      <c r="D139" s="492" t="s">
        <v>493</v>
      </c>
      <c r="E139" s="206">
        <f t="shared" si="18"/>
        <v>0</v>
      </c>
      <c r="F139" s="206">
        <f t="shared" si="18"/>
        <v>0</v>
      </c>
      <c r="G139" s="206">
        <f t="shared" si="18"/>
        <v>0</v>
      </c>
      <c r="H139" s="206">
        <f t="shared" si="18"/>
        <v>0</v>
      </c>
      <c r="I139" s="207">
        <f t="shared" si="18"/>
        <v>0</v>
      </c>
      <c r="K139" s="569">
        <v>6</v>
      </c>
      <c r="L139" s="175" t="s">
        <v>210</v>
      </c>
      <c r="M139" s="492" t="s">
        <v>493</v>
      </c>
      <c r="N139" s="206">
        <f t="shared" si="19"/>
        <v>0</v>
      </c>
      <c r="O139" s="206">
        <f t="shared" si="19"/>
        <v>0</v>
      </c>
      <c r="P139" s="206">
        <f t="shared" si="19"/>
        <v>0</v>
      </c>
      <c r="Q139" s="206">
        <f t="shared" si="19"/>
        <v>0</v>
      </c>
      <c r="R139" s="207">
        <f t="shared" si="19"/>
        <v>0</v>
      </c>
    </row>
    <row r="140" spans="2:18" x14ac:dyDescent="0.2">
      <c r="B140" s="569">
        <v>7</v>
      </c>
      <c r="C140" s="175" t="s">
        <v>223</v>
      </c>
      <c r="D140" s="492" t="s">
        <v>493</v>
      </c>
      <c r="E140" s="206">
        <f t="shared" si="18"/>
        <v>0</v>
      </c>
      <c r="F140" s="206">
        <f t="shared" si="18"/>
        <v>0</v>
      </c>
      <c r="G140" s="206">
        <f t="shared" si="18"/>
        <v>0</v>
      </c>
      <c r="H140" s="206">
        <f t="shared" si="18"/>
        <v>0</v>
      </c>
      <c r="I140" s="207">
        <f t="shared" si="18"/>
        <v>0</v>
      </c>
      <c r="K140" s="569">
        <v>7</v>
      </c>
      <c r="L140" s="175" t="s">
        <v>223</v>
      </c>
      <c r="M140" s="492" t="s">
        <v>493</v>
      </c>
      <c r="N140" s="206">
        <f t="shared" si="19"/>
        <v>0</v>
      </c>
      <c r="O140" s="206">
        <f t="shared" si="19"/>
        <v>0</v>
      </c>
      <c r="P140" s="206">
        <f t="shared" si="19"/>
        <v>0</v>
      </c>
      <c r="Q140" s="206">
        <f t="shared" si="19"/>
        <v>0</v>
      </c>
      <c r="R140" s="207">
        <f t="shared" si="19"/>
        <v>0</v>
      </c>
    </row>
    <row r="141" spans="2:18" x14ac:dyDescent="0.2">
      <c r="B141" s="569">
        <v>8</v>
      </c>
      <c r="C141" s="175" t="s">
        <v>116</v>
      </c>
      <c r="D141" s="492" t="s">
        <v>493</v>
      </c>
      <c r="E141" s="206">
        <f t="shared" si="18"/>
        <v>0</v>
      </c>
      <c r="F141" s="206">
        <f t="shared" si="18"/>
        <v>0</v>
      </c>
      <c r="G141" s="206">
        <f t="shared" si="18"/>
        <v>0</v>
      </c>
      <c r="H141" s="206">
        <f t="shared" si="18"/>
        <v>0</v>
      </c>
      <c r="I141" s="207">
        <f t="shared" si="18"/>
        <v>0</v>
      </c>
      <c r="K141" s="569">
        <v>8</v>
      </c>
      <c r="L141" s="175" t="s">
        <v>116</v>
      </c>
      <c r="M141" s="492" t="s">
        <v>493</v>
      </c>
      <c r="N141" s="206">
        <f t="shared" si="19"/>
        <v>0</v>
      </c>
      <c r="O141" s="206">
        <f t="shared" si="19"/>
        <v>0</v>
      </c>
      <c r="P141" s="206">
        <f t="shared" si="19"/>
        <v>0</v>
      </c>
      <c r="Q141" s="206">
        <f t="shared" si="19"/>
        <v>0</v>
      </c>
      <c r="R141" s="207">
        <f t="shared" si="19"/>
        <v>0</v>
      </c>
    </row>
    <row r="142" spans="2:18" x14ac:dyDescent="0.2">
      <c r="B142" s="569">
        <v>9</v>
      </c>
      <c r="C142" s="175" t="s">
        <v>117</v>
      </c>
      <c r="D142" s="492" t="s">
        <v>493</v>
      </c>
      <c r="E142" s="206">
        <f t="shared" si="18"/>
        <v>0</v>
      </c>
      <c r="F142" s="206">
        <f t="shared" si="18"/>
        <v>0</v>
      </c>
      <c r="G142" s="206">
        <f t="shared" si="18"/>
        <v>0</v>
      </c>
      <c r="H142" s="206">
        <f t="shared" si="18"/>
        <v>0</v>
      </c>
      <c r="I142" s="207">
        <f t="shared" si="18"/>
        <v>0</v>
      </c>
      <c r="K142" s="569">
        <v>9</v>
      </c>
      <c r="L142" s="175" t="s">
        <v>117</v>
      </c>
      <c r="M142" s="492" t="s">
        <v>493</v>
      </c>
      <c r="N142" s="206">
        <f t="shared" si="19"/>
        <v>0</v>
      </c>
      <c r="O142" s="206">
        <f t="shared" si="19"/>
        <v>0</v>
      </c>
      <c r="P142" s="206">
        <f t="shared" si="19"/>
        <v>0</v>
      </c>
      <c r="Q142" s="206">
        <f t="shared" si="19"/>
        <v>0</v>
      </c>
      <c r="R142" s="207">
        <f t="shared" si="19"/>
        <v>0</v>
      </c>
    </row>
    <row r="143" spans="2:18" x14ac:dyDescent="0.2">
      <c r="B143" s="569">
        <v>10</v>
      </c>
      <c r="C143" s="175" t="s">
        <v>213</v>
      </c>
      <c r="D143" s="492" t="s">
        <v>493</v>
      </c>
      <c r="E143" s="206">
        <f t="shared" si="18"/>
        <v>0</v>
      </c>
      <c r="F143" s="206">
        <f t="shared" si="18"/>
        <v>0</v>
      </c>
      <c r="G143" s="206">
        <f t="shared" si="18"/>
        <v>0</v>
      </c>
      <c r="H143" s="206">
        <f t="shared" si="18"/>
        <v>0</v>
      </c>
      <c r="I143" s="207">
        <f t="shared" si="18"/>
        <v>0</v>
      </c>
      <c r="K143" s="569">
        <v>10</v>
      </c>
      <c r="L143" s="175" t="s">
        <v>213</v>
      </c>
      <c r="M143" s="492" t="s">
        <v>493</v>
      </c>
      <c r="N143" s="206">
        <f t="shared" si="19"/>
        <v>0</v>
      </c>
      <c r="O143" s="206">
        <f t="shared" si="19"/>
        <v>0</v>
      </c>
      <c r="P143" s="206">
        <f t="shared" si="19"/>
        <v>0</v>
      </c>
      <c r="Q143" s="206">
        <f t="shared" si="19"/>
        <v>0</v>
      </c>
      <c r="R143" s="207">
        <f t="shared" si="19"/>
        <v>0</v>
      </c>
    </row>
    <row r="144" spans="2:18" x14ac:dyDescent="0.2">
      <c r="B144" s="569">
        <v>11</v>
      </c>
      <c r="C144" s="175" t="s">
        <v>224</v>
      </c>
      <c r="D144" s="492" t="s">
        <v>493</v>
      </c>
      <c r="E144" s="206">
        <f t="shared" si="18"/>
        <v>0</v>
      </c>
      <c r="F144" s="206">
        <f t="shared" si="18"/>
        <v>0</v>
      </c>
      <c r="G144" s="206">
        <f t="shared" si="18"/>
        <v>0</v>
      </c>
      <c r="H144" s="206">
        <f t="shared" si="18"/>
        <v>0</v>
      </c>
      <c r="I144" s="207">
        <f t="shared" si="18"/>
        <v>0</v>
      </c>
      <c r="K144" s="569">
        <v>11</v>
      </c>
      <c r="L144" s="175" t="s">
        <v>224</v>
      </c>
      <c r="M144" s="492" t="s">
        <v>493</v>
      </c>
      <c r="N144" s="206">
        <f t="shared" si="19"/>
        <v>0</v>
      </c>
      <c r="O144" s="206">
        <f t="shared" si="19"/>
        <v>0</v>
      </c>
      <c r="P144" s="206">
        <f t="shared" si="19"/>
        <v>0</v>
      </c>
      <c r="Q144" s="206">
        <f t="shared" si="19"/>
        <v>0</v>
      </c>
      <c r="R144" s="207">
        <f t="shared" si="19"/>
        <v>0</v>
      </c>
    </row>
    <row r="145" spans="2:18" x14ac:dyDescent="0.2">
      <c r="B145" s="569">
        <v>12</v>
      </c>
      <c r="C145" s="175" t="s">
        <v>212</v>
      </c>
      <c r="D145" s="492" t="s">
        <v>493</v>
      </c>
      <c r="E145" s="206">
        <f t="shared" si="18"/>
        <v>0</v>
      </c>
      <c r="F145" s="206">
        <f t="shared" si="18"/>
        <v>0</v>
      </c>
      <c r="G145" s="206">
        <f t="shared" si="18"/>
        <v>0</v>
      </c>
      <c r="H145" s="206">
        <f t="shared" si="18"/>
        <v>0</v>
      </c>
      <c r="I145" s="207">
        <f t="shared" si="18"/>
        <v>0</v>
      </c>
      <c r="K145" s="569">
        <v>12</v>
      </c>
      <c r="L145" s="175" t="s">
        <v>212</v>
      </c>
      <c r="M145" s="492" t="s">
        <v>493</v>
      </c>
      <c r="N145" s="206">
        <f t="shared" si="19"/>
        <v>0</v>
      </c>
      <c r="O145" s="206">
        <f t="shared" si="19"/>
        <v>0</v>
      </c>
      <c r="P145" s="206">
        <f t="shared" si="19"/>
        <v>0</v>
      </c>
      <c r="Q145" s="206">
        <f t="shared" si="19"/>
        <v>0</v>
      </c>
      <c r="R145" s="207">
        <f t="shared" si="19"/>
        <v>0</v>
      </c>
    </row>
    <row r="146" spans="2:18" ht="15.75" thickBot="1" x14ac:dyDescent="0.25">
      <c r="B146" s="570">
        <v>13</v>
      </c>
      <c r="C146" s="177" t="s">
        <v>30</v>
      </c>
      <c r="D146" s="537" t="s">
        <v>493</v>
      </c>
      <c r="E146" s="206">
        <f>SUM(E20,E38,E56,E74,E92,E110,E128)</f>
        <v>0</v>
      </c>
      <c r="F146" s="206">
        <f>SUM(F20,F38,F56,F74,F92,F110,F128)</f>
        <v>0</v>
      </c>
      <c r="G146" s="166">
        <f>SUM(E20,E38,F56,F74,F92,F110,G128)</f>
        <v>0</v>
      </c>
      <c r="H146" s="166">
        <f>SUM(F20,F38,G56,G74,G92,G110,H128)</f>
        <v>0</v>
      </c>
      <c r="I146" s="207">
        <f>SUM(I20,I38,I56,I74,I92,I110,I128)</f>
        <v>0</v>
      </c>
      <c r="K146" s="570">
        <v>13</v>
      </c>
      <c r="L146" s="177" t="s">
        <v>30</v>
      </c>
      <c r="M146" s="537" t="s">
        <v>493</v>
      </c>
      <c r="N146" s="206">
        <f>SUM(N20,N38,N56,N74,N92,N110,N128)</f>
        <v>0</v>
      </c>
      <c r="O146" s="206">
        <f>SUM(O20,O38,O56,O74,O92,O110,O128)</f>
        <v>0</v>
      </c>
      <c r="P146" s="166">
        <f>SUM(N20,N38,O56,O74,O92,O110,P128)</f>
        <v>0</v>
      </c>
      <c r="Q146" s="166">
        <f>SUM(O20,O38,P56,P74,P92,P110,Q128)</f>
        <v>0</v>
      </c>
      <c r="R146" s="207">
        <f>SUM(R20,R38,R56,R74,R92,R110,R128)</f>
        <v>0</v>
      </c>
    </row>
  </sheetData>
  <sheetProtection algorithmName="SHA-512" hashValue="ZnSfKrQDFQsiYaF+4dFsBS4+noBi23YwTexJqdf2esQZfUrGVsT7Q5sgYSmHz8lxcfq0TiDL6yz+Tgjugo1c+Q==" saltValue="gyzR0MxfXyLJg+gc+2anGg==" spinCount="100000" sheet="1" formatCells="0" formatColumns="0" formatRows="0"/>
  <mergeCells count="64">
    <mergeCell ref="N76:R76"/>
    <mergeCell ref="N77:Q77"/>
    <mergeCell ref="R77:R78"/>
    <mergeCell ref="K130:L133"/>
    <mergeCell ref="N130:R130"/>
    <mergeCell ref="N131:Q131"/>
    <mergeCell ref="R131:R132"/>
    <mergeCell ref="K94:L97"/>
    <mergeCell ref="N94:R94"/>
    <mergeCell ref="N95:Q95"/>
    <mergeCell ref="R95:R96"/>
    <mergeCell ref="K112:L115"/>
    <mergeCell ref="N112:R112"/>
    <mergeCell ref="N113:Q113"/>
    <mergeCell ref="R113:R114"/>
    <mergeCell ref="K4:L7"/>
    <mergeCell ref="N4:R4"/>
    <mergeCell ref="N5:Q5"/>
    <mergeCell ref="R5:R6"/>
    <mergeCell ref="K22:L25"/>
    <mergeCell ref="N22:R22"/>
    <mergeCell ref="N23:Q23"/>
    <mergeCell ref="R23:R24"/>
    <mergeCell ref="B76:C79"/>
    <mergeCell ref="B94:C97"/>
    <mergeCell ref="B112:C115"/>
    <mergeCell ref="B130:C133"/>
    <mergeCell ref="B22:C25"/>
    <mergeCell ref="B40:C43"/>
    <mergeCell ref="K40:L43"/>
    <mergeCell ref="N40:R40"/>
    <mergeCell ref="N41:Q41"/>
    <mergeCell ref="R41:R42"/>
    <mergeCell ref="E95:H95"/>
    <mergeCell ref="I95:I96"/>
    <mergeCell ref="E59:H59"/>
    <mergeCell ref="E76:I76"/>
    <mergeCell ref="I59:I60"/>
    <mergeCell ref="E77:H77"/>
    <mergeCell ref="I77:I78"/>
    <mergeCell ref="K58:L61"/>
    <mergeCell ref="N58:R58"/>
    <mergeCell ref="N59:Q59"/>
    <mergeCell ref="R59:R60"/>
    <mergeCell ref="K76:L79"/>
    <mergeCell ref="E113:H113"/>
    <mergeCell ref="I113:I114"/>
    <mergeCell ref="E131:H131"/>
    <mergeCell ref="I131:I132"/>
    <mergeCell ref="E94:I94"/>
    <mergeCell ref="E112:I112"/>
    <mergeCell ref="E130:I130"/>
    <mergeCell ref="B4:C7"/>
    <mergeCell ref="E4:I4"/>
    <mergeCell ref="E22:I22"/>
    <mergeCell ref="E40:I40"/>
    <mergeCell ref="E58:I58"/>
    <mergeCell ref="B58:C61"/>
    <mergeCell ref="E5:H5"/>
    <mergeCell ref="I5:I6"/>
    <mergeCell ref="E23:H23"/>
    <mergeCell ref="I23:I24"/>
    <mergeCell ref="E41:H41"/>
    <mergeCell ref="I41:I42"/>
  </mergeCells>
  <hyperlinks>
    <hyperlink ref="F2" location="Content!A1" display="&lt;&lt;&lt; Back to ToC" xr:uid="{3BDF6ECF-46AB-41C6-9E6C-EA203411E388}"/>
    <hyperlink ref="O2" location="Content!A1" display="&lt;&lt;&lt; Back to ToC" xr:uid="{C5A5F886-D7FB-4904-80A2-5AD7D94FE784}"/>
  </hyperlinks>
  <pageMargins left="0.7" right="0.7" top="0.75" bottom="0.75" header="0.3" footer="0.3"/>
  <pageSetup paperSize="9" scale="45" fitToHeight="0" orientation="landscape" r:id="rId1"/>
  <headerFooter>
    <oddFooter>&amp;C_x000D_&amp;1#&amp;"Calibri"&amp;10&amp;K000000 Classification: Unclassified</oddFooter>
  </headerFooter>
  <rowBreaks count="2" manualBreakCount="2">
    <brk id="57" max="16383" man="1"/>
    <brk id="128" max="16383" man="1"/>
  </rowBreaks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4607-8915-4ED2-8C2D-DE6B4E7BB008}">
  <sheetPr codeName="Sheet16"/>
  <dimension ref="B1:U87"/>
  <sheetViews>
    <sheetView showGridLines="0" zoomScaleNormal="100" workbookViewId="0">
      <selection activeCell="N102" sqref="N102"/>
    </sheetView>
  </sheetViews>
  <sheetFormatPr defaultColWidth="8.7109375" defaultRowHeight="14.25" outlineLevelCol="4" x14ac:dyDescent="0.2"/>
  <cols>
    <col min="1" max="1" width="3.7109375" style="9" customWidth="1"/>
    <col min="2" max="2" width="4.42578125" style="573" customWidth="1"/>
    <col min="3" max="3" width="36.42578125" style="9" bestFit="1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3" width="9.85546875" style="9" customWidth="1"/>
    <col min="14" max="18" width="11.5703125" style="9" customWidth="1"/>
    <col min="19" max="19" width="9.140625" style="9" customWidth="1"/>
    <col min="20" max="16384" width="8.7109375" style="9"/>
  </cols>
  <sheetData>
    <row r="1" spans="2:21" s="365" customFormat="1" x14ac:dyDescent="0.2">
      <c r="B1" s="568"/>
    </row>
    <row r="2" spans="2:21" s="365" customFormat="1" ht="15" x14ac:dyDescent="0.2">
      <c r="B2" s="568"/>
      <c r="C2" s="362" t="s">
        <v>225</v>
      </c>
      <c r="D2" s="362"/>
      <c r="F2" s="375" t="s">
        <v>59</v>
      </c>
    </row>
    <row r="3" spans="2:21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</row>
    <row r="4" spans="2:21" s="365" customFormat="1" ht="15" x14ac:dyDescent="0.2">
      <c r="B4" s="683" t="s">
        <v>226</v>
      </c>
      <c r="C4" s="684"/>
      <c r="D4" s="485"/>
      <c r="E4" s="680">
        <f>'Key inputs'!C29</f>
        <v>2023</v>
      </c>
      <c r="F4" s="680"/>
      <c r="G4" s="680"/>
      <c r="H4" s="680"/>
      <c r="I4" s="680"/>
      <c r="J4" s="680"/>
      <c r="K4" s="680"/>
      <c r="L4" s="648"/>
    </row>
    <row r="5" spans="2:21" s="365" customFormat="1" ht="15" x14ac:dyDescent="0.2">
      <c r="B5" s="685"/>
      <c r="C5" s="667"/>
      <c r="D5" s="486" t="s">
        <v>490</v>
      </c>
      <c r="E5" s="382" t="str">
        <f>'Key inputs'!C30</f>
        <v>2023 UY</v>
      </c>
      <c r="F5" s="382" t="str">
        <f>'Key inputs'!D30</f>
        <v>2022 UY</v>
      </c>
      <c r="G5" s="382" t="str">
        <f>'Key inputs'!E30</f>
        <v>2021 UY</v>
      </c>
      <c r="H5" s="382" t="str">
        <f>LEFT(G5,4)-1&amp;" UY"</f>
        <v>2020 UY</v>
      </c>
      <c r="I5" s="382" t="str">
        <f t="shared" ref="I5:K5" si="0">LEFT(H5,4)-1&amp;" UY"</f>
        <v>2019 UY</v>
      </c>
      <c r="J5" s="382" t="str">
        <f t="shared" si="0"/>
        <v>2018 UY</v>
      </c>
      <c r="K5" s="382" t="str">
        <f t="shared" si="0"/>
        <v>2017 UY</v>
      </c>
      <c r="L5" s="384" t="str">
        <f>'Key inputs'!F30</f>
        <v>Total</v>
      </c>
    </row>
    <row r="6" spans="2:21" s="365" customFormat="1" ht="15" x14ac:dyDescent="0.2">
      <c r="B6" s="686"/>
      <c r="C6" s="668"/>
      <c r="D6" s="486"/>
      <c r="E6" s="366" t="s">
        <v>62</v>
      </c>
      <c r="F6" s="366" t="s">
        <v>63</v>
      </c>
      <c r="G6" s="366" t="s">
        <v>64</v>
      </c>
      <c r="H6" s="366" t="s">
        <v>65</v>
      </c>
      <c r="I6" s="366" t="s">
        <v>66</v>
      </c>
      <c r="J6" s="366" t="s">
        <v>67</v>
      </c>
      <c r="K6" s="366" t="s">
        <v>68</v>
      </c>
      <c r="L6" s="380" t="s">
        <v>69</v>
      </c>
    </row>
    <row r="7" spans="2:21" ht="15" x14ac:dyDescent="0.2">
      <c r="B7" s="569"/>
      <c r="C7" s="173" t="s">
        <v>114</v>
      </c>
      <c r="D7" s="235"/>
      <c r="E7" s="238"/>
      <c r="F7" s="238"/>
      <c r="G7" s="238"/>
      <c r="H7" s="238"/>
      <c r="I7" s="238"/>
      <c r="J7" s="238"/>
      <c r="K7" s="238"/>
      <c r="L7" s="314"/>
    </row>
    <row r="8" spans="2:21" x14ac:dyDescent="0.2">
      <c r="B8" s="569">
        <v>1</v>
      </c>
      <c r="C8" s="156" t="s">
        <v>227</v>
      </c>
      <c r="D8" s="302" t="s">
        <v>461</v>
      </c>
      <c r="E8" s="100"/>
      <c r="F8" s="100"/>
      <c r="G8" s="100"/>
      <c r="H8" s="100"/>
      <c r="I8" s="100"/>
      <c r="J8" s="100"/>
      <c r="K8" s="100"/>
      <c r="L8" s="204">
        <f t="shared" ref="L8:L13" si="1">SUM(E8:K8)</f>
        <v>0</v>
      </c>
    </row>
    <row r="9" spans="2:21" x14ac:dyDescent="0.2">
      <c r="B9" s="569">
        <v>2</v>
      </c>
      <c r="C9" s="156" t="s">
        <v>228</v>
      </c>
      <c r="D9" s="302" t="s">
        <v>461</v>
      </c>
      <c r="E9" s="100"/>
      <c r="F9" s="100"/>
      <c r="G9" s="100"/>
      <c r="H9" s="100"/>
      <c r="I9" s="100"/>
      <c r="J9" s="100"/>
      <c r="K9" s="100"/>
      <c r="L9" s="204">
        <f t="shared" si="1"/>
        <v>0</v>
      </c>
    </row>
    <row r="10" spans="2:21" x14ac:dyDescent="0.2">
      <c r="B10" s="569">
        <v>3</v>
      </c>
      <c r="C10" s="156" t="s">
        <v>229</v>
      </c>
      <c r="D10" s="302" t="s">
        <v>461</v>
      </c>
      <c r="E10" s="100"/>
      <c r="F10" s="100"/>
      <c r="G10" s="100"/>
      <c r="H10" s="100"/>
      <c r="I10" s="100"/>
      <c r="J10" s="100"/>
      <c r="K10" s="100"/>
      <c r="L10" s="204">
        <f>SUM(E10:K10)</f>
        <v>0</v>
      </c>
    </row>
    <row r="11" spans="2:21" x14ac:dyDescent="0.2">
      <c r="B11" s="569">
        <v>4</v>
      </c>
      <c r="C11" s="156" t="s">
        <v>230</v>
      </c>
      <c r="D11" s="302" t="s">
        <v>461</v>
      </c>
      <c r="E11" s="100"/>
      <c r="F11" s="100"/>
      <c r="G11" s="100"/>
      <c r="H11" s="100"/>
      <c r="I11" s="100"/>
      <c r="J11" s="100"/>
      <c r="K11" s="100"/>
      <c r="L11" s="204">
        <f t="shared" si="1"/>
        <v>0</v>
      </c>
    </row>
    <row r="12" spans="2:21" x14ac:dyDescent="0.2">
      <c r="B12" s="569">
        <v>5</v>
      </c>
      <c r="C12" s="156" t="s">
        <v>231</v>
      </c>
      <c r="D12" s="302" t="s">
        <v>461</v>
      </c>
      <c r="E12" s="100"/>
      <c r="F12" s="100"/>
      <c r="G12" s="100"/>
      <c r="H12" s="100"/>
      <c r="I12" s="100"/>
      <c r="J12" s="100"/>
      <c r="K12" s="100"/>
      <c r="L12" s="204">
        <f t="shared" si="1"/>
        <v>0</v>
      </c>
    </row>
    <row r="13" spans="2:21" ht="15" x14ac:dyDescent="0.25">
      <c r="B13" s="569">
        <v>6</v>
      </c>
      <c r="C13" s="157" t="s">
        <v>30</v>
      </c>
      <c r="D13" s="236" t="s">
        <v>461</v>
      </c>
      <c r="E13" s="183">
        <f t="shared" ref="E13:K13" si="2">SUM(E8:E12)</f>
        <v>0</v>
      </c>
      <c r="F13" s="179">
        <f t="shared" si="2"/>
        <v>0</v>
      </c>
      <c r="G13" s="183">
        <f t="shared" si="2"/>
        <v>0</v>
      </c>
      <c r="H13" s="183">
        <f t="shared" si="2"/>
        <v>0</v>
      </c>
      <c r="I13" s="183">
        <f t="shared" si="2"/>
        <v>0</v>
      </c>
      <c r="J13" s="183">
        <f t="shared" si="2"/>
        <v>0</v>
      </c>
      <c r="K13" s="183">
        <f t="shared" si="2"/>
        <v>0</v>
      </c>
      <c r="L13" s="315">
        <f t="shared" si="1"/>
        <v>0</v>
      </c>
      <c r="U13" s="17"/>
    </row>
    <row r="14" spans="2:21" ht="15" x14ac:dyDescent="0.2">
      <c r="B14" s="569"/>
      <c r="C14" s="235" t="s">
        <v>232</v>
      </c>
      <c r="D14" s="235"/>
      <c r="E14" s="54"/>
      <c r="F14" s="54"/>
      <c r="G14" s="54"/>
      <c r="H14" s="54"/>
      <c r="I14" s="54"/>
      <c r="J14" s="54"/>
      <c r="K14" s="54"/>
      <c r="L14" s="260"/>
    </row>
    <row r="15" spans="2:21" x14ac:dyDescent="0.2">
      <c r="B15" s="569">
        <v>7</v>
      </c>
      <c r="C15" s="156" t="s">
        <v>227</v>
      </c>
      <c r="D15" s="302" t="s">
        <v>461</v>
      </c>
      <c r="E15" s="100"/>
      <c r="F15" s="100"/>
      <c r="G15" s="100"/>
      <c r="H15" s="100"/>
      <c r="I15" s="100"/>
      <c r="J15" s="100"/>
      <c r="K15" s="100"/>
      <c r="L15" s="204">
        <f t="shared" ref="L15:L20" si="3">SUM(E15:K15)</f>
        <v>0</v>
      </c>
    </row>
    <row r="16" spans="2:21" x14ac:dyDescent="0.2">
      <c r="B16" s="569">
        <v>8</v>
      </c>
      <c r="C16" s="156" t="s">
        <v>228</v>
      </c>
      <c r="D16" s="302" t="s">
        <v>461</v>
      </c>
      <c r="E16" s="100"/>
      <c r="F16" s="100"/>
      <c r="G16" s="100"/>
      <c r="H16" s="100"/>
      <c r="I16" s="100"/>
      <c r="J16" s="100"/>
      <c r="K16" s="100"/>
      <c r="L16" s="204">
        <f t="shared" si="3"/>
        <v>0</v>
      </c>
    </row>
    <row r="17" spans="2:12" x14ac:dyDescent="0.2">
      <c r="B17" s="569">
        <v>9</v>
      </c>
      <c r="C17" s="156" t="s">
        <v>229</v>
      </c>
      <c r="D17" s="302" t="s">
        <v>461</v>
      </c>
      <c r="E17" s="100"/>
      <c r="F17" s="100"/>
      <c r="G17" s="100"/>
      <c r="H17" s="100"/>
      <c r="I17" s="100"/>
      <c r="J17" s="100"/>
      <c r="K17" s="100"/>
      <c r="L17" s="204">
        <f t="shared" si="3"/>
        <v>0</v>
      </c>
    </row>
    <row r="18" spans="2:12" x14ac:dyDescent="0.2">
      <c r="B18" s="569">
        <v>10</v>
      </c>
      <c r="C18" s="156" t="s">
        <v>230</v>
      </c>
      <c r="D18" s="302" t="s">
        <v>461</v>
      </c>
      <c r="E18" s="100"/>
      <c r="F18" s="100"/>
      <c r="G18" s="100"/>
      <c r="H18" s="100"/>
      <c r="I18" s="100"/>
      <c r="J18" s="100"/>
      <c r="K18" s="100"/>
      <c r="L18" s="204">
        <f t="shared" si="3"/>
        <v>0</v>
      </c>
    </row>
    <row r="19" spans="2:12" x14ac:dyDescent="0.2">
      <c r="B19" s="569">
        <v>11</v>
      </c>
      <c r="C19" s="156" t="s">
        <v>231</v>
      </c>
      <c r="D19" s="302" t="s">
        <v>461</v>
      </c>
      <c r="E19" s="100"/>
      <c r="F19" s="100"/>
      <c r="G19" s="100"/>
      <c r="H19" s="100"/>
      <c r="I19" s="100"/>
      <c r="J19" s="100"/>
      <c r="K19" s="100"/>
      <c r="L19" s="204">
        <f t="shared" si="3"/>
        <v>0</v>
      </c>
    </row>
    <row r="20" spans="2:12" ht="15" x14ac:dyDescent="0.2">
      <c r="B20" s="569">
        <v>12</v>
      </c>
      <c r="C20" s="157" t="s">
        <v>30</v>
      </c>
      <c r="D20" s="236" t="s">
        <v>461</v>
      </c>
      <c r="E20" s="179">
        <f t="shared" ref="E20:K20" si="4">SUM(E15:E19)</f>
        <v>0</v>
      </c>
      <c r="F20" s="179">
        <f t="shared" si="4"/>
        <v>0</v>
      </c>
      <c r="G20" s="179">
        <f t="shared" si="4"/>
        <v>0</v>
      </c>
      <c r="H20" s="179">
        <f t="shared" si="4"/>
        <v>0</v>
      </c>
      <c r="I20" s="179">
        <f t="shared" si="4"/>
        <v>0</v>
      </c>
      <c r="J20" s="179">
        <f t="shared" si="4"/>
        <v>0</v>
      </c>
      <c r="K20" s="179">
        <f t="shared" si="4"/>
        <v>0</v>
      </c>
      <c r="L20" s="315">
        <f t="shared" si="3"/>
        <v>0</v>
      </c>
    </row>
    <row r="21" spans="2:12" ht="15" x14ac:dyDescent="0.2">
      <c r="B21" s="569"/>
      <c r="C21" s="235" t="s">
        <v>136</v>
      </c>
      <c r="D21" s="235"/>
      <c r="E21" s="54"/>
      <c r="F21" s="54"/>
      <c r="G21" s="54"/>
      <c r="H21" s="54"/>
      <c r="I21" s="54"/>
      <c r="J21" s="54"/>
      <c r="K21" s="54"/>
      <c r="L21" s="260"/>
    </row>
    <row r="22" spans="2:12" x14ac:dyDescent="0.2">
      <c r="B22" s="569">
        <v>13</v>
      </c>
      <c r="C22" s="156" t="s">
        <v>227</v>
      </c>
      <c r="D22" s="302" t="s">
        <v>461</v>
      </c>
      <c r="E22" s="100"/>
      <c r="F22" s="100"/>
      <c r="G22" s="100"/>
      <c r="H22" s="100"/>
      <c r="I22" s="100"/>
      <c r="J22" s="100"/>
      <c r="K22" s="100"/>
      <c r="L22" s="204">
        <f t="shared" ref="L22:L27" si="5">SUM(E22:K22)</f>
        <v>0</v>
      </c>
    </row>
    <row r="23" spans="2:12" x14ac:dyDescent="0.2">
      <c r="B23" s="569">
        <v>14</v>
      </c>
      <c r="C23" s="156" t="s">
        <v>228</v>
      </c>
      <c r="D23" s="302" t="s">
        <v>461</v>
      </c>
      <c r="E23" s="100"/>
      <c r="F23" s="100"/>
      <c r="G23" s="100"/>
      <c r="H23" s="100"/>
      <c r="I23" s="100"/>
      <c r="J23" s="100"/>
      <c r="K23" s="100"/>
      <c r="L23" s="204">
        <f t="shared" si="5"/>
        <v>0</v>
      </c>
    </row>
    <row r="24" spans="2:12" x14ac:dyDescent="0.2">
      <c r="B24" s="569">
        <v>15</v>
      </c>
      <c r="C24" s="156" t="s">
        <v>229</v>
      </c>
      <c r="D24" s="302" t="s">
        <v>461</v>
      </c>
      <c r="E24" s="100"/>
      <c r="F24" s="100"/>
      <c r="G24" s="100"/>
      <c r="H24" s="100"/>
      <c r="I24" s="100"/>
      <c r="J24" s="100"/>
      <c r="K24" s="100"/>
      <c r="L24" s="204">
        <f t="shared" si="5"/>
        <v>0</v>
      </c>
    </row>
    <row r="25" spans="2:12" x14ac:dyDescent="0.2">
      <c r="B25" s="569">
        <v>16</v>
      </c>
      <c r="C25" s="156" t="s">
        <v>230</v>
      </c>
      <c r="D25" s="302" t="s">
        <v>461</v>
      </c>
      <c r="E25" s="100"/>
      <c r="F25" s="100"/>
      <c r="G25" s="100"/>
      <c r="H25" s="100"/>
      <c r="I25" s="100"/>
      <c r="J25" s="100"/>
      <c r="K25" s="100"/>
      <c r="L25" s="204">
        <f t="shared" si="5"/>
        <v>0</v>
      </c>
    </row>
    <row r="26" spans="2:12" x14ac:dyDescent="0.2">
      <c r="B26" s="569">
        <v>17</v>
      </c>
      <c r="C26" s="156" t="s">
        <v>231</v>
      </c>
      <c r="D26" s="302" t="s">
        <v>461</v>
      </c>
      <c r="E26" s="100"/>
      <c r="F26" s="100"/>
      <c r="G26" s="100"/>
      <c r="H26" s="100"/>
      <c r="I26" s="100"/>
      <c r="J26" s="100"/>
      <c r="K26" s="100"/>
      <c r="L26" s="204">
        <f t="shared" si="5"/>
        <v>0</v>
      </c>
    </row>
    <row r="27" spans="2:12" ht="15" x14ac:dyDescent="0.2">
      <c r="B27" s="569">
        <v>18</v>
      </c>
      <c r="C27" s="157" t="s">
        <v>30</v>
      </c>
      <c r="D27" s="236" t="s">
        <v>461</v>
      </c>
      <c r="E27" s="179">
        <f t="shared" ref="E27:K27" si="6">SUM(E22:E26)</f>
        <v>0</v>
      </c>
      <c r="F27" s="179">
        <f t="shared" si="6"/>
        <v>0</v>
      </c>
      <c r="G27" s="179">
        <f t="shared" si="6"/>
        <v>0</v>
      </c>
      <c r="H27" s="179">
        <f t="shared" si="6"/>
        <v>0</v>
      </c>
      <c r="I27" s="179">
        <f t="shared" si="6"/>
        <v>0</v>
      </c>
      <c r="J27" s="179">
        <f t="shared" si="6"/>
        <v>0</v>
      </c>
      <c r="K27" s="179">
        <f t="shared" si="6"/>
        <v>0</v>
      </c>
      <c r="L27" s="315">
        <f t="shared" si="5"/>
        <v>0</v>
      </c>
    </row>
    <row r="28" spans="2:12" ht="15" x14ac:dyDescent="0.2">
      <c r="B28" s="569"/>
      <c r="C28" s="235" t="s">
        <v>233</v>
      </c>
      <c r="D28" s="235"/>
      <c r="E28" s="54"/>
      <c r="F28" s="54"/>
      <c r="G28" s="54"/>
      <c r="H28" s="54"/>
      <c r="I28" s="54"/>
      <c r="J28" s="54"/>
      <c r="K28" s="54"/>
      <c r="L28" s="260"/>
    </row>
    <row r="29" spans="2:12" x14ac:dyDescent="0.2">
      <c r="B29" s="569">
        <v>19</v>
      </c>
      <c r="C29" s="156" t="s">
        <v>227</v>
      </c>
      <c r="D29" s="302" t="s">
        <v>461</v>
      </c>
      <c r="E29" s="100"/>
      <c r="F29" s="100"/>
      <c r="G29" s="100"/>
      <c r="H29" s="100"/>
      <c r="I29" s="100"/>
      <c r="J29" s="100"/>
      <c r="K29" s="100"/>
      <c r="L29" s="204">
        <f t="shared" ref="L29:L34" si="7">SUM(E29:K29)</f>
        <v>0</v>
      </c>
    </row>
    <row r="30" spans="2:12" x14ac:dyDescent="0.2">
      <c r="B30" s="569">
        <v>20</v>
      </c>
      <c r="C30" s="156" t="s">
        <v>228</v>
      </c>
      <c r="D30" s="302" t="s">
        <v>461</v>
      </c>
      <c r="E30" s="100"/>
      <c r="F30" s="100"/>
      <c r="G30" s="100"/>
      <c r="H30" s="100"/>
      <c r="I30" s="100"/>
      <c r="J30" s="100"/>
      <c r="K30" s="100"/>
      <c r="L30" s="204">
        <f t="shared" si="7"/>
        <v>0</v>
      </c>
    </row>
    <row r="31" spans="2:12" x14ac:dyDescent="0.2">
      <c r="B31" s="569">
        <v>21</v>
      </c>
      <c r="C31" s="156" t="s">
        <v>229</v>
      </c>
      <c r="D31" s="302" t="s">
        <v>461</v>
      </c>
      <c r="E31" s="100"/>
      <c r="F31" s="100"/>
      <c r="G31" s="100"/>
      <c r="H31" s="100"/>
      <c r="I31" s="100"/>
      <c r="J31" s="100"/>
      <c r="K31" s="100"/>
      <c r="L31" s="204">
        <f t="shared" si="7"/>
        <v>0</v>
      </c>
    </row>
    <row r="32" spans="2:12" x14ac:dyDescent="0.2">
      <c r="B32" s="569">
        <v>22</v>
      </c>
      <c r="C32" s="156" t="s">
        <v>230</v>
      </c>
      <c r="D32" s="302" t="s">
        <v>461</v>
      </c>
      <c r="E32" s="100"/>
      <c r="F32" s="100"/>
      <c r="G32" s="100"/>
      <c r="H32" s="100"/>
      <c r="I32" s="100"/>
      <c r="J32" s="100"/>
      <c r="K32" s="100"/>
      <c r="L32" s="204">
        <f t="shared" si="7"/>
        <v>0</v>
      </c>
    </row>
    <row r="33" spans="2:12" x14ac:dyDescent="0.2">
      <c r="B33" s="569">
        <v>23</v>
      </c>
      <c r="C33" s="156" t="s">
        <v>231</v>
      </c>
      <c r="D33" s="302" t="s">
        <v>461</v>
      </c>
      <c r="E33" s="100"/>
      <c r="F33" s="100"/>
      <c r="G33" s="100"/>
      <c r="H33" s="100"/>
      <c r="I33" s="100"/>
      <c r="J33" s="100"/>
      <c r="K33" s="100"/>
      <c r="L33" s="204">
        <f t="shared" si="7"/>
        <v>0</v>
      </c>
    </row>
    <row r="34" spans="2:12" ht="15" x14ac:dyDescent="0.2">
      <c r="B34" s="569">
        <v>24</v>
      </c>
      <c r="C34" s="157" t="s">
        <v>30</v>
      </c>
      <c r="D34" s="236" t="s">
        <v>461</v>
      </c>
      <c r="E34" s="179">
        <f t="shared" ref="E34:K34" si="8">SUM(E29:E33)</f>
        <v>0</v>
      </c>
      <c r="F34" s="179">
        <f t="shared" si="8"/>
        <v>0</v>
      </c>
      <c r="G34" s="179">
        <f t="shared" si="8"/>
        <v>0</v>
      </c>
      <c r="H34" s="179">
        <f t="shared" si="8"/>
        <v>0</v>
      </c>
      <c r="I34" s="179">
        <f t="shared" si="8"/>
        <v>0</v>
      </c>
      <c r="J34" s="179">
        <f t="shared" si="8"/>
        <v>0</v>
      </c>
      <c r="K34" s="179">
        <f t="shared" si="8"/>
        <v>0</v>
      </c>
      <c r="L34" s="315">
        <f t="shared" si="7"/>
        <v>0</v>
      </c>
    </row>
    <row r="35" spans="2:12" ht="15" x14ac:dyDescent="0.2">
      <c r="B35" s="569"/>
      <c r="C35" s="235" t="s">
        <v>135</v>
      </c>
      <c r="D35" s="235"/>
      <c r="E35" s="54"/>
      <c r="F35" s="54"/>
      <c r="G35" s="54"/>
      <c r="H35" s="54"/>
      <c r="I35" s="54"/>
      <c r="J35" s="54"/>
      <c r="K35" s="54"/>
      <c r="L35" s="260"/>
    </row>
    <row r="36" spans="2:12" x14ac:dyDescent="0.2">
      <c r="B36" s="569">
        <v>25</v>
      </c>
      <c r="C36" s="156" t="s">
        <v>227</v>
      </c>
      <c r="D36" s="302" t="s">
        <v>461</v>
      </c>
      <c r="E36" s="100"/>
      <c r="F36" s="100"/>
      <c r="G36" s="100"/>
      <c r="H36" s="100"/>
      <c r="I36" s="100"/>
      <c r="J36" s="100"/>
      <c r="K36" s="100"/>
      <c r="L36" s="204">
        <f t="shared" ref="L36:L40" si="9">SUM(E36:K36)</f>
        <v>0</v>
      </c>
    </row>
    <row r="37" spans="2:12" x14ac:dyDescent="0.2">
      <c r="B37" s="569">
        <v>26</v>
      </c>
      <c r="C37" s="156" t="s">
        <v>228</v>
      </c>
      <c r="D37" s="302" t="s">
        <v>461</v>
      </c>
      <c r="E37" s="100"/>
      <c r="F37" s="100"/>
      <c r="G37" s="100"/>
      <c r="H37" s="100"/>
      <c r="I37" s="100"/>
      <c r="J37" s="100"/>
      <c r="K37" s="100"/>
      <c r="L37" s="204">
        <f t="shared" si="9"/>
        <v>0</v>
      </c>
    </row>
    <row r="38" spans="2:12" x14ac:dyDescent="0.2">
      <c r="B38" s="569">
        <v>27</v>
      </c>
      <c r="C38" s="156" t="s">
        <v>229</v>
      </c>
      <c r="D38" s="302" t="s">
        <v>461</v>
      </c>
      <c r="E38" s="100"/>
      <c r="F38" s="100"/>
      <c r="G38" s="100"/>
      <c r="H38" s="100"/>
      <c r="I38" s="100"/>
      <c r="J38" s="100"/>
      <c r="K38" s="100"/>
      <c r="L38" s="204">
        <f t="shared" si="9"/>
        <v>0</v>
      </c>
    </row>
    <row r="39" spans="2:12" x14ac:dyDescent="0.2">
      <c r="B39" s="569">
        <v>28</v>
      </c>
      <c r="C39" s="156" t="s">
        <v>230</v>
      </c>
      <c r="D39" s="302" t="s">
        <v>461</v>
      </c>
      <c r="E39" s="100"/>
      <c r="F39" s="100"/>
      <c r="G39" s="100"/>
      <c r="H39" s="100"/>
      <c r="I39" s="100"/>
      <c r="J39" s="100"/>
      <c r="K39" s="100"/>
      <c r="L39" s="204">
        <f t="shared" si="9"/>
        <v>0</v>
      </c>
    </row>
    <row r="40" spans="2:12" x14ac:dyDescent="0.2">
      <c r="B40" s="569">
        <v>29</v>
      </c>
      <c r="C40" s="156" t="s">
        <v>231</v>
      </c>
      <c r="D40" s="302" t="s">
        <v>461</v>
      </c>
      <c r="E40" s="100"/>
      <c r="F40" s="100"/>
      <c r="G40" s="100"/>
      <c r="H40" s="100"/>
      <c r="I40" s="100"/>
      <c r="J40" s="100"/>
      <c r="K40" s="100"/>
      <c r="L40" s="204">
        <f t="shared" si="9"/>
        <v>0</v>
      </c>
    </row>
    <row r="41" spans="2:12" ht="15" x14ac:dyDescent="0.2">
      <c r="B41" s="569">
        <v>30</v>
      </c>
      <c r="C41" s="236" t="s">
        <v>30</v>
      </c>
      <c r="D41" s="236" t="s">
        <v>461</v>
      </c>
      <c r="E41" s="179">
        <f t="shared" ref="E41:K41" si="10">SUM(E36:E40)</f>
        <v>0</v>
      </c>
      <c r="F41" s="179">
        <f t="shared" si="10"/>
        <v>0</v>
      </c>
      <c r="G41" s="179">
        <f t="shared" si="10"/>
        <v>0</v>
      </c>
      <c r="H41" s="179">
        <f t="shared" si="10"/>
        <v>0</v>
      </c>
      <c r="I41" s="179">
        <f t="shared" si="10"/>
        <v>0</v>
      </c>
      <c r="J41" s="179">
        <f t="shared" si="10"/>
        <v>0</v>
      </c>
      <c r="K41" s="179">
        <f t="shared" si="10"/>
        <v>0</v>
      </c>
      <c r="L41" s="315">
        <f>SUM(E41:K41)</f>
        <v>0</v>
      </c>
    </row>
    <row r="42" spans="2:12" ht="15" x14ac:dyDescent="0.2">
      <c r="B42" s="569"/>
      <c r="C42" s="237"/>
      <c r="D42" s="237"/>
      <c r="E42" s="54"/>
      <c r="F42" s="54"/>
      <c r="G42" s="54"/>
      <c r="H42" s="54"/>
      <c r="I42" s="54"/>
      <c r="J42" s="54"/>
      <c r="K42" s="54"/>
      <c r="L42" s="260"/>
    </row>
    <row r="43" spans="2:12" ht="15.75" thickBot="1" x14ac:dyDescent="0.25">
      <c r="B43" s="570">
        <v>31</v>
      </c>
      <c r="C43" s="316" t="s">
        <v>30</v>
      </c>
      <c r="D43" s="316" t="s">
        <v>461</v>
      </c>
      <c r="E43" s="317">
        <f t="shared" ref="E43:K43" si="11">SUM(E13,E20,E27,E34,E41)</f>
        <v>0</v>
      </c>
      <c r="F43" s="317">
        <f t="shared" si="11"/>
        <v>0</v>
      </c>
      <c r="G43" s="317">
        <f t="shared" si="11"/>
        <v>0</v>
      </c>
      <c r="H43" s="317">
        <f t="shared" si="11"/>
        <v>0</v>
      </c>
      <c r="I43" s="317">
        <f t="shared" si="11"/>
        <v>0</v>
      </c>
      <c r="J43" s="317">
        <f t="shared" si="11"/>
        <v>0</v>
      </c>
      <c r="K43" s="317">
        <f t="shared" si="11"/>
        <v>0</v>
      </c>
      <c r="L43" s="318">
        <f>SUM(E43:K43)</f>
        <v>0</v>
      </c>
    </row>
    <row r="44" spans="2:12" x14ac:dyDescent="0.2">
      <c r="C44" s="5"/>
      <c r="D44" s="5"/>
    </row>
    <row r="45" spans="2:12" x14ac:dyDescent="0.2">
      <c r="C45" s="5"/>
      <c r="D45" s="5"/>
    </row>
    <row r="46" spans="2:12" s="365" customFormat="1" ht="15" x14ac:dyDescent="0.2">
      <c r="B46" s="568"/>
      <c r="C46" s="362" t="str">
        <f>E48&amp; " - Maturity analysis of syndicate liabilities "</f>
        <v>2022 - Maturity analysis of syndicate liabilities </v>
      </c>
      <c r="D46" s="362"/>
    </row>
    <row r="47" spans="2:12" s="365" customFormat="1" ht="15" thickBot="1" x14ac:dyDescent="0.25">
      <c r="B47" s="568"/>
      <c r="C47" s="363" t="str">
        <f>"Figures in thousands of "&amp;'Key inputs'!H24</f>
        <v>Figures in thousands of USD</v>
      </c>
      <c r="D47" s="376"/>
    </row>
    <row r="48" spans="2:12" s="365" customFormat="1" ht="15" x14ac:dyDescent="0.2">
      <c r="B48" s="652" t="s">
        <v>226</v>
      </c>
      <c r="C48" s="687"/>
      <c r="D48" s="485"/>
      <c r="E48" s="681">
        <f>'Key inputs'!G29</f>
        <v>2022</v>
      </c>
      <c r="F48" s="680"/>
      <c r="G48" s="680"/>
      <c r="H48" s="680"/>
      <c r="I48" s="680"/>
      <c r="J48" s="680"/>
      <c r="K48" s="682"/>
      <c r="L48" s="648"/>
    </row>
    <row r="49" spans="2:12" s="365" customFormat="1" ht="15" x14ac:dyDescent="0.2">
      <c r="B49" s="654"/>
      <c r="C49" s="688"/>
      <c r="D49" s="486" t="s">
        <v>490</v>
      </c>
      <c r="E49" s="381" t="str">
        <f>'Key inputs'!G30</f>
        <v>2022 UY</v>
      </c>
      <c r="F49" s="382" t="str">
        <f>'Key inputs'!H30</f>
        <v>2021 UY</v>
      </c>
      <c r="G49" s="382" t="str">
        <f>'Key inputs'!I30</f>
        <v>2020 UY</v>
      </c>
      <c r="H49" s="382" t="str">
        <f t="shared" ref="H49:K49" si="12">LEFT(G49,4)-1&amp;" UY"</f>
        <v>2019 UY</v>
      </c>
      <c r="I49" s="382" t="str">
        <f t="shared" si="12"/>
        <v>2018 UY</v>
      </c>
      <c r="J49" s="366" t="str">
        <f t="shared" si="12"/>
        <v>2017 UY</v>
      </c>
      <c r="K49" s="366" t="str">
        <f t="shared" si="12"/>
        <v>2016 UY</v>
      </c>
      <c r="L49" s="380" t="str">
        <f>'Key inputs'!J30</f>
        <v>Total</v>
      </c>
    </row>
    <row r="50" spans="2:12" s="365" customFormat="1" ht="15" x14ac:dyDescent="0.2">
      <c r="B50" s="656"/>
      <c r="C50" s="689"/>
      <c r="D50" s="486"/>
      <c r="E50" s="366" t="s">
        <v>62</v>
      </c>
      <c r="F50" s="366" t="s">
        <v>63</v>
      </c>
      <c r="G50" s="366" t="s">
        <v>64</v>
      </c>
      <c r="H50" s="366" t="s">
        <v>65</v>
      </c>
      <c r="I50" s="366" t="s">
        <v>66</v>
      </c>
      <c r="J50" s="366" t="s">
        <v>67</v>
      </c>
      <c r="K50" s="366" t="s">
        <v>68</v>
      </c>
      <c r="L50" s="380" t="s">
        <v>69</v>
      </c>
    </row>
    <row r="51" spans="2:12" ht="15" x14ac:dyDescent="0.2">
      <c r="B51" s="569"/>
      <c r="C51" s="22" t="s">
        <v>114</v>
      </c>
      <c r="D51" s="235"/>
      <c r="E51" s="54"/>
      <c r="F51" s="54"/>
      <c r="G51" s="54"/>
      <c r="H51" s="54"/>
      <c r="I51" s="54"/>
      <c r="J51" s="239"/>
      <c r="K51" s="239"/>
      <c r="L51" s="319"/>
    </row>
    <row r="52" spans="2:12" x14ac:dyDescent="0.2">
      <c r="B52" s="569">
        <v>1</v>
      </c>
      <c r="C52" s="21" t="s">
        <v>227</v>
      </c>
      <c r="D52" s="302" t="s">
        <v>461</v>
      </c>
      <c r="E52" s="104"/>
      <c r="F52" s="104"/>
      <c r="G52" s="104"/>
      <c r="H52" s="104"/>
      <c r="I52" s="104"/>
      <c r="J52" s="104"/>
      <c r="K52" s="104"/>
      <c r="L52" s="204">
        <f>SUM(E52:K52)</f>
        <v>0</v>
      </c>
    </row>
    <row r="53" spans="2:12" x14ac:dyDescent="0.2">
      <c r="B53" s="569">
        <v>2</v>
      </c>
      <c r="C53" s="21" t="s">
        <v>228</v>
      </c>
      <c r="D53" s="302" t="s">
        <v>461</v>
      </c>
      <c r="E53" s="104"/>
      <c r="F53" s="104"/>
      <c r="G53" s="104"/>
      <c r="H53" s="104"/>
      <c r="I53" s="104"/>
      <c r="J53" s="104"/>
      <c r="K53" s="104"/>
      <c r="L53" s="204">
        <f t="shared" ref="L53:L57" si="13">SUM(E53:K53)</f>
        <v>0</v>
      </c>
    </row>
    <row r="54" spans="2:12" x14ac:dyDescent="0.2">
      <c r="B54" s="569">
        <v>3</v>
      </c>
      <c r="C54" s="21" t="s">
        <v>229</v>
      </c>
      <c r="D54" s="302" t="s">
        <v>461</v>
      </c>
      <c r="E54" s="104"/>
      <c r="F54" s="104"/>
      <c r="G54" s="104"/>
      <c r="H54" s="104"/>
      <c r="I54" s="104"/>
      <c r="J54" s="104"/>
      <c r="K54" s="104"/>
      <c r="L54" s="204">
        <f t="shared" si="13"/>
        <v>0</v>
      </c>
    </row>
    <row r="55" spans="2:12" x14ac:dyDescent="0.2">
      <c r="B55" s="569">
        <v>4</v>
      </c>
      <c r="C55" s="21" t="s">
        <v>230</v>
      </c>
      <c r="D55" s="302" t="s">
        <v>461</v>
      </c>
      <c r="E55" s="104"/>
      <c r="F55" s="104"/>
      <c r="G55" s="104"/>
      <c r="H55" s="104"/>
      <c r="I55" s="104"/>
      <c r="J55" s="104"/>
      <c r="K55" s="104"/>
      <c r="L55" s="204">
        <f t="shared" si="13"/>
        <v>0</v>
      </c>
    </row>
    <row r="56" spans="2:12" x14ac:dyDescent="0.2">
      <c r="B56" s="569">
        <v>5</v>
      </c>
      <c r="C56" s="21" t="s">
        <v>231</v>
      </c>
      <c r="D56" s="302" t="s">
        <v>461</v>
      </c>
      <c r="E56" s="104"/>
      <c r="F56" s="104"/>
      <c r="G56" s="104"/>
      <c r="H56" s="104"/>
      <c r="I56" s="104"/>
      <c r="J56" s="104"/>
      <c r="K56" s="104"/>
      <c r="L56" s="204">
        <f t="shared" si="13"/>
        <v>0</v>
      </c>
    </row>
    <row r="57" spans="2:12" ht="15" x14ac:dyDescent="0.2">
      <c r="B57" s="569">
        <v>6</v>
      </c>
      <c r="C57" s="22" t="s">
        <v>30</v>
      </c>
      <c r="D57" s="236" t="s">
        <v>461</v>
      </c>
      <c r="E57" s="179">
        <f t="shared" ref="E57:J57" si="14">SUM(E52:E56)</f>
        <v>0</v>
      </c>
      <c r="F57" s="179">
        <f t="shared" si="14"/>
        <v>0</v>
      </c>
      <c r="G57" s="179">
        <f t="shared" si="14"/>
        <v>0</v>
      </c>
      <c r="H57" s="179">
        <f t="shared" si="14"/>
        <v>0</v>
      </c>
      <c r="I57" s="179">
        <f t="shared" si="14"/>
        <v>0</v>
      </c>
      <c r="J57" s="179">
        <f t="shared" si="14"/>
        <v>0</v>
      </c>
      <c r="K57" s="179">
        <f t="shared" ref="K57" si="15">SUM(K52:K56)</f>
        <v>0</v>
      </c>
      <c r="L57" s="204">
        <f t="shared" si="13"/>
        <v>0</v>
      </c>
    </row>
    <row r="58" spans="2:12" ht="15" x14ac:dyDescent="0.2">
      <c r="B58" s="569"/>
      <c r="C58" s="46" t="s">
        <v>232</v>
      </c>
      <c r="D58" s="235"/>
      <c r="E58" s="53"/>
      <c r="F58" s="54"/>
      <c r="G58" s="54"/>
      <c r="H58" s="54"/>
      <c r="I58" s="54"/>
      <c r="J58" s="55"/>
      <c r="K58" s="55"/>
      <c r="L58" s="319"/>
    </row>
    <row r="59" spans="2:12" x14ac:dyDescent="0.2">
      <c r="B59" s="569">
        <v>7</v>
      </c>
      <c r="C59" s="21" t="s">
        <v>227</v>
      </c>
      <c r="D59" s="302" t="s">
        <v>461</v>
      </c>
      <c r="E59" s="104"/>
      <c r="F59" s="104"/>
      <c r="G59" s="104"/>
      <c r="H59" s="104"/>
      <c r="I59" s="104"/>
      <c r="J59" s="104"/>
      <c r="K59" s="104"/>
      <c r="L59" s="204">
        <f t="shared" ref="L59:L64" si="16">SUM(E59:K59)</f>
        <v>0</v>
      </c>
    </row>
    <row r="60" spans="2:12" x14ac:dyDescent="0.2">
      <c r="B60" s="569">
        <v>8</v>
      </c>
      <c r="C60" s="21" t="s">
        <v>228</v>
      </c>
      <c r="D60" s="302" t="s">
        <v>461</v>
      </c>
      <c r="E60" s="104"/>
      <c r="F60" s="104"/>
      <c r="G60" s="104"/>
      <c r="H60" s="104"/>
      <c r="I60" s="104"/>
      <c r="J60" s="104"/>
      <c r="K60" s="104"/>
      <c r="L60" s="204">
        <f t="shared" si="16"/>
        <v>0</v>
      </c>
    </row>
    <row r="61" spans="2:12" x14ac:dyDescent="0.2">
      <c r="B61" s="569">
        <v>9</v>
      </c>
      <c r="C61" s="21" t="s">
        <v>229</v>
      </c>
      <c r="D61" s="302" t="s">
        <v>461</v>
      </c>
      <c r="E61" s="104"/>
      <c r="F61" s="104"/>
      <c r="G61" s="104"/>
      <c r="H61" s="104"/>
      <c r="I61" s="104"/>
      <c r="J61" s="104"/>
      <c r="K61" s="104"/>
      <c r="L61" s="204">
        <f t="shared" si="16"/>
        <v>0</v>
      </c>
    </row>
    <row r="62" spans="2:12" x14ac:dyDescent="0.2">
      <c r="B62" s="569">
        <v>10</v>
      </c>
      <c r="C62" s="21" t="s">
        <v>230</v>
      </c>
      <c r="D62" s="302" t="s">
        <v>461</v>
      </c>
      <c r="E62" s="104"/>
      <c r="F62" s="104"/>
      <c r="G62" s="104"/>
      <c r="H62" s="104"/>
      <c r="I62" s="104"/>
      <c r="J62" s="104"/>
      <c r="K62" s="104"/>
      <c r="L62" s="204">
        <f t="shared" si="16"/>
        <v>0</v>
      </c>
    </row>
    <row r="63" spans="2:12" x14ac:dyDescent="0.2">
      <c r="B63" s="569">
        <v>11</v>
      </c>
      <c r="C63" s="21" t="s">
        <v>231</v>
      </c>
      <c r="D63" s="302" t="s">
        <v>461</v>
      </c>
      <c r="E63" s="104"/>
      <c r="F63" s="104"/>
      <c r="G63" s="104"/>
      <c r="H63" s="104"/>
      <c r="I63" s="104"/>
      <c r="J63" s="104"/>
      <c r="K63" s="104"/>
      <c r="L63" s="204">
        <f t="shared" si="16"/>
        <v>0</v>
      </c>
    </row>
    <row r="64" spans="2:12" ht="15" x14ac:dyDescent="0.2">
      <c r="B64" s="569">
        <v>12</v>
      </c>
      <c r="C64" s="22" t="s">
        <v>30</v>
      </c>
      <c r="D64" s="236" t="s">
        <v>461</v>
      </c>
      <c r="E64" s="179">
        <f t="shared" ref="E64:J64" si="17">SUM(E59:E63)</f>
        <v>0</v>
      </c>
      <c r="F64" s="179">
        <f t="shared" si="17"/>
        <v>0</v>
      </c>
      <c r="G64" s="179">
        <f t="shared" si="17"/>
        <v>0</v>
      </c>
      <c r="H64" s="179">
        <f t="shared" si="17"/>
        <v>0</v>
      </c>
      <c r="I64" s="179">
        <f t="shared" si="17"/>
        <v>0</v>
      </c>
      <c r="J64" s="179">
        <f t="shared" si="17"/>
        <v>0</v>
      </c>
      <c r="K64" s="179">
        <f t="shared" ref="K64" si="18">SUM(K59:K63)</f>
        <v>0</v>
      </c>
      <c r="L64" s="204">
        <f t="shared" si="16"/>
        <v>0</v>
      </c>
    </row>
    <row r="65" spans="2:12" ht="15" x14ac:dyDescent="0.2">
      <c r="B65" s="569"/>
      <c r="C65" s="46" t="s">
        <v>136</v>
      </c>
      <c r="D65" s="235"/>
      <c r="E65" s="53"/>
      <c r="F65" s="54"/>
      <c r="G65" s="54"/>
      <c r="H65" s="54"/>
      <c r="I65" s="54"/>
      <c r="J65" s="55"/>
      <c r="K65" s="55"/>
      <c r="L65" s="319"/>
    </row>
    <row r="66" spans="2:12" x14ac:dyDescent="0.2">
      <c r="B66" s="569">
        <v>13</v>
      </c>
      <c r="C66" s="21" t="s">
        <v>227</v>
      </c>
      <c r="D66" s="302" t="s">
        <v>461</v>
      </c>
      <c r="E66" s="104"/>
      <c r="F66" s="104"/>
      <c r="G66" s="104"/>
      <c r="H66" s="104"/>
      <c r="I66" s="104"/>
      <c r="J66" s="104"/>
      <c r="K66" s="104"/>
      <c r="L66" s="204">
        <f t="shared" ref="L66:L71" si="19">SUM(E66:K66)</f>
        <v>0</v>
      </c>
    </row>
    <row r="67" spans="2:12" x14ac:dyDescent="0.2">
      <c r="B67" s="569">
        <v>14</v>
      </c>
      <c r="C67" s="21" t="s">
        <v>228</v>
      </c>
      <c r="D67" s="302" t="s">
        <v>461</v>
      </c>
      <c r="E67" s="104"/>
      <c r="F67" s="104"/>
      <c r="G67" s="104"/>
      <c r="H67" s="104"/>
      <c r="I67" s="104"/>
      <c r="J67" s="104"/>
      <c r="K67" s="104"/>
      <c r="L67" s="204">
        <f t="shared" si="19"/>
        <v>0</v>
      </c>
    </row>
    <row r="68" spans="2:12" x14ac:dyDescent="0.2">
      <c r="B68" s="569">
        <v>15</v>
      </c>
      <c r="C68" s="21" t="s">
        <v>229</v>
      </c>
      <c r="D68" s="302" t="s">
        <v>461</v>
      </c>
      <c r="E68" s="104"/>
      <c r="F68" s="104"/>
      <c r="G68" s="104"/>
      <c r="H68" s="104"/>
      <c r="I68" s="104"/>
      <c r="J68" s="104"/>
      <c r="K68" s="104"/>
      <c r="L68" s="204">
        <f t="shared" si="19"/>
        <v>0</v>
      </c>
    </row>
    <row r="69" spans="2:12" x14ac:dyDescent="0.2">
      <c r="B69" s="569">
        <v>16</v>
      </c>
      <c r="C69" s="21" t="s">
        <v>230</v>
      </c>
      <c r="D69" s="302" t="s">
        <v>461</v>
      </c>
      <c r="E69" s="104"/>
      <c r="F69" s="104"/>
      <c r="G69" s="104"/>
      <c r="H69" s="104"/>
      <c r="I69" s="104"/>
      <c r="J69" s="104"/>
      <c r="K69" s="104"/>
      <c r="L69" s="204">
        <f t="shared" si="19"/>
        <v>0</v>
      </c>
    </row>
    <row r="70" spans="2:12" x14ac:dyDescent="0.2">
      <c r="B70" s="569">
        <v>17</v>
      </c>
      <c r="C70" s="21" t="s">
        <v>231</v>
      </c>
      <c r="D70" s="302" t="s">
        <v>461</v>
      </c>
      <c r="E70" s="104"/>
      <c r="F70" s="104"/>
      <c r="G70" s="104"/>
      <c r="H70" s="104"/>
      <c r="I70" s="104"/>
      <c r="J70" s="104"/>
      <c r="K70" s="104"/>
      <c r="L70" s="204">
        <f t="shared" si="19"/>
        <v>0</v>
      </c>
    </row>
    <row r="71" spans="2:12" ht="15" x14ac:dyDescent="0.2">
      <c r="B71" s="569">
        <v>18</v>
      </c>
      <c r="C71" s="22" t="s">
        <v>30</v>
      </c>
      <c r="D71" s="236" t="s">
        <v>461</v>
      </c>
      <c r="E71" s="179">
        <f t="shared" ref="E71:J71" si="20">SUM(E66:E70)</f>
        <v>0</v>
      </c>
      <c r="F71" s="179">
        <f t="shared" si="20"/>
        <v>0</v>
      </c>
      <c r="G71" s="179">
        <f t="shared" si="20"/>
        <v>0</v>
      </c>
      <c r="H71" s="179">
        <f t="shared" si="20"/>
        <v>0</v>
      </c>
      <c r="I71" s="179">
        <f t="shared" si="20"/>
        <v>0</v>
      </c>
      <c r="J71" s="179">
        <f t="shared" si="20"/>
        <v>0</v>
      </c>
      <c r="K71" s="179">
        <f t="shared" ref="K71" si="21">SUM(K66:K70)</f>
        <v>0</v>
      </c>
      <c r="L71" s="204">
        <f t="shared" si="19"/>
        <v>0</v>
      </c>
    </row>
    <row r="72" spans="2:12" ht="15" x14ac:dyDescent="0.2">
      <c r="B72" s="569"/>
      <c r="C72" s="46" t="s">
        <v>233</v>
      </c>
      <c r="D72" s="235"/>
      <c r="E72" s="53"/>
      <c r="F72" s="54"/>
      <c r="G72" s="54"/>
      <c r="H72" s="54"/>
      <c r="I72" s="54"/>
      <c r="J72" s="55"/>
      <c r="K72" s="55"/>
      <c r="L72" s="319"/>
    </row>
    <row r="73" spans="2:12" x14ac:dyDescent="0.2">
      <c r="B73" s="569">
        <v>19</v>
      </c>
      <c r="C73" s="21" t="s">
        <v>227</v>
      </c>
      <c r="D73" s="302" t="s">
        <v>461</v>
      </c>
      <c r="E73" s="104"/>
      <c r="F73" s="104"/>
      <c r="G73" s="104"/>
      <c r="H73" s="104"/>
      <c r="I73" s="104"/>
      <c r="J73" s="104"/>
      <c r="K73" s="104"/>
      <c r="L73" s="204">
        <f t="shared" ref="L73:L78" si="22">SUM(E73:K73)</f>
        <v>0</v>
      </c>
    </row>
    <row r="74" spans="2:12" x14ac:dyDescent="0.2">
      <c r="B74" s="569">
        <v>20</v>
      </c>
      <c r="C74" s="21" t="s">
        <v>228</v>
      </c>
      <c r="D74" s="302" t="s">
        <v>461</v>
      </c>
      <c r="E74" s="104"/>
      <c r="F74" s="104"/>
      <c r="G74" s="104"/>
      <c r="H74" s="104"/>
      <c r="I74" s="104"/>
      <c r="J74" s="104"/>
      <c r="K74" s="104"/>
      <c r="L74" s="204">
        <f t="shared" si="22"/>
        <v>0</v>
      </c>
    </row>
    <row r="75" spans="2:12" x14ac:dyDescent="0.2">
      <c r="B75" s="569">
        <v>21</v>
      </c>
      <c r="C75" s="21" t="s">
        <v>229</v>
      </c>
      <c r="D75" s="302" t="s">
        <v>461</v>
      </c>
      <c r="E75" s="104"/>
      <c r="F75" s="104"/>
      <c r="G75" s="104"/>
      <c r="H75" s="104"/>
      <c r="I75" s="104"/>
      <c r="J75" s="104"/>
      <c r="K75" s="104"/>
      <c r="L75" s="204">
        <f t="shared" si="22"/>
        <v>0</v>
      </c>
    </row>
    <row r="76" spans="2:12" x14ac:dyDescent="0.2">
      <c r="B76" s="569">
        <v>22</v>
      </c>
      <c r="C76" s="21" t="s">
        <v>230</v>
      </c>
      <c r="D76" s="302" t="s">
        <v>461</v>
      </c>
      <c r="E76" s="104"/>
      <c r="F76" s="104"/>
      <c r="G76" s="104"/>
      <c r="H76" s="104"/>
      <c r="I76" s="104"/>
      <c r="J76" s="104"/>
      <c r="K76" s="104"/>
      <c r="L76" s="204">
        <f t="shared" si="22"/>
        <v>0</v>
      </c>
    </row>
    <row r="77" spans="2:12" x14ac:dyDescent="0.2">
      <c r="B77" s="569">
        <v>23</v>
      </c>
      <c r="C77" s="21" t="s">
        <v>231</v>
      </c>
      <c r="D77" s="302" t="s">
        <v>461</v>
      </c>
      <c r="E77" s="104"/>
      <c r="F77" s="104"/>
      <c r="G77" s="104"/>
      <c r="H77" s="104"/>
      <c r="I77" s="104"/>
      <c r="J77" s="104"/>
      <c r="K77" s="104"/>
      <c r="L77" s="204">
        <f t="shared" si="22"/>
        <v>0</v>
      </c>
    </row>
    <row r="78" spans="2:12" ht="15" x14ac:dyDescent="0.2">
      <c r="B78" s="569">
        <v>24</v>
      </c>
      <c r="C78" s="22" t="s">
        <v>30</v>
      </c>
      <c r="D78" s="236" t="s">
        <v>461</v>
      </c>
      <c r="E78" s="179">
        <f t="shared" ref="E78:J78" si="23">SUM(E73:E77)</f>
        <v>0</v>
      </c>
      <c r="F78" s="179">
        <f t="shared" si="23"/>
        <v>0</v>
      </c>
      <c r="G78" s="179">
        <f t="shared" si="23"/>
        <v>0</v>
      </c>
      <c r="H78" s="179">
        <f t="shared" si="23"/>
        <v>0</v>
      </c>
      <c r="I78" s="179">
        <f t="shared" si="23"/>
        <v>0</v>
      </c>
      <c r="J78" s="179">
        <f t="shared" si="23"/>
        <v>0</v>
      </c>
      <c r="K78" s="179">
        <f t="shared" ref="K78" si="24">SUM(K73:K77)</f>
        <v>0</v>
      </c>
      <c r="L78" s="204">
        <f t="shared" si="22"/>
        <v>0</v>
      </c>
    </row>
    <row r="79" spans="2:12" ht="15" x14ac:dyDescent="0.2">
      <c r="B79" s="569"/>
      <c r="C79" s="46" t="s">
        <v>135</v>
      </c>
      <c r="D79" s="235"/>
      <c r="E79" s="53"/>
      <c r="F79" s="54"/>
      <c r="G79" s="54"/>
      <c r="H79" s="54"/>
      <c r="I79" s="54"/>
      <c r="J79" s="55"/>
      <c r="K79" s="55"/>
      <c r="L79" s="319"/>
    </row>
    <row r="80" spans="2:12" x14ac:dyDescent="0.2">
      <c r="B80" s="569">
        <v>25</v>
      </c>
      <c r="C80" s="21" t="s">
        <v>227</v>
      </c>
      <c r="D80" s="302" t="s">
        <v>461</v>
      </c>
      <c r="E80" s="104"/>
      <c r="F80" s="104"/>
      <c r="G80" s="104"/>
      <c r="H80" s="104"/>
      <c r="I80" s="104"/>
      <c r="J80" s="104"/>
      <c r="K80" s="104"/>
      <c r="L80" s="204">
        <f t="shared" ref="L80:L85" si="25">SUM(E80:K80)</f>
        <v>0</v>
      </c>
    </row>
    <row r="81" spans="2:12" x14ac:dyDescent="0.2">
      <c r="B81" s="569">
        <v>26</v>
      </c>
      <c r="C81" s="21" t="s">
        <v>228</v>
      </c>
      <c r="D81" s="302" t="s">
        <v>461</v>
      </c>
      <c r="E81" s="104"/>
      <c r="F81" s="104"/>
      <c r="G81" s="104"/>
      <c r="H81" s="104"/>
      <c r="I81" s="104"/>
      <c r="J81" s="104"/>
      <c r="K81" s="104"/>
      <c r="L81" s="204">
        <f t="shared" si="25"/>
        <v>0</v>
      </c>
    </row>
    <row r="82" spans="2:12" x14ac:dyDescent="0.2">
      <c r="B82" s="569">
        <v>27</v>
      </c>
      <c r="C82" s="21" t="s">
        <v>229</v>
      </c>
      <c r="D82" s="302" t="s">
        <v>461</v>
      </c>
      <c r="E82" s="104"/>
      <c r="F82" s="104"/>
      <c r="G82" s="104"/>
      <c r="H82" s="104"/>
      <c r="I82" s="104"/>
      <c r="J82" s="104"/>
      <c r="K82" s="104"/>
      <c r="L82" s="204">
        <f t="shared" si="25"/>
        <v>0</v>
      </c>
    </row>
    <row r="83" spans="2:12" x14ac:dyDescent="0.2">
      <c r="B83" s="569">
        <v>28</v>
      </c>
      <c r="C83" s="21" t="s">
        <v>230</v>
      </c>
      <c r="D83" s="302" t="s">
        <v>461</v>
      </c>
      <c r="E83" s="104"/>
      <c r="F83" s="104"/>
      <c r="G83" s="104"/>
      <c r="H83" s="104"/>
      <c r="I83" s="104"/>
      <c r="J83" s="104"/>
      <c r="K83" s="104"/>
      <c r="L83" s="204">
        <f t="shared" si="25"/>
        <v>0</v>
      </c>
    </row>
    <row r="84" spans="2:12" x14ac:dyDescent="0.2">
      <c r="B84" s="569">
        <v>29</v>
      </c>
      <c r="C84" s="21" t="s">
        <v>231</v>
      </c>
      <c r="D84" s="302" t="s">
        <v>461</v>
      </c>
      <c r="E84" s="104"/>
      <c r="F84" s="104"/>
      <c r="G84" s="104"/>
      <c r="H84" s="104"/>
      <c r="I84" s="104"/>
      <c r="J84" s="104"/>
      <c r="K84" s="104"/>
      <c r="L84" s="204">
        <f t="shared" si="25"/>
        <v>0</v>
      </c>
    </row>
    <row r="85" spans="2:12" ht="15" x14ac:dyDescent="0.2">
      <c r="B85" s="569">
        <v>30</v>
      </c>
      <c r="C85" s="44" t="s">
        <v>30</v>
      </c>
      <c r="D85" s="236" t="s">
        <v>461</v>
      </c>
      <c r="E85" s="179">
        <f t="shared" ref="E85:J85" si="26">SUM(E80:E84)</f>
        <v>0</v>
      </c>
      <c r="F85" s="179">
        <f t="shared" si="26"/>
        <v>0</v>
      </c>
      <c r="G85" s="179">
        <f t="shared" si="26"/>
        <v>0</v>
      </c>
      <c r="H85" s="179">
        <f t="shared" si="26"/>
        <v>0</v>
      </c>
      <c r="I85" s="179">
        <f t="shared" si="26"/>
        <v>0</v>
      </c>
      <c r="J85" s="179">
        <f t="shared" si="26"/>
        <v>0</v>
      </c>
      <c r="K85" s="179">
        <f t="shared" ref="K85" si="27">SUM(K80:K84)</f>
        <v>0</v>
      </c>
      <c r="L85" s="204">
        <f t="shared" si="25"/>
        <v>0</v>
      </c>
    </row>
    <row r="86" spans="2:12" ht="15" x14ac:dyDescent="0.2">
      <c r="B86" s="569"/>
      <c r="C86" s="45"/>
      <c r="D86" s="237"/>
      <c r="E86" s="54"/>
      <c r="F86" s="54"/>
      <c r="G86" s="54"/>
      <c r="H86" s="54"/>
      <c r="I86" s="54"/>
      <c r="J86" s="55"/>
      <c r="K86" s="55"/>
      <c r="L86" s="320"/>
    </row>
    <row r="87" spans="2:12" ht="15.75" thickBot="1" x14ac:dyDescent="0.25">
      <c r="B87" s="570">
        <v>31</v>
      </c>
      <c r="C87" s="321" t="s">
        <v>30</v>
      </c>
      <c r="D87" s="316" t="s">
        <v>461</v>
      </c>
      <c r="E87" s="317">
        <f t="shared" ref="E87:J87" si="28">SUM(E57,E64,E71,E78,E85)</f>
        <v>0</v>
      </c>
      <c r="F87" s="317">
        <f t="shared" si="28"/>
        <v>0</v>
      </c>
      <c r="G87" s="317">
        <f t="shared" si="28"/>
        <v>0</v>
      </c>
      <c r="H87" s="317">
        <f t="shared" si="28"/>
        <v>0</v>
      </c>
      <c r="I87" s="317">
        <f t="shared" si="28"/>
        <v>0</v>
      </c>
      <c r="J87" s="317">
        <f t="shared" si="28"/>
        <v>0</v>
      </c>
      <c r="K87" s="317">
        <f t="shared" ref="K87" si="29">SUM(K57,K64,K71,K78,K85)</f>
        <v>0</v>
      </c>
      <c r="L87" s="204">
        <f>SUM(E87:K87)</f>
        <v>0</v>
      </c>
    </row>
  </sheetData>
  <sheetProtection algorithmName="SHA-512" hashValue="S/0xwIasTq1Ex0y45lgedtOmJ0qr4D16s5P14nyVFr6qRj8CQmGseZsQ12Mwk2WVxl/9k0iAJAKe6WAEKkDq0w==" saltValue="jx3hPtrDZcsZrL166ER6oQ==" spinCount="100000" sheet="1" formatCells="0" formatColumns="0" formatRows="0"/>
  <mergeCells count="4">
    <mergeCell ref="E4:L4"/>
    <mergeCell ref="E48:L48"/>
    <mergeCell ref="B4:C6"/>
    <mergeCell ref="B48:C50"/>
  </mergeCells>
  <hyperlinks>
    <hyperlink ref="F2" location="Content!A1" display="&lt;&lt;&lt; Back to ToC" xr:uid="{E9D2E1E5-01F6-4F22-ADE0-C5C13E445F84}"/>
  </hyperlink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headerFooter>
    <oddFooter>&amp;C_x000D_&amp;1#&amp;"Calibri"&amp;10&amp;K000000 Classification: Unclassified</oddFooter>
  </headerFooter>
  <rowBreaks count="1" manualBreakCount="1">
    <brk id="45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5983-6E30-4EB6-A0EE-82B52F9E0CEF}">
  <dimension ref="B1:X138"/>
  <sheetViews>
    <sheetView showGridLines="0" zoomScale="55" zoomScaleNormal="55" workbookViewId="0">
      <selection activeCell="M14" sqref="M14"/>
    </sheetView>
  </sheetViews>
  <sheetFormatPr defaultColWidth="8.7109375" defaultRowHeight="14.25" outlineLevelRow="1" outlineLevelCol="1" x14ac:dyDescent="0.2"/>
  <cols>
    <col min="1" max="1" width="3.7109375" style="9" customWidth="1"/>
    <col min="2" max="2" width="4" style="573" bestFit="1" customWidth="1"/>
    <col min="3" max="3" width="43.7109375" style="9" bestFit="1" customWidth="1"/>
    <col min="4" max="4" width="24.42578125" style="9" hidden="1" customWidth="1" outlineLevel="1"/>
    <col min="5" max="5" width="20.5703125" style="9" customWidth="1" collapsed="1"/>
    <col min="6" max="13" width="20.5703125" style="9" customWidth="1"/>
    <col min="14" max="14" width="4" style="573" bestFit="1" customWidth="1"/>
    <col min="15" max="15" width="43.7109375" style="9" bestFit="1" customWidth="1"/>
    <col min="16" max="16" width="24.42578125" style="9" hidden="1" customWidth="1" outlineLevel="1"/>
    <col min="17" max="17" width="20.5703125" style="9" customWidth="1" collapsed="1"/>
    <col min="18" max="24" width="20.5703125" style="9" customWidth="1"/>
    <col min="25" max="16384" width="8.7109375" style="9"/>
  </cols>
  <sheetData>
    <row r="1" spans="2:24" s="365" customFormat="1" x14ac:dyDescent="0.2">
      <c r="B1" s="568"/>
      <c r="N1" s="568"/>
    </row>
    <row r="2" spans="2:24" s="365" customFormat="1" ht="15" x14ac:dyDescent="0.2">
      <c r="B2" s="568"/>
      <c r="C2" s="362" t="s">
        <v>234</v>
      </c>
      <c r="D2" s="362"/>
      <c r="F2" s="375" t="s">
        <v>59</v>
      </c>
      <c r="N2" s="568"/>
      <c r="O2" s="362" t="str">
        <f>LEFT(Q4,4) &amp; " - Currency risk"</f>
        <v>2022 - Currency risk</v>
      </c>
      <c r="P2" s="362"/>
      <c r="R2" s="375"/>
    </row>
    <row r="3" spans="2:24" s="365" customFormat="1" ht="15" thickBot="1" x14ac:dyDescent="0.25">
      <c r="B3" s="568"/>
      <c r="C3" s="554" t="str">
        <f>"Figures in thousands of "&amp;'Key inputs'!G24</f>
        <v>Figures in thousands of USD</v>
      </c>
      <c r="D3" s="399"/>
      <c r="E3" s="400"/>
      <c r="F3" s="401"/>
      <c r="G3" s="400"/>
      <c r="H3" s="400"/>
      <c r="I3" s="400"/>
      <c r="J3" s="400"/>
      <c r="K3" s="400"/>
      <c r="L3" s="400"/>
      <c r="M3" s="400"/>
      <c r="N3" s="568"/>
      <c r="O3" s="554" t="str">
        <f>"Figures in thousands of "&amp;'Key inputs'!H24</f>
        <v>Figures in thousands of USD</v>
      </c>
      <c r="P3" s="399"/>
      <c r="Q3" s="400"/>
      <c r="R3" s="401"/>
      <c r="S3" s="400"/>
      <c r="T3" s="400"/>
      <c r="U3" s="400"/>
      <c r="V3" s="400"/>
      <c r="W3" s="400"/>
      <c r="X3" s="400"/>
    </row>
    <row r="4" spans="2:24" s="365" customFormat="1" ht="15" x14ac:dyDescent="0.25">
      <c r="B4" s="693">
        <f>'Key inputs'!C29</f>
        <v>2023</v>
      </c>
      <c r="C4" s="694"/>
      <c r="D4" s="498"/>
      <c r="E4" s="690" t="str">
        <f>'Key inputs'!C30</f>
        <v>2023 UY</v>
      </c>
      <c r="F4" s="691"/>
      <c r="G4" s="691"/>
      <c r="H4" s="691"/>
      <c r="I4" s="691"/>
      <c r="J4" s="691"/>
      <c r="K4" s="691"/>
      <c r="L4" s="692"/>
      <c r="N4" s="652">
        <f xml:space="preserve"> 'Key inputs'!G29</f>
        <v>2022</v>
      </c>
      <c r="O4" s="653"/>
      <c r="P4" s="498"/>
      <c r="Q4" s="690" t="str">
        <f>'Key inputs'!D30</f>
        <v>2022 UY</v>
      </c>
      <c r="R4" s="691"/>
      <c r="S4" s="691"/>
      <c r="T4" s="691"/>
      <c r="U4" s="691"/>
      <c r="V4" s="691"/>
      <c r="W4" s="691"/>
      <c r="X4" s="692"/>
    </row>
    <row r="5" spans="2:24" s="365" customFormat="1" ht="21.75" customHeight="1" x14ac:dyDescent="0.2">
      <c r="B5" s="695"/>
      <c r="C5" s="696"/>
      <c r="D5" s="499" t="s">
        <v>490</v>
      </c>
      <c r="E5" s="368" t="s">
        <v>235</v>
      </c>
      <c r="F5" s="366" t="s">
        <v>236</v>
      </c>
      <c r="G5" s="366" t="s">
        <v>237</v>
      </c>
      <c r="H5" s="388" t="s">
        <v>238</v>
      </c>
      <c r="I5" s="388" t="s">
        <v>239</v>
      </c>
      <c r="J5" s="388" t="s">
        <v>240</v>
      </c>
      <c r="K5" s="366" t="s">
        <v>105</v>
      </c>
      <c r="L5" s="380" t="s">
        <v>30</v>
      </c>
      <c r="N5" s="654"/>
      <c r="O5" s="655"/>
      <c r="P5" s="499" t="s">
        <v>490</v>
      </c>
      <c r="Q5" s="368" t="s">
        <v>235</v>
      </c>
      <c r="R5" s="366" t="s">
        <v>236</v>
      </c>
      <c r="S5" s="366" t="s">
        <v>237</v>
      </c>
      <c r="T5" s="388" t="s">
        <v>238</v>
      </c>
      <c r="U5" s="388" t="s">
        <v>239</v>
      </c>
      <c r="V5" s="388" t="s">
        <v>240</v>
      </c>
      <c r="W5" s="366" t="s">
        <v>105</v>
      </c>
      <c r="X5" s="380" t="s">
        <v>30</v>
      </c>
    </row>
    <row r="6" spans="2:24" s="365" customFormat="1" ht="15" x14ac:dyDescent="0.2">
      <c r="B6" s="697"/>
      <c r="C6" s="698"/>
      <c r="D6" s="500"/>
      <c r="E6" s="368" t="s">
        <v>62</v>
      </c>
      <c r="F6" s="366" t="s">
        <v>63</v>
      </c>
      <c r="G6" s="366" t="s">
        <v>64</v>
      </c>
      <c r="H6" s="388" t="s">
        <v>65</v>
      </c>
      <c r="I6" s="388" t="s">
        <v>66</v>
      </c>
      <c r="J6" s="388" t="s">
        <v>67</v>
      </c>
      <c r="K6" s="366" t="s">
        <v>68</v>
      </c>
      <c r="L6" s="380" t="s">
        <v>69</v>
      </c>
      <c r="N6" s="656"/>
      <c r="O6" s="657"/>
      <c r="P6" s="500"/>
      <c r="Q6" s="368" t="s">
        <v>62</v>
      </c>
      <c r="R6" s="366" t="s">
        <v>63</v>
      </c>
      <c r="S6" s="366" t="s">
        <v>64</v>
      </c>
      <c r="T6" s="388" t="s">
        <v>65</v>
      </c>
      <c r="U6" s="388" t="s">
        <v>66</v>
      </c>
      <c r="V6" s="388" t="s">
        <v>67</v>
      </c>
      <c r="W6" s="366" t="s">
        <v>68</v>
      </c>
      <c r="X6" s="380" t="s">
        <v>69</v>
      </c>
    </row>
    <row r="7" spans="2:24" x14ac:dyDescent="0.2">
      <c r="B7" s="569">
        <v>1</v>
      </c>
      <c r="C7" s="265" t="s">
        <v>109</v>
      </c>
      <c r="D7" s="501" t="s">
        <v>462</v>
      </c>
      <c r="E7" s="131"/>
      <c r="F7" s="100"/>
      <c r="G7" s="100"/>
      <c r="H7" s="100"/>
      <c r="I7" s="100"/>
      <c r="J7" s="100"/>
      <c r="K7" s="100"/>
      <c r="L7" s="577">
        <f t="shared" ref="L7:L19" si="0">SUM(E7:K7)</f>
        <v>0</v>
      </c>
      <c r="N7" s="569">
        <v>1</v>
      </c>
      <c r="O7" s="265" t="s">
        <v>109</v>
      </c>
      <c r="P7" s="501" t="s">
        <v>462</v>
      </c>
      <c r="Q7" s="104"/>
      <c r="R7" s="104"/>
      <c r="S7" s="104"/>
      <c r="T7" s="104"/>
      <c r="U7" s="104"/>
      <c r="V7" s="104"/>
      <c r="W7" s="104"/>
      <c r="X7" s="577">
        <f t="shared" ref="X7:X19" si="1">SUM(Q7:W7)</f>
        <v>0</v>
      </c>
    </row>
    <row r="8" spans="2:24" x14ac:dyDescent="0.2">
      <c r="B8" s="569">
        <v>2</v>
      </c>
      <c r="C8" s="265" t="s">
        <v>241</v>
      </c>
      <c r="D8" s="501" t="s">
        <v>462</v>
      </c>
      <c r="E8" s="131"/>
      <c r="F8" s="100"/>
      <c r="G8" s="100"/>
      <c r="H8" s="100"/>
      <c r="I8" s="100"/>
      <c r="J8" s="100"/>
      <c r="K8" s="100"/>
      <c r="L8" s="577">
        <f t="shared" si="0"/>
        <v>0</v>
      </c>
      <c r="N8" s="569">
        <v>2</v>
      </c>
      <c r="O8" s="265" t="s">
        <v>241</v>
      </c>
      <c r="P8" s="501" t="s">
        <v>462</v>
      </c>
      <c r="Q8" s="104"/>
      <c r="R8" s="104"/>
      <c r="S8" s="104"/>
      <c r="T8" s="104"/>
      <c r="U8" s="104"/>
      <c r="V8" s="104"/>
      <c r="W8" s="104"/>
      <c r="X8" s="577">
        <f t="shared" si="1"/>
        <v>0</v>
      </c>
    </row>
    <row r="9" spans="2:24" x14ac:dyDescent="0.2">
      <c r="B9" s="569">
        <v>3</v>
      </c>
      <c r="C9" s="265" t="s">
        <v>115</v>
      </c>
      <c r="D9" s="501" t="s">
        <v>462</v>
      </c>
      <c r="E9" s="131"/>
      <c r="F9" s="100"/>
      <c r="G9" s="100"/>
      <c r="H9" s="100"/>
      <c r="I9" s="100"/>
      <c r="J9" s="100"/>
      <c r="K9" s="100"/>
      <c r="L9" s="204">
        <f t="shared" si="0"/>
        <v>0</v>
      </c>
      <c r="N9" s="569">
        <v>3</v>
      </c>
      <c r="O9" s="265" t="s">
        <v>115</v>
      </c>
      <c r="P9" s="501" t="s">
        <v>462</v>
      </c>
      <c r="Q9" s="104"/>
      <c r="R9" s="104"/>
      <c r="S9" s="104"/>
      <c r="T9" s="104"/>
      <c r="U9" s="104"/>
      <c r="V9" s="104"/>
      <c r="W9" s="104"/>
      <c r="X9" s="204">
        <f t="shared" si="1"/>
        <v>0</v>
      </c>
    </row>
    <row r="10" spans="2:24" x14ac:dyDescent="0.2">
      <c r="B10" s="569">
        <v>4</v>
      </c>
      <c r="C10" s="265" t="s">
        <v>119</v>
      </c>
      <c r="D10" s="501" t="s">
        <v>462</v>
      </c>
      <c r="E10" s="131"/>
      <c r="F10" s="100"/>
      <c r="G10" s="100"/>
      <c r="H10" s="100"/>
      <c r="I10" s="100"/>
      <c r="J10" s="100"/>
      <c r="K10" s="100"/>
      <c r="L10" s="204">
        <f t="shared" si="0"/>
        <v>0</v>
      </c>
      <c r="N10" s="569">
        <v>4</v>
      </c>
      <c r="O10" s="265" t="s">
        <v>119</v>
      </c>
      <c r="P10" s="501" t="s">
        <v>462</v>
      </c>
      <c r="Q10" s="104"/>
      <c r="R10" s="104"/>
      <c r="S10" s="104"/>
      <c r="T10" s="104"/>
      <c r="U10" s="104"/>
      <c r="V10" s="104"/>
      <c r="W10" s="104"/>
      <c r="X10" s="204">
        <f t="shared" si="1"/>
        <v>0</v>
      </c>
    </row>
    <row r="11" spans="2:24" x14ac:dyDescent="0.2">
      <c r="B11" s="569">
        <v>5</v>
      </c>
      <c r="C11" s="265" t="s">
        <v>122</v>
      </c>
      <c r="D11" s="501" t="s">
        <v>462</v>
      </c>
      <c r="E11" s="131"/>
      <c r="F11" s="100"/>
      <c r="G11" s="100"/>
      <c r="H11" s="100"/>
      <c r="I11" s="100"/>
      <c r="J11" s="100"/>
      <c r="K11" s="100"/>
      <c r="L11" s="204">
        <f t="shared" si="0"/>
        <v>0</v>
      </c>
      <c r="N11" s="569">
        <v>5</v>
      </c>
      <c r="O11" s="265" t="s">
        <v>122</v>
      </c>
      <c r="P11" s="501" t="s">
        <v>462</v>
      </c>
      <c r="Q11" s="104"/>
      <c r="R11" s="104"/>
      <c r="S11" s="104"/>
      <c r="T11" s="104"/>
      <c r="U11" s="104"/>
      <c r="V11" s="104"/>
      <c r="W11" s="104"/>
      <c r="X11" s="204">
        <f t="shared" si="1"/>
        <v>0</v>
      </c>
    </row>
    <row r="12" spans="2:24" ht="15" x14ac:dyDescent="0.2">
      <c r="B12" s="569">
        <v>6</v>
      </c>
      <c r="C12" s="263" t="s">
        <v>126</v>
      </c>
      <c r="D12" s="502" t="s">
        <v>462</v>
      </c>
      <c r="E12" s="497">
        <f t="shared" ref="E12:K12" si="2">SUM(E7:E11)</f>
        <v>0</v>
      </c>
      <c r="F12" s="209">
        <f t="shared" si="2"/>
        <v>0</v>
      </c>
      <c r="G12" s="209">
        <f t="shared" si="2"/>
        <v>0</v>
      </c>
      <c r="H12" s="209">
        <f t="shared" si="2"/>
        <v>0</v>
      </c>
      <c r="I12" s="209">
        <f t="shared" si="2"/>
        <v>0</v>
      </c>
      <c r="J12" s="209">
        <f t="shared" si="2"/>
        <v>0</v>
      </c>
      <c r="K12" s="209">
        <f t="shared" si="2"/>
        <v>0</v>
      </c>
      <c r="L12" s="578">
        <f t="shared" si="0"/>
        <v>0</v>
      </c>
      <c r="N12" s="569">
        <v>6</v>
      </c>
      <c r="O12" s="263" t="s">
        <v>126</v>
      </c>
      <c r="P12" s="502" t="s">
        <v>462</v>
      </c>
      <c r="Q12" s="497">
        <f t="shared" ref="Q12:W12" si="3">SUM(Q7:Q11)</f>
        <v>0</v>
      </c>
      <c r="R12" s="209">
        <f t="shared" si="3"/>
        <v>0</v>
      </c>
      <c r="S12" s="209">
        <f t="shared" si="3"/>
        <v>0</v>
      </c>
      <c r="T12" s="209">
        <f t="shared" si="3"/>
        <v>0</v>
      </c>
      <c r="U12" s="209">
        <f t="shared" si="3"/>
        <v>0</v>
      </c>
      <c r="V12" s="209">
        <f t="shared" si="3"/>
        <v>0</v>
      </c>
      <c r="W12" s="209">
        <f t="shared" si="3"/>
        <v>0</v>
      </c>
      <c r="X12" s="578">
        <f t="shared" si="1"/>
        <v>0</v>
      </c>
    </row>
    <row r="13" spans="2:24" x14ac:dyDescent="0.2">
      <c r="B13" s="569">
        <v>7</v>
      </c>
      <c r="C13" s="265" t="s">
        <v>131</v>
      </c>
      <c r="D13" s="501" t="s">
        <v>462</v>
      </c>
      <c r="E13" s="131"/>
      <c r="F13" s="100"/>
      <c r="G13" s="100"/>
      <c r="H13" s="100"/>
      <c r="I13" s="100"/>
      <c r="J13" s="100"/>
      <c r="K13" s="100"/>
      <c r="L13" s="204">
        <f t="shared" si="0"/>
        <v>0</v>
      </c>
      <c r="N13" s="569">
        <v>7</v>
      </c>
      <c r="O13" s="265" t="s">
        <v>131</v>
      </c>
      <c r="P13" s="501" t="s">
        <v>462</v>
      </c>
      <c r="Q13" s="104"/>
      <c r="R13" s="104"/>
      <c r="S13" s="104"/>
      <c r="T13" s="104"/>
      <c r="U13" s="104"/>
      <c r="V13" s="104"/>
      <c r="W13" s="104"/>
      <c r="X13" s="204">
        <f t="shared" si="1"/>
        <v>0</v>
      </c>
    </row>
    <row r="14" spans="2:24" x14ac:dyDescent="0.2">
      <c r="B14" s="569">
        <v>8</v>
      </c>
      <c r="C14" s="265" t="s">
        <v>134</v>
      </c>
      <c r="D14" s="501" t="s">
        <v>462</v>
      </c>
      <c r="E14" s="131"/>
      <c r="F14" s="100"/>
      <c r="G14" s="100"/>
      <c r="H14" s="100"/>
      <c r="I14" s="100"/>
      <c r="J14" s="100"/>
      <c r="K14" s="100"/>
      <c r="L14" s="204">
        <f t="shared" si="0"/>
        <v>0</v>
      </c>
      <c r="N14" s="569">
        <v>8</v>
      </c>
      <c r="O14" s="265" t="s">
        <v>134</v>
      </c>
      <c r="P14" s="501" t="s">
        <v>462</v>
      </c>
      <c r="Q14" s="104"/>
      <c r="R14" s="104"/>
      <c r="S14" s="104"/>
      <c r="T14" s="104"/>
      <c r="U14" s="104"/>
      <c r="V14" s="104"/>
      <c r="W14" s="104"/>
      <c r="X14" s="204">
        <f t="shared" si="1"/>
        <v>0</v>
      </c>
    </row>
    <row r="15" spans="2:24" x14ac:dyDescent="0.2">
      <c r="B15" s="569">
        <v>9</v>
      </c>
      <c r="C15" s="265" t="s">
        <v>135</v>
      </c>
      <c r="D15" s="501" t="s">
        <v>462</v>
      </c>
      <c r="E15" s="131"/>
      <c r="F15" s="100"/>
      <c r="G15" s="100"/>
      <c r="H15" s="100"/>
      <c r="I15" s="100"/>
      <c r="J15" s="100"/>
      <c r="K15" s="100"/>
      <c r="L15" s="204">
        <f t="shared" si="0"/>
        <v>0</v>
      </c>
      <c r="N15" s="569">
        <v>9</v>
      </c>
      <c r="O15" s="265" t="s">
        <v>135</v>
      </c>
      <c r="P15" s="501" t="s">
        <v>462</v>
      </c>
      <c r="Q15" s="104"/>
      <c r="R15" s="104"/>
      <c r="S15" s="104"/>
      <c r="T15" s="104"/>
      <c r="U15" s="104"/>
      <c r="V15" s="104"/>
      <c r="W15" s="104"/>
      <c r="X15" s="204">
        <f t="shared" si="1"/>
        <v>0</v>
      </c>
    </row>
    <row r="16" spans="2:24" x14ac:dyDescent="0.2">
      <c r="B16" s="569">
        <v>10</v>
      </c>
      <c r="C16" s="265" t="s">
        <v>136</v>
      </c>
      <c r="D16" s="501" t="s">
        <v>462</v>
      </c>
      <c r="E16" s="131"/>
      <c r="F16" s="100"/>
      <c r="G16" s="100"/>
      <c r="H16" s="100"/>
      <c r="I16" s="100"/>
      <c r="J16" s="100"/>
      <c r="K16" s="100"/>
      <c r="L16" s="204">
        <f t="shared" si="0"/>
        <v>0</v>
      </c>
      <c r="N16" s="569">
        <v>10</v>
      </c>
      <c r="O16" s="265" t="s">
        <v>136</v>
      </c>
      <c r="P16" s="501" t="s">
        <v>462</v>
      </c>
      <c r="Q16" s="104"/>
      <c r="R16" s="104"/>
      <c r="S16" s="104"/>
      <c r="T16" s="104"/>
      <c r="U16" s="104"/>
      <c r="V16" s="104"/>
      <c r="W16" s="104"/>
      <c r="X16" s="204">
        <f t="shared" si="1"/>
        <v>0</v>
      </c>
    </row>
    <row r="17" spans="2:24" x14ac:dyDescent="0.2">
      <c r="B17" s="569">
        <v>11</v>
      </c>
      <c r="C17" s="265" t="s">
        <v>141</v>
      </c>
      <c r="D17" s="501" t="s">
        <v>462</v>
      </c>
      <c r="E17" s="131"/>
      <c r="F17" s="100"/>
      <c r="G17" s="100"/>
      <c r="H17" s="100"/>
      <c r="I17" s="100"/>
      <c r="J17" s="100"/>
      <c r="K17" s="100"/>
      <c r="L17" s="204">
        <f t="shared" si="0"/>
        <v>0</v>
      </c>
      <c r="N17" s="569">
        <v>11</v>
      </c>
      <c r="O17" s="265" t="s">
        <v>141</v>
      </c>
      <c r="P17" s="501" t="s">
        <v>462</v>
      </c>
      <c r="Q17" s="104"/>
      <c r="R17" s="104"/>
      <c r="S17" s="104"/>
      <c r="T17" s="104"/>
      <c r="U17" s="104"/>
      <c r="V17" s="104"/>
      <c r="W17" s="104"/>
      <c r="X17" s="204">
        <f t="shared" si="1"/>
        <v>0</v>
      </c>
    </row>
    <row r="18" spans="2:24" ht="15" x14ac:dyDescent="0.2">
      <c r="B18" s="569">
        <v>12</v>
      </c>
      <c r="C18" s="263" t="s">
        <v>142</v>
      </c>
      <c r="D18" s="502" t="s">
        <v>462</v>
      </c>
      <c r="E18" s="497">
        <f>SUM(E13:E17)</f>
        <v>0</v>
      </c>
      <c r="F18" s="210">
        <f>SUM(F13:F17)</f>
        <v>0</v>
      </c>
      <c r="G18" s="210">
        <f t="shared" ref="G18:K18" si="4">SUM(G13:G17)</f>
        <v>0</v>
      </c>
      <c r="H18" s="210">
        <f t="shared" si="4"/>
        <v>0</v>
      </c>
      <c r="I18" s="210">
        <f t="shared" si="4"/>
        <v>0</v>
      </c>
      <c r="J18" s="210">
        <f t="shared" si="4"/>
        <v>0</v>
      </c>
      <c r="K18" s="210">
        <f t="shared" si="4"/>
        <v>0</v>
      </c>
      <c r="L18" s="579">
        <f t="shared" si="0"/>
        <v>0</v>
      </c>
      <c r="N18" s="569">
        <v>12</v>
      </c>
      <c r="O18" s="410" t="s">
        <v>142</v>
      </c>
      <c r="P18" s="502" t="s">
        <v>462</v>
      </c>
      <c r="Q18" s="497">
        <f t="shared" ref="Q18:W18" si="5">SUM(Q13:Q17)</f>
        <v>0</v>
      </c>
      <c r="R18" s="210">
        <f t="shared" si="5"/>
        <v>0</v>
      </c>
      <c r="S18" s="210">
        <f t="shared" si="5"/>
        <v>0</v>
      </c>
      <c r="T18" s="210">
        <f t="shared" si="5"/>
        <v>0</v>
      </c>
      <c r="U18" s="210">
        <f t="shared" si="5"/>
        <v>0</v>
      </c>
      <c r="V18" s="210">
        <f t="shared" si="5"/>
        <v>0</v>
      </c>
      <c r="W18" s="210">
        <f t="shared" si="5"/>
        <v>0</v>
      </c>
      <c r="X18" s="579">
        <f t="shared" si="1"/>
        <v>0</v>
      </c>
    </row>
    <row r="19" spans="2:24" ht="15.75" thickBot="1" x14ac:dyDescent="0.25">
      <c r="B19" s="570">
        <v>13</v>
      </c>
      <c r="C19" s="555" t="s">
        <v>130</v>
      </c>
      <c r="D19" s="503" t="s">
        <v>462</v>
      </c>
      <c r="E19" s="203">
        <f>E12+E18</f>
        <v>0</v>
      </c>
      <c r="F19" s="202">
        <f>F12+F18</f>
        <v>0</v>
      </c>
      <c r="G19" s="202">
        <f t="shared" ref="G19:K19" si="6">G12+G18</f>
        <v>0</v>
      </c>
      <c r="H19" s="202">
        <f t="shared" si="6"/>
        <v>0</v>
      </c>
      <c r="I19" s="202">
        <f t="shared" si="6"/>
        <v>0</v>
      </c>
      <c r="J19" s="202">
        <f t="shared" si="6"/>
        <v>0</v>
      </c>
      <c r="K19" s="202">
        <f t="shared" si="6"/>
        <v>0</v>
      </c>
      <c r="L19" s="580">
        <f t="shared" si="0"/>
        <v>0</v>
      </c>
      <c r="N19" s="570">
        <v>13</v>
      </c>
      <c r="O19" s="555" t="s">
        <v>130</v>
      </c>
      <c r="P19" s="503" t="s">
        <v>462</v>
      </c>
      <c r="Q19" s="203">
        <f t="shared" ref="Q19:W19" si="7">Q12+Q18</f>
        <v>0</v>
      </c>
      <c r="R19" s="202">
        <f t="shared" si="7"/>
        <v>0</v>
      </c>
      <c r="S19" s="202">
        <f t="shared" si="7"/>
        <v>0</v>
      </c>
      <c r="T19" s="202">
        <f t="shared" si="7"/>
        <v>0</v>
      </c>
      <c r="U19" s="202">
        <f t="shared" si="7"/>
        <v>0</v>
      </c>
      <c r="V19" s="202">
        <f t="shared" si="7"/>
        <v>0</v>
      </c>
      <c r="W19" s="202">
        <f t="shared" si="7"/>
        <v>0</v>
      </c>
      <c r="X19" s="580">
        <f t="shared" si="1"/>
        <v>0</v>
      </c>
    </row>
    <row r="20" spans="2:24" ht="15" thickBot="1" x14ac:dyDescent="0.25">
      <c r="C20" s="5"/>
      <c r="D20" s="5"/>
    </row>
    <row r="21" spans="2:24" ht="15" x14ac:dyDescent="0.25">
      <c r="B21" s="693">
        <f>B4</f>
        <v>2023</v>
      </c>
      <c r="C21" s="694"/>
      <c r="D21" s="498"/>
      <c r="E21" s="690" t="str">
        <f>'Key inputs'!D30</f>
        <v>2022 UY</v>
      </c>
      <c r="F21" s="691"/>
      <c r="G21" s="691"/>
      <c r="H21" s="691"/>
      <c r="I21" s="691"/>
      <c r="J21" s="691"/>
      <c r="K21" s="691"/>
      <c r="L21" s="692"/>
      <c r="N21" s="652">
        <f>N4</f>
        <v>2022</v>
      </c>
      <c r="O21" s="653"/>
      <c r="P21" s="498"/>
      <c r="Q21" s="690" t="str">
        <f>'Key inputs'!E30</f>
        <v>2021 UY</v>
      </c>
      <c r="R21" s="691"/>
      <c r="S21" s="691"/>
      <c r="T21" s="691"/>
      <c r="U21" s="691"/>
      <c r="V21" s="691"/>
      <c r="W21" s="691"/>
      <c r="X21" s="692"/>
    </row>
    <row r="22" spans="2:24" ht="15" x14ac:dyDescent="0.2">
      <c r="B22" s="695"/>
      <c r="C22" s="696"/>
      <c r="D22" s="499" t="s">
        <v>490</v>
      </c>
      <c r="E22" s="368" t="s">
        <v>235</v>
      </c>
      <c r="F22" s="366" t="s">
        <v>236</v>
      </c>
      <c r="G22" s="366" t="s">
        <v>237</v>
      </c>
      <c r="H22" s="388" t="s">
        <v>238</v>
      </c>
      <c r="I22" s="388" t="s">
        <v>239</v>
      </c>
      <c r="J22" s="388" t="s">
        <v>240</v>
      </c>
      <c r="K22" s="366" t="s">
        <v>105</v>
      </c>
      <c r="L22" s="380" t="s">
        <v>30</v>
      </c>
      <c r="N22" s="654"/>
      <c r="O22" s="655"/>
      <c r="P22" s="499" t="s">
        <v>490</v>
      </c>
      <c r="Q22" s="368" t="s">
        <v>235</v>
      </c>
      <c r="R22" s="366" t="s">
        <v>236</v>
      </c>
      <c r="S22" s="366" t="s">
        <v>237</v>
      </c>
      <c r="T22" s="388" t="s">
        <v>238</v>
      </c>
      <c r="U22" s="388" t="s">
        <v>239</v>
      </c>
      <c r="V22" s="388" t="s">
        <v>240</v>
      </c>
      <c r="W22" s="366" t="s">
        <v>105</v>
      </c>
      <c r="X22" s="380" t="s">
        <v>30</v>
      </c>
    </row>
    <row r="23" spans="2:24" ht="15" x14ac:dyDescent="0.2">
      <c r="B23" s="697"/>
      <c r="C23" s="698"/>
      <c r="D23" s="500"/>
      <c r="E23" s="368" t="s">
        <v>158</v>
      </c>
      <c r="F23" s="366" t="s">
        <v>159</v>
      </c>
      <c r="G23" s="366" t="s">
        <v>160</v>
      </c>
      <c r="H23" s="388" t="s">
        <v>161</v>
      </c>
      <c r="I23" s="388" t="s">
        <v>162</v>
      </c>
      <c r="J23" s="388" t="s">
        <v>163</v>
      </c>
      <c r="K23" s="366" t="s">
        <v>164</v>
      </c>
      <c r="L23" s="380" t="s">
        <v>165</v>
      </c>
      <c r="N23" s="656"/>
      <c r="O23" s="657"/>
      <c r="P23" s="500"/>
      <c r="Q23" s="368" t="s">
        <v>158</v>
      </c>
      <c r="R23" s="366" t="s">
        <v>159</v>
      </c>
      <c r="S23" s="366" t="s">
        <v>160</v>
      </c>
      <c r="T23" s="388" t="s">
        <v>161</v>
      </c>
      <c r="U23" s="388" t="s">
        <v>162</v>
      </c>
      <c r="V23" s="388" t="s">
        <v>163</v>
      </c>
      <c r="W23" s="366" t="s">
        <v>164</v>
      </c>
      <c r="X23" s="380" t="s">
        <v>165</v>
      </c>
    </row>
    <row r="24" spans="2:24" x14ac:dyDescent="0.2">
      <c r="B24" s="569">
        <v>1</v>
      </c>
      <c r="C24" s="265" t="s">
        <v>109</v>
      </c>
      <c r="D24" s="501" t="s">
        <v>462</v>
      </c>
      <c r="E24" s="131"/>
      <c r="F24" s="100"/>
      <c r="G24" s="100"/>
      <c r="H24" s="100"/>
      <c r="I24" s="100"/>
      <c r="J24" s="100"/>
      <c r="K24" s="100"/>
      <c r="L24" s="577">
        <f t="shared" ref="L24:L36" si="8">SUM(E24:K24)</f>
        <v>0</v>
      </c>
      <c r="N24" s="569">
        <v>1</v>
      </c>
      <c r="O24" s="265" t="s">
        <v>109</v>
      </c>
      <c r="P24" s="501" t="s">
        <v>462</v>
      </c>
      <c r="Q24" s="104"/>
      <c r="R24" s="104"/>
      <c r="S24" s="104"/>
      <c r="T24" s="104"/>
      <c r="U24" s="104"/>
      <c r="V24" s="104"/>
      <c r="W24" s="104"/>
      <c r="X24" s="577">
        <f t="shared" ref="X24:X36" si="9">SUM(Q24:W24)</f>
        <v>0</v>
      </c>
    </row>
    <row r="25" spans="2:24" x14ac:dyDescent="0.2">
      <c r="B25" s="569">
        <v>2</v>
      </c>
      <c r="C25" s="265" t="s">
        <v>241</v>
      </c>
      <c r="D25" s="501" t="s">
        <v>462</v>
      </c>
      <c r="E25" s="131"/>
      <c r="F25" s="100"/>
      <c r="G25" s="100"/>
      <c r="H25" s="100"/>
      <c r="I25" s="100"/>
      <c r="J25" s="100"/>
      <c r="K25" s="100"/>
      <c r="L25" s="577">
        <f t="shared" si="8"/>
        <v>0</v>
      </c>
      <c r="N25" s="569">
        <v>2</v>
      </c>
      <c r="O25" s="265" t="s">
        <v>241</v>
      </c>
      <c r="P25" s="501" t="s">
        <v>462</v>
      </c>
      <c r="Q25" s="104"/>
      <c r="R25" s="104"/>
      <c r="S25" s="104"/>
      <c r="T25" s="104"/>
      <c r="U25" s="104"/>
      <c r="V25" s="104"/>
      <c r="W25" s="104"/>
      <c r="X25" s="577">
        <f t="shared" si="9"/>
        <v>0</v>
      </c>
    </row>
    <row r="26" spans="2:24" x14ac:dyDescent="0.2">
      <c r="B26" s="569">
        <v>3</v>
      </c>
      <c r="C26" s="265" t="s">
        <v>115</v>
      </c>
      <c r="D26" s="501" t="s">
        <v>462</v>
      </c>
      <c r="E26" s="131"/>
      <c r="F26" s="100"/>
      <c r="G26" s="100"/>
      <c r="H26" s="100"/>
      <c r="I26" s="100"/>
      <c r="J26" s="100"/>
      <c r="K26" s="100"/>
      <c r="L26" s="204">
        <f t="shared" si="8"/>
        <v>0</v>
      </c>
      <c r="N26" s="569">
        <v>3</v>
      </c>
      <c r="O26" s="265" t="s">
        <v>115</v>
      </c>
      <c r="P26" s="501" t="s">
        <v>462</v>
      </c>
      <c r="Q26" s="104"/>
      <c r="R26" s="104"/>
      <c r="S26" s="104"/>
      <c r="T26" s="104"/>
      <c r="U26" s="104"/>
      <c r="V26" s="104"/>
      <c r="W26" s="104"/>
      <c r="X26" s="204">
        <f t="shared" si="9"/>
        <v>0</v>
      </c>
    </row>
    <row r="27" spans="2:24" x14ac:dyDescent="0.2">
      <c r="B27" s="569">
        <v>4</v>
      </c>
      <c r="C27" s="265" t="s">
        <v>119</v>
      </c>
      <c r="D27" s="501" t="s">
        <v>462</v>
      </c>
      <c r="E27" s="131"/>
      <c r="F27" s="100"/>
      <c r="G27" s="100"/>
      <c r="H27" s="100"/>
      <c r="I27" s="100"/>
      <c r="J27" s="100"/>
      <c r="K27" s="100"/>
      <c r="L27" s="204">
        <f t="shared" si="8"/>
        <v>0</v>
      </c>
      <c r="N27" s="569">
        <v>4</v>
      </c>
      <c r="O27" s="265" t="s">
        <v>119</v>
      </c>
      <c r="P27" s="501" t="s">
        <v>462</v>
      </c>
      <c r="Q27" s="104"/>
      <c r="R27" s="104"/>
      <c r="S27" s="104"/>
      <c r="T27" s="104"/>
      <c r="U27" s="104"/>
      <c r="V27" s="104"/>
      <c r="W27" s="104"/>
      <c r="X27" s="204">
        <f t="shared" si="9"/>
        <v>0</v>
      </c>
    </row>
    <row r="28" spans="2:24" x14ac:dyDescent="0.2">
      <c r="B28" s="569">
        <v>5</v>
      </c>
      <c r="C28" s="265" t="s">
        <v>122</v>
      </c>
      <c r="D28" s="501" t="s">
        <v>462</v>
      </c>
      <c r="E28" s="131"/>
      <c r="F28" s="100"/>
      <c r="G28" s="100"/>
      <c r="H28" s="100"/>
      <c r="I28" s="100"/>
      <c r="J28" s="100"/>
      <c r="K28" s="100"/>
      <c r="L28" s="204">
        <f t="shared" si="8"/>
        <v>0</v>
      </c>
      <c r="N28" s="569">
        <v>5</v>
      </c>
      <c r="O28" s="265" t="s">
        <v>122</v>
      </c>
      <c r="P28" s="501" t="s">
        <v>462</v>
      </c>
      <c r="Q28" s="104"/>
      <c r="R28" s="104"/>
      <c r="S28" s="104"/>
      <c r="T28" s="104"/>
      <c r="U28" s="104"/>
      <c r="V28" s="104"/>
      <c r="W28" s="104"/>
      <c r="X28" s="204">
        <f t="shared" si="9"/>
        <v>0</v>
      </c>
    </row>
    <row r="29" spans="2:24" ht="15" x14ac:dyDescent="0.2">
      <c r="B29" s="569">
        <v>6</v>
      </c>
      <c r="C29" s="263" t="s">
        <v>126</v>
      </c>
      <c r="D29" s="502" t="s">
        <v>462</v>
      </c>
      <c r="E29" s="497">
        <f t="shared" ref="E29:K29" si="10">SUM(E24:E28)</f>
        <v>0</v>
      </c>
      <c r="F29" s="209">
        <f t="shared" si="10"/>
        <v>0</v>
      </c>
      <c r="G29" s="209">
        <f t="shared" si="10"/>
        <v>0</v>
      </c>
      <c r="H29" s="209">
        <f t="shared" si="10"/>
        <v>0</v>
      </c>
      <c r="I29" s="209">
        <f t="shared" si="10"/>
        <v>0</v>
      </c>
      <c r="J29" s="209">
        <f t="shared" si="10"/>
        <v>0</v>
      </c>
      <c r="K29" s="209">
        <f t="shared" si="10"/>
        <v>0</v>
      </c>
      <c r="L29" s="578">
        <f t="shared" si="8"/>
        <v>0</v>
      </c>
      <c r="N29" s="569">
        <v>6</v>
      </c>
      <c r="O29" s="263" t="s">
        <v>126</v>
      </c>
      <c r="P29" s="502" t="s">
        <v>462</v>
      </c>
      <c r="Q29" s="497">
        <f t="shared" ref="Q29:W29" si="11">SUM(Q24:Q28)</f>
        <v>0</v>
      </c>
      <c r="R29" s="209">
        <f t="shared" si="11"/>
        <v>0</v>
      </c>
      <c r="S29" s="209">
        <f t="shared" si="11"/>
        <v>0</v>
      </c>
      <c r="T29" s="209">
        <f t="shared" si="11"/>
        <v>0</v>
      </c>
      <c r="U29" s="209">
        <f t="shared" si="11"/>
        <v>0</v>
      </c>
      <c r="V29" s="209">
        <f t="shared" si="11"/>
        <v>0</v>
      </c>
      <c r="W29" s="209">
        <f t="shared" si="11"/>
        <v>0</v>
      </c>
      <c r="X29" s="578">
        <f t="shared" si="9"/>
        <v>0</v>
      </c>
    </row>
    <row r="30" spans="2:24" x14ac:dyDescent="0.2">
      <c r="B30" s="569">
        <v>7</v>
      </c>
      <c r="C30" s="265" t="s">
        <v>131</v>
      </c>
      <c r="D30" s="501" t="s">
        <v>462</v>
      </c>
      <c r="E30" s="131"/>
      <c r="F30" s="100"/>
      <c r="G30" s="100"/>
      <c r="H30" s="100"/>
      <c r="I30" s="100"/>
      <c r="J30" s="100"/>
      <c r="K30" s="100"/>
      <c r="L30" s="204">
        <f t="shared" si="8"/>
        <v>0</v>
      </c>
      <c r="N30" s="569">
        <v>7</v>
      </c>
      <c r="O30" s="265" t="s">
        <v>131</v>
      </c>
      <c r="P30" s="501" t="s">
        <v>462</v>
      </c>
      <c r="Q30" s="104"/>
      <c r="R30" s="104"/>
      <c r="S30" s="104"/>
      <c r="T30" s="104"/>
      <c r="U30" s="104"/>
      <c r="V30" s="104"/>
      <c r="W30" s="104"/>
      <c r="X30" s="204">
        <f t="shared" si="9"/>
        <v>0</v>
      </c>
    </row>
    <row r="31" spans="2:24" x14ac:dyDescent="0.2">
      <c r="B31" s="569">
        <v>8</v>
      </c>
      <c r="C31" s="265" t="s">
        <v>134</v>
      </c>
      <c r="D31" s="501" t="s">
        <v>462</v>
      </c>
      <c r="E31" s="131"/>
      <c r="F31" s="100"/>
      <c r="G31" s="100"/>
      <c r="H31" s="100"/>
      <c r="I31" s="100"/>
      <c r="J31" s="100"/>
      <c r="K31" s="100"/>
      <c r="L31" s="204">
        <f t="shared" si="8"/>
        <v>0</v>
      </c>
      <c r="N31" s="569">
        <v>8</v>
      </c>
      <c r="O31" s="265" t="s">
        <v>134</v>
      </c>
      <c r="P31" s="501" t="s">
        <v>462</v>
      </c>
      <c r="Q31" s="104"/>
      <c r="R31" s="104"/>
      <c r="S31" s="104"/>
      <c r="T31" s="104"/>
      <c r="U31" s="104"/>
      <c r="V31" s="104"/>
      <c r="W31" s="104"/>
      <c r="X31" s="204">
        <f t="shared" si="9"/>
        <v>0</v>
      </c>
    </row>
    <row r="32" spans="2:24" x14ac:dyDescent="0.2">
      <c r="B32" s="569">
        <v>9</v>
      </c>
      <c r="C32" s="265" t="s">
        <v>135</v>
      </c>
      <c r="D32" s="501" t="s">
        <v>462</v>
      </c>
      <c r="E32" s="131"/>
      <c r="F32" s="100"/>
      <c r="G32" s="100"/>
      <c r="H32" s="100"/>
      <c r="I32" s="100"/>
      <c r="J32" s="100"/>
      <c r="K32" s="100"/>
      <c r="L32" s="204">
        <f t="shared" si="8"/>
        <v>0</v>
      </c>
      <c r="N32" s="569">
        <v>9</v>
      </c>
      <c r="O32" s="265" t="s">
        <v>135</v>
      </c>
      <c r="P32" s="501" t="s">
        <v>462</v>
      </c>
      <c r="Q32" s="104"/>
      <c r="R32" s="104"/>
      <c r="S32" s="104"/>
      <c r="T32" s="104"/>
      <c r="U32" s="104"/>
      <c r="V32" s="104"/>
      <c r="W32" s="104"/>
      <c r="X32" s="204">
        <f t="shared" si="9"/>
        <v>0</v>
      </c>
    </row>
    <row r="33" spans="2:24" x14ac:dyDescent="0.2">
      <c r="B33" s="569">
        <v>10</v>
      </c>
      <c r="C33" s="265" t="s">
        <v>136</v>
      </c>
      <c r="D33" s="501" t="s">
        <v>462</v>
      </c>
      <c r="E33" s="131"/>
      <c r="F33" s="100"/>
      <c r="G33" s="100"/>
      <c r="H33" s="100"/>
      <c r="I33" s="100"/>
      <c r="J33" s="100"/>
      <c r="K33" s="100"/>
      <c r="L33" s="204">
        <f t="shared" si="8"/>
        <v>0</v>
      </c>
      <c r="N33" s="569">
        <v>10</v>
      </c>
      <c r="O33" s="265" t="s">
        <v>136</v>
      </c>
      <c r="P33" s="501" t="s">
        <v>462</v>
      </c>
      <c r="Q33" s="104"/>
      <c r="R33" s="104"/>
      <c r="S33" s="104"/>
      <c r="T33" s="104"/>
      <c r="U33" s="104"/>
      <c r="V33" s="104"/>
      <c r="W33" s="104"/>
      <c r="X33" s="204">
        <f t="shared" si="9"/>
        <v>0</v>
      </c>
    </row>
    <row r="34" spans="2:24" x14ac:dyDescent="0.2">
      <c r="B34" s="569">
        <v>11</v>
      </c>
      <c r="C34" s="265" t="s">
        <v>141</v>
      </c>
      <c r="D34" s="501" t="s">
        <v>462</v>
      </c>
      <c r="E34" s="131"/>
      <c r="F34" s="100"/>
      <c r="G34" s="100"/>
      <c r="H34" s="100"/>
      <c r="I34" s="100"/>
      <c r="J34" s="100"/>
      <c r="K34" s="100"/>
      <c r="L34" s="204">
        <f t="shared" si="8"/>
        <v>0</v>
      </c>
      <c r="N34" s="569">
        <v>11</v>
      </c>
      <c r="O34" s="265" t="s">
        <v>141</v>
      </c>
      <c r="P34" s="501" t="s">
        <v>462</v>
      </c>
      <c r="Q34" s="104"/>
      <c r="R34" s="104"/>
      <c r="S34" s="104"/>
      <c r="T34" s="104"/>
      <c r="U34" s="104"/>
      <c r="V34" s="104"/>
      <c r="W34" s="104"/>
      <c r="X34" s="204">
        <f t="shared" si="9"/>
        <v>0</v>
      </c>
    </row>
    <row r="35" spans="2:24" ht="15" x14ac:dyDescent="0.2">
      <c r="B35" s="569">
        <v>12</v>
      </c>
      <c r="C35" s="263" t="s">
        <v>142</v>
      </c>
      <c r="D35" s="502" t="s">
        <v>462</v>
      </c>
      <c r="E35" s="497">
        <f t="shared" ref="E35:K35" si="12">SUM(E30:E34)</f>
        <v>0</v>
      </c>
      <c r="F35" s="210">
        <f t="shared" si="12"/>
        <v>0</v>
      </c>
      <c r="G35" s="210">
        <f t="shared" si="12"/>
        <v>0</v>
      </c>
      <c r="H35" s="210">
        <f t="shared" si="12"/>
        <v>0</v>
      </c>
      <c r="I35" s="210">
        <f t="shared" si="12"/>
        <v>0</v>
      </c>
      <c r="J35" s="210">
        <f t="shared" si="12"/>
        <v>0</v>
      </c>
      <c r="K35" s="210">
        <f t="shared" si="12"/>
        <v>0</v>
      </c>
      <c r="L35" s="579">
        <f t="shared" si="8"/>
        <v>0</v>
      </c>
      <c r="N35" s="569">
        <v>12</v>
      </c>
      <c r="O35" s="410" t="s">
        <v>142</v>
      </c>
      <c r="P35" s="502" t="s">
        <v>462</v>
      </c>
      <c r="Q35" s="497">
        <f t="shared" ref="Q35:W35" si="13">SUM(Q30:Q34)</f>
        <v>0</v>
      </c>
      <c r="R35" s="210">
        <f t="shared" si="13"/>
        <v>0</v>
      </c>
      <c r="S35" s="210">
        <f t="shared" si="13"/>
        <v>0</v>
      </c>
      <c r="T35" s="210">
        <f t="shared" si="13"/>
        <v>0</v>
      </c>
      <c r="U35" s="210">
        <f t="shared" si="13"/>
        <v>0</v>
      </c>
      <c r="V35" s="210">
        <f t="shared" si="13"/>
        <v>0</v>
      </c>
      <c r="W35" s="210">
        <f t="shared" si="13"/>
        <v>0</v>
      </c>
      <c r="X35" s="579">
        <f t="shared" si="9"/>
        <v>0</v>
      </c>
    </row>
    <row r="36" spans="2:24" ht="15.75" thickBot="1" x14ac:dyDescent="0.25">
      <c r="B36" s="570">
        <v>13</v>
      </c>
      <c r="C36" s="555" t="s">
        <v>130</v>
      </c>
      <c r="D36" s="503" t="s">
        <v>462</v>
      </c>
      <c r="E36" s="203">
        <f t="shared" ref="E36:K36" si="14">E29+E35</f>
        <v>0</v>
      </c>
      <c r="F36" s="202">
        <f t="shared" si="14"/>
        <v>0</v>
      </c>
      <c r="G36" s="202">
        <f t="shared" si="14"/>
        <v>0</v>
      </c>
      <c r="H36" s="202">
        <f t="shared" si="14"/>
        <v>0</v>
      </c>
      <c r="I36" s="202">
        <f t="shared" si="14"/>
        <v>0</v>
      </c>
      <c r="J36" s="202">
        <f t="shared" si="14"/>
        <v>0</v>
      </c>
      <c r="K36" s="202">
        <f t="shared" si="14"/>
        <v>0</v>
      </c>
      <c r="L36" s="580">
        <f t="shared" si="8"/>
        <v>0</v>
      </c>
      <c r="N36" s="570">
        <v>13</v>
      </c>
      <c r="O36" s="555" t="s">
        <v>130</v>
      </c>
      <c r="P36" s="503" t="s">
        <v>462</v>
      </c>
      <c r="Q36" s="203">
        <f t="shared" ref="Q36:W36" si="15">Q29+Q35</f>
        <v>0</v>
      </c>
      <c r="R36" s="202">
        <f t="shared" si="15"/>
        <v>0</v>
      </c>
      <c r="S36" s="202">
        <f t="shared" si="15"/>
        <v>0</v>
      </c>
      <c r="T36" s="202">
        <f t="shared" si="15"/>
        <v>0</v>
      </c>
      <c r="U36" s="202">
        <f t="shared" si="15"/>
        <v>0</v>
      </c>
      <c r="V36" s="202">
        <f t="shared" si="15"/>
        <v>0</v>
      </c>
      <c r="W36" s="202">
        <f t="shared" si="15"/>
        <v>0</v>
      </c>
      <c r="X36" s="580">
        <f t="shared" si="9"/>
        <v>0</v>
      </c>
    </row>
    <row r="37" spans="2:24" ht="15" thickBot="1" x14ac:dyDescent="0.25"/>
    <row r="38" spans="2:24" ht="15" x14ac:dyDescent="0.25">
      <c r="B38" s="693">
        <f>B21</f>
        <v>2023</v>
      </c>
      <c r="C38" s="694"/>
      <c r="D38" s="498"/>
      <c r="E38" s="690" t="str">
        <f>'Key inputs'!E30</f>
        <v>2021 UY</v>
      </c>
      <c r="F38" s="691"/>
      <c r="G38" s="691"/>
      <c r="H38" s="691"/>
      <c r="I38" s="691"/>
      <c r="J38" s="691"/>
      <c r="K38" s="691"/>
      <c r="L38" s="692"/>
      <c r="N38" s="652">
        <f>N21</f>
        <v>2022</v>
      </c>
      <c r="O38" s="653"/>
      <c r="P38" s="498"/>
      <c r="Q38" s="690" t="str">
        <f>'Key inputs'!I30</f>
        <v>2020 UY</v>
      </c>
      <c r="R38" s="691"/>
      <c r="S38" s="691"/>
      <c r="T38" s="691"/>
      <c r="U38" s="691"/>
      <c r="V38" s="691"/>
      <c r="W38" s="691"/>
      <c r="X38" s="692"/>
    </row>
    <row r="39" spans="2:24" ht="15" x14ac:dyDescent="0.2">
      <c r="B39" s="695"/>
      <c r="C39" s="696"/>
      <c r="D39" s="499" t="s">
        <v>490</v>
      </c>
      <c r="E39" s="368" t="s">
        <v>235</v>
      </c>
      <c r="F39" s="366" t="s">
        <v>236</v>
      </c>
      <c r="G39" s="366" t="s">
        <v>237</v>
      </c>
      <c r="H39" s="388" t="s">
        <v>238</v>
      </c>
      <c r="I39" s="388" t="s">
        <v>239</v>
      </c>
      <c r="J39" s="388" t="s">
        <v>240</v>
      </c>
      <c r="K39" s="366" t="s">
        <v>105</v>
      </c>
      <c r="L39" s="380" t="s">
        <v>30</v>
      </c>
      <c r="N39" s="654"/>
      <c r="O39" s="655"/>
      <c r="P39" s="499" t="s">
        <v>490</v>
      </c>
      <c r="Q39" s="368" t="s">
        <v>235</v>
      </c>
      <c r="R39" s="366" t="s">
        <v>236</v>
      </c>
      <c r="S39" s="366" t="s">
        <v>237</v>
      </c>
      <c r="T39" s="388" t="s">
        <v>238</v>
      </c>
      <c r="U39" s="388" t="s">
        <v>239</v>
      </c>
      <c r="V39" s="388" t="s">
        <v>240</v>
      </c>
      <c r="W39" s="366" t="s">
        <v>105</v>
      </c>
      <c r="X39" s="380" t="s">
        <v>30</v>
      </c>
    </row>
    <row r="40" spans="2:24" ht="15" x14ac:dyDescent="0.2">
      <c r="B40" s="697"/>
      <c r="C40" s="698"/>
      <c r="D40" s="500"/>
      <c r="E40" s="368" t="s">
        <v>166</v>
      </c>
      <c r="F40" s="366" t="s">
        <v>167</v>
      </c>
      <c r="G40" s="366" t="s">
        <v>168</v>
      </c>
      <c r="H40" s="388" t="s">
        <v>169</v>
      </c>
      <c r="I40" s="388" t="s">
        <v>170</v>
      </c>
      <c r="J40" s="388" t="s">
        <v>171</v>
      </c>
      <c r="K40" s="366" t="s">
        <v>172</v>
      </c>
      <c r="L40" s="380" t="s">
        <v>173</v>
      </c>
      <c r="N40" s="656"/>
      <c r="O40" s="657"/>
      <c r="P40" s="500"/>
      <c r="Q40" s="368" t="s">
        <v>166</v>
      </c>
      <c r="R40" s="366" t="s">
        <v>167</v>
      </c>
      <c r="S40" s="366" t="s">
        <v>168</v>
      </c>
      <c r="T40" s="388" t="s">
        <v>169</v>
      </c>
      <c r="U40" s="388" t="s">
        <v>170</v>
      </c>
      <c r="V40" s="388" t="s">
        <v>171</v>
      </c>
      <c r="W40" s="366" t="s">
        <v>172</v>
      </c>
      <c r="X40" s="380" t="s">
        <v>173</v>
      </c>
    </row>
    <row r="41" spans="2:24" x14ac:dyDescent="0.2">
      <c r="B41" s="569">
        <v>1</v>
      </c>
      <c r="C41" s="265" t="s">
        <v>109</v>
      </c>
      <c r="D41" s="501" t="s">
        <v>462</v>
      </c>
      <c r="E41" s="131"/>
      <c r="F41" s="100"/>
      <c r="G41" s="100"/>
      <c r="H41" s="100"/>
      <c r="I41" s="100"/>
      <c r="J41" s="100"/>
      <c r="K41" s="100"/>
      <c r="L41" s="577">
        <f t="shared" ref="L41:L53" si="16">SUM(E41:K41)</f>
        <v>0</v>
      </c>
      <c r="N41" s="569">
        <v>1</v>
      </c>
      <c r="O41" s="265" t="s">
        <v>109</v>
      </c>
      <c r="P41" s="501" t="s">
        <v>462</v>
      </c>
      <c r="Q41" s="104"/>
      <c r="R41" s="104"/>
      <c r="S41" s="104"/>
      <c r="T41" s="104"/>
      <c r="U41" s="104"/>
      <c r="V41" s="104"/>
      <c r="W41" s="104"/>
      <c r="X41" s="577">
        <f t="shared" ref="X41:X53" si="17">SUM(Q41:W41)</f>
        <v>0</v>
      </c>
    </row>
    <row r="42" spans="2:24" x14ac:dyDescent="0.2">
      <c r="B42" s="569">
        <v>2</v>
      </c>
      <c r="C42" s="265" t="s">
        <v>241</v>
      </c>
      <c r="D42" s="501" t="s">
        <v>462</v>
      </c>
      <c r="E42" s="131"/>
      <c r="F42" s="100"/>
      <c r="G42" s="100"/>
      <c r="H42" s="100"/>
      <c r="I42" s="100"/>
      <c r="J42" s="100"/>
      <c r="K42" s="100"/>
      <c r="L42" s="577">
        <f t="shared" si="16"/>
        <v>0</v>
      </c>
      <c r="N42" s="569">
        <v>2</v>
      </c>
      <c r="O42" s="265" t="s">
        <v>241</v>
      </c>
      <c r="P42" s="501" t="s">
        <v>462</v>
      </c>
      <c r="Q42" s="104"/>
      <c r="R42" s="104"/>
      <c r="S42" s="104"/>
      <c r="T42" s="104"/>
      <c r="U42" s="104"/>
      <c r="V42" s="104"/>
      <c r="W42" s="104"/>
      <c r="X42" s="577">
        <f t="shared" si="17"/>
        <v>0</v>
      </c>
    </row>
    <row r="43" spans="2:24" x14ac:dyDescent="0.2">
      <c r="B43" s="569">
        <v>3</v>
      </c>
      <c r="C43" s="265" t="s">
        <v>115</v>
      </c>
      <c r="D43" s="501" t="s">
        <v>462</v>
      </c>
      <c r="E43" s="131"/>
      <c r="F43" s="100"/>
      <c r="G43" s="100"/>
      <c r="H43" s="100"/>
      <c r="I43" s="100"/>
      <c r="J43" s="100"/>
      <c r="K43" s="100"/>
      <c r="L43" s="204">
        <f t="shared" si="16"/>
        <v>0</v>
      </c>
      <c r="N43" s="569">
        <v>3</v>
      </c>
      <c r="O43" s="265" t="s">
        <v>115</v>
      </c>
      <c r="P43" s="501" t="s">
        <v>462</v>
      </c>
      <c r="Q43" s="104"/>
      <c r="R43" s="104"/>
      <c r="S43" s="104"/>
      <c r="T43" s="104"/>
      <c r="U43" s="104"/>
      <c r="V43" s="104"/>
      <c r="W43" s="104"/>
      <c r="X43" s="204">
        <f t="shared" si="17"/>
        <v>0</v>
      </c>
    </row>
    <row r="44" spans="2:24" x14ac:dyDescent="0.2">
      <c r="B44" s="569">
        <v>4</v>
      </c>
      <c r="C44" s="265" t="s">
        <v>119</v>
      </c>
      <c r="D44" s="501" t="s">
        <v>462</v>
      </c>
      <c r="E44" s="131"/>
      <c r="F44" s="100"/>
      <c r="G44" s="100"/>
      <c r="H44" s="100"/>
      <c r="I44" s="100"/>
      <c r="J44" s="100"/>
      <c r="K44" s="100"/>
      <c r="L44" s="204">
        <f t="shared" si="16"/>
        <v>0</v>
      </c>
      <c r="N44" s="569">
        <v>4</v>
      </c>
      <c r="O44" s="265" t="s">
        <v>119</v>
      </c>
      <c r="P44" s="501" t="s">
        <v>462</v>
      </c>
      <c r="Q44" s="104"/>
      <c r="R44" s="104"/>
      <c r="S44" s="104"/>
      <c r="T44" s="104"/>
      <c r="U44" s="104"/>
      <c r="V44" s="104"/>
      <c r="W44" s="104"/>
      <c r="X44" s="204">
        <f t="shared" si="17"/>
        <v>0</v>
      </c>
    </row>
    <row r="45" spans="2:24" x14ac:dyDescent="0.2">
      <c r="B45" s="569">
        <v>5</v>
      </c>
      <c r="C45" s="265" t="s">
        <v>122</v>
      </c>
      <c r="D45" s="501" t="s">
        <v>462</v>
      </c>
      <c r="E45" s="131"/>
      <c r="F45" s="100"/>
      <c r="G45" s="100"/>
      <c r="H45" s="100"/>
      <c r="I45" s="100"/>
      <c r="J45" s="100"/>
      <c r="K45" s="100"/>
      <c r="L45" s="204">
        <f t="shared" si="16"/>
        <v>0</v>
      </c>
      <c r="N45" s="569">
        <v>5</v>
      </c>
      <c r="O45" s="265" t="s">
        <v>122</v>
      </c>
      <c r="P45" s="501" t="s">
        <v>462</v>
      </c>
      <c r="Q45" s="104"/>
      <c r="R45" s="104"/>
      <c r="S45" s="104"/>
      <c r="T45" s="104"/>
      <c r="U45" s="104"/>
      <c r="V45" s="104"/>
      <c r="W45" s="104"/>
      <c r="X45" s="204">
        <f t="shared" si="17"/>
        <v>0</v>
      </c>
    </row>
    <row r="46" spans="2:24" ht="15" x14ac:dyDescent="0.2">
      <c r="B46" s="569">
        <v>6</v>
      </c>
      <c r="C46" s="263" t="s">
        <v>126</v>
      </c>
      <c r="D46" s="502" t="s">
        <v>462</v>
      </c>
      <c r="E46" s="497">
        <f t="shared" ref="E46:K46" si="18">SUM(E41:E45)</f>
        <v>0</v>
      </c>
      <c r="F46" s="209">
        <f t="shared" si="18"/>
        <v>0</v>
      </c>
      <c r="G46" s="209">
        <f t="shared" si="18"/>
        <v>0</v>
      </c>
      <c r="H46" s="209">
        <f t="shared" si="18"/>
        <v>0</v>
      </c>
      <c r="I46" s="209">
        <f t="shared" si="18"/>
        <v>0</v>
      </c>
      <c r="J46" s="209">
        <f t="shared" si="18"/>
        <v>0</v>
      </c>
      <c r="K46" s="209">
        <f t="shared" si="18"/>
        <v>0</v>
      </c>
      <c r="L46" s="578">
        <f t="shared" si="16"/>
        <v>0</v>
      </c>
      <c r="N46" s="569">
        <v>6</v>
      </c>
      <c r="O46" s="263" t="s">
        <v>126</v>
      </c>
      <c r="P46" s="502" t="s">
        <v>462</v>
      </c>
      <c r="Q46" s="497">
        <f t="shared" ref="Q46:W46" si="19">SUM(Q41:Q45)</f>
        <v>0</v>
      </c>
      <c r="R46" s="209">
        <f t="shared" si="19"/>
        <v>0</v>
      </c>
      <c r="S46" s="209">
        <f t="shared" si="19"/>
        <v>0</v>
      </c>
      <c r="T46" s="209">
        <f t="shared" si="19"/>
        <v>0</v>
      </c>
      <c r="U46" s="209">
        <f t="shared" si="19"/>
        <v>0</v>
      </c>
      <c r="V46" s="209">
        <f t="shared" si="19"/>
        <v>0</v>
      </c>
      <c r="W46" s="209">
        <f t="shared" si="19"/>
        <v>0</v>
      </c>
      <c r="X46" s="578">
        <f t="shared" si="17"/>
        <v>0</v>
      </c>
    </row>
    <row r="47" spans="2:24" x14ac:dyDescent="0.2">
      <c r="B47" s="569">
        <v>7</v>
      </c>
      <c r="C47" s="265" t="s">
        <v>131</v>
      </c>
      <c r="D47" s="501" t="s">
        <v>462</v>
      </c>
      <c r="E47" s="131"/>
      <c r="F47" s="100"/>
      <c r="G47" s="100"/>
      <c r="H47" s="100"/>
      <c r="I47" s="100"/>
      <c r="J47" s="100"/>
      <c r="K47" s="100"/>
      <c r="L47" s="204">
        <f t="shared" si="16"/>
        <v>0</v>
      </c>
      <c r="N47" s="569">
        <v>7</v>
      </c>
      <c r="O47" s="265" t="s">
        <v>131</v>
      </c>
      <c r="P47" s="501" t="s">
        <v>462</v>
      </c>
      <c r="Q47" s="104"/>
      <c r="R47" s="104"/>
      <c r="S47" s="104"/>
      <c r="T47" s="104"/>
      <c r="U47" s="104"/>
      <c r="V47" s="104"/>
      <c r="W47" s="104"/>
      <c r="X47" s="204">
        <f t="shared" si="17"/>
        <v>0</v>
      </c>
    </row>
    <row r="48" spans="2:24" x14ac:dyDescent="0.2">
      <c r="B48" s="569">
        <v>8</v>
      </c>
      <c r="C48" s="265" t="s">
        <v>134</v>
      </c>
      <c r="D48" s="501" t="s">
        <v>462</v>
      </c>
      <c r="E48" s="131"/>
      <c r="F48" s="100"/>
      <c r="G48" s="100"/>
      <c r="H48" s="100"/>
      <c r="I48" s="100"/>
      <c r="J48" s="100"/>
      <c r="K48" s="100"/>
      <c r="L48" s="204">
        <f t="shared" si="16"/>
        <v>0</v>
      </c>
      <c r="N48" s="569">
        <v>8</v>
      </c>
      <c r="O48" s="265" t="s">
        <v>134</v>
      </c>
      <c r="P48" s="501" t="s">
        <v>462</v>
      </c>
      <c r="Q48" s="104"/>
      <c r="R48" s="104"/>
      <c r="S48" s="104"/>
      <c r="T48" s="104"/>
      <c r="U48" s="104"/>
      <c r="V48" s="104"/>
      <c r="W48" s="104"/>
      <c r="X48" s="204">
        <f t="shared" si="17"/>
        <v>0</v>
      </c>
    </row>
    <row r="49" spans="2:24" x14ac:dyDescent="0.2">
      <c r="B49" s="569">
        <v>9</v>
      </c>
      <c r="C49" s="265" t="s">
        <v>135</v>
      </c>
      <c r="D49" s="501" t="s">
        <v>462</v>
      </c>
      <c r="E49" s="131"/>
      <c r="F49" s="100"/>
      <c r="G49" s="100"/>
      <c r="H49" s="100"/>
      <c r="I49" s="100"/>
      <c r="J49" s="100"/>
      <c r="K49" s="100"/>
      <c r="L49" s="204">
        <f t="shared" si="16"/>
        <v>0</v>
      </c>
      <c r="N49" s="569">
        <v>9</v>
      </c>
      <c r="O49" s="265" t="s">
        <v>135</v>
      </c>
      <c r="P49" s="501" t="s">
        <v>462</v>
      </c>
      <c r="Q49" s="104"/>
      <c r="R49" s="104"/>
      <c r="S49" s="104"/>
      <c r="T49" s="104"/>
      <c r="U49" s="104"/>
      <c r="V49" s="104"/>
      <c r="W49" s="104"/>
      <c r="X49" s="204">
        <f t="shared" si="17"/>
        <v>0</v>
      </c>
    </row>
    <row r="50" spans="2:24" x14ac:dyDescent="0.2">
      <c r="B50" s="569">
        <v>10</v>
      </c>
      <c r="C50" s="265" t="s">
        <v>136</v>
      </c>
      <c r="D50" s="501" t="s">
        <v>462</v>
      </c>
      <c r="E50" s="131"/>
      <c r="F50" s="100"/>
      <c r="G50" s="100"/>
      <c r="H50" s="100"/>
      <c r="I50" s="100"/>
      <c r="J50" s="100"/>
      <c r="K50" s="100"/>
      <c r="L50" s="204">
        <f t="shared" si="16"/>
        <v>0</v>
      </c>
      <c r="N50" s="569">
        <v>10</v>
      </c>
      <c r="O50" s="265" t="s">
        <v>136</v>
      </c>
      <c r="P50" s="501" t="s">
        <v>462</v>
      </c>
      <c r="Q50" s="104"/>
      <c r="R50" s="104"/>
      <c r="S50" s="104"/>
      <c r="T50" s="104"/>
      <c r="U50" s="104"/>
      <c r="V50" s="104"/>
      <c r="W50" s="104"/>
      <c r="X50" s="204">
        <f t="shared" si="17"/>
        <v>0</v>
      </c>
    </row>
    <row r="51" spans="2:24" x14ac:dyDescent="0.2">
      <c r="B51" s="569">
        <v>11</v>
      </c>
      <c r="C51" s="265" t="s">
        <v>141</v>
      </c>
      <c r="D51" s="501" t="s">
        <v>462</v>
      </c>
      <c r="E51" s="131"/>
      <c r="F51" s="100"/>
      <c r="G51" s="100"/>
      <c r="H51" s="100"/>
      <c r="I51" s="100"/>
      <c r="J51" s="100"/>
      <c r="K51" s="100"/>
      <c r="L51" s="204">
        <f t="shared" si="16"/>
        <v>0</v>
      </c>
      <c r="N51" s="569">
        <v>11</v>
      </c>
      <c r="O51" s="265" t="s">
        <v>141</v>
      </c>
      <c r="P51" s="501" t="s">
        <v>462</v>
      </c>
      <c r="Q51" s="104"/>
      <c r="R51" s="104"/>
      <c r="S51" s="104"/>
      <c r="T51" s="104"/>
      <c r="U51" s="104"/>
      <c r="V51" s="104"/>
      <c r="W51" s="104"/>
      <c r="X51" s="204">
        <f t="shared" si="17"/>
        <v>0</v>
      </c>
    </row>
    <row r="52" spans="2:24" ht="15" x14ac:dyDescent="0.2">
      <c r="B52" s="569">
        <v>12</v>
      </c>
      <c r="C52" s="263" t="s">
        <v>142</v>
      </c>
      <c r="D52" s="502" t="s">
        <v>462</v>
      </c>
      <c r="E52" s="497">
        <f t="shared" ref="E52:K52" si="20">SUM(E47:E51)</f>
        <v>0</v>
      </c>
      <c r="F52" s="210">
        <f t="shared" si="20"/>
        <v>0</v>
      </c>
      <c r="G52" s="210">
        <f t="shared" si="20"/>
        <v>0</v>
      </c>
      <c r="H52" s="210">
        <f t="shared" si="20"/>
        <v>0</v>
      </c>
      <c r="I52" s="210">
        <f t="shared" si="20"/>
        <v>0</v>
      </c>
      <c r="J52" s="210">
        <f t="shared" si="20"/>
        <v>0</v>
      </c>
      <c r="K52" s="210">
        <f t="shared" si="20"/>
        <v>0</v>
      </c>
      <c r="L52" s="579">
        <f t="shared" si="16"/>
        <v>0</v>
      </c>
      <c r="N52" s="569">
        <v>12</v>
      </c>
      <c r="O52" s="410" t="s">
        <v>142</v>
      </c>
      <c r="P52" s="502" t="s">
        <v>462</v>
      </c>
      <c r="Q52" s="497">
        <f t="shared" ref="Q52:W52" si="21">SUM(Q47:Q51)</f>
        <v>0</v>
      </c>
      <c r="R52" s="210">
        <f t="shared" si="21"/>
        <v>0</v>
      </c>
      <c r="S52" s="210">
        <f t="shared" si="21"/>
        <v>0</v>
      </c>
      <c r="T52" s="210">
        <f t="shared" si="21"/>
        <v>0</v>
      </c>
      <c r="U52" s="210">
        <f t="shared" si="21"/>
        <v>0</v>
      </c>
      <c r="V52" s="210">
        <f t="shared" si="21"/>
        <v>0</v>
      </c>
      <c r="W52" s="210">
        <f t="shared" si="21"/>
        <v>0</v>
      </c>
      <c r="X52" s="579">
        <f t="shared" si="17"/>
        <v>0</v>
      </c>
    </row>
    <row r="53" spans="2:24" ht="15.75" thickBot="1" x14ac:dyDescent="0.25">
      <c r="B53" s="570">
        <v>13</v>
      </c>
      <c r="C53" s="555" t="s">
        <v>130</v>
      </c>
      <c r="D53" s="503" t="s">
        <v>462</v>
      </c>
      <c r="E53" s="203">
        <f t="shared" ref="E53:K53" si="22">E46+E52</f>
        <v>0</v>
      </c>
      <c r="F53" s="202">
        <f t="shared" si="22"/>
        <v>0</v>
      </c>
      <c r="G53" s="202">
        <f t="shared" si="22"/>
        <v>0</v>
      </c>
      <c r="H53" s="202">
        <f t="shared" si="22"/>
        <v>0</v>
      </c>
      <c r="I53" s="202">
        <f t="shared" si="22"/>
        <v>0</v>
      </c>
      <c r="J53" s="202">
        <f t="shared" si="22"/>
        <v>0</v>
      </c>
      <c r="K53" s="202">
        <f t="shared" si="22"/>
        <v>0</v>
      </c>
      <c r="L53" s="580">
        <f t="shared" si="16"/>
        <v>0</v>
      </c>
      <c r="N53" s="570">
        <v>13</v>
      </c>
      <c r="O53" s="555" t="s">
        <v>130</v>
      </c>
      <c r="P53" s="503" t="s">
        <v>462</v>
      </c>
      <c r="Q53" s="203">
        <f t="shared" ref="Q53:W53" si="23">Q46+Q52</f>
        <v>0</v>
      </c>
      <c r="R53" s="202">
        <f t="shared" si="23"/>
        <v>0</v>
      </c>
      <c r="S53" s="202">
        <f t="shared" si="23"/>
        <v>0</v>
      </c>
      <c r="T53" s="202">
        <f t="shared" si="23"/>
        <v>0</v>
      </c>
      <c r="U53" s="202">
        <f t="shared" si="23"/>
        <v>0</v>
      </c>
      <c r="V53" s="202">
        <f t="shared" si="23"/>
        <v>0</v>
      </c>
      <c r="W53" s="202">
        <f t="shared" si="23"/>
        <v>0</v>
      </c>
      <c r="X53" s="580">
        <f t="shared" si="17"/>
        <v>0</v>
      </c>
    </row>
    <row r="54" spans="2:24" ht="15" hidden="1" outlineLevel="1" thickBot="1" x14ac:dyDescent="0.25"/>
    <row r="55" spans="2:24" ht="15" hidden="1" outlineLevel="1" x14ac:dyDescent="0.25">
      <c r="B55" s="693">
        <f>B38</f>
        <v>2023</v>
      </c>
      <c r="C55" s="694"/>
      <c r="D55" s="498"/>
      <c r="E55" s="690" t="str">
        <f>LEFT(E38,4)-1&amp;" UY"</f>
        <v>2020 UY</v>
      </c>
      <c r="F55" s="691"/>
      <c r="G55" s="691"/>
      <c r="H55" s="691"/>
      <c r="I55" s="691"/>
      <c r="J55" s="691"/>
      <c r="K55" s="691"/>
      <c r="L55" s="692"/>
      <c r="N55" s="652">
        <f>N38</f>
        <v>2022</v>
      </c>
      <c r="O55" s="653"/>
      <c r="P55" s="498"/>
      <c r="Q55" s="690" t="str">
        <f>LEFT(Q38,4)-1&amp;" UY"</f>
        <v>2019 UY</v>
      </c>
      <c r="R55" s="691"/>
      <c r="S55" s="691"/>
      <c r="T55" s="691"/>
      <c r="U55" s="691"/>
      <c r="V55" s="691"/>
      <c r="W55" s="691"/>
      <c r="X55" s="692"/>
    </row>
    <row r="56" spans="2:24" ht="15" hidden="1" outlineLevel="1" x14ac:dyDescent="0.2">
      <c r="B56" s="695"/>
      <c r="C56" s="696"/>
      <c r="D56" s="499" t="s">
        <v>490</v>
      </c>
      <c r="E56" s="368" t="s">
        <v>235</v>
      </c>
      <c r="F56" s="366" t="s">
        <v>236</v>
      </c>
      <c r="G56" s="366" t="s">
        <v>237</v>
      </c>
      <c r="H56" s="388" t="s">
        <v>238</v>
      </c>
      <c r="I56" s="388" t="s">
        <v>239</v>
      </c>
      <c r="J56" s="388" t="s">
        <v>240</v>
      </c>
      <c r="K56" s="366" t="s">
        <v>105</v>
      </c>
      <c r="L56" s="380" t="s">
        <v>30</v>
      </c>
      <c r="N56" s="654"/>
      <c r="O56" s="655"/>
      <c r="P56" s="499" t="s">
        <v>490</v>
      </c>
      <c r="Q56" s="368" t="s">
        <v>235</v>
      </c>
      <c r="R56" s="366" t="s">
        <v>236</v>
      </c>
      <c r="S56" s="366" t="s">
        <v>237</v>
      </c>
      <c r="T56" s="388" t="s">
        <v>238</v>
      </c>
      <c r="U56" s="388" t="s">
        <v>239</v>
      </c>
      <c r="V56" s="388" t="s">
        <v>240</v>
      </c>
      <c r="W56" s="366" t="s">
        <v>105</v>
      </c>
      <c r="X56" s="380" t="s">
        <v>30</v>
      </c>
    </row>
    <row r="57" spans="2:24" ht="15" hidden="1" outlineLevel="1" x14ac:dyDescent="0.2">
      <c r="B57" s="697"/>
      <c r="C57" s="698"/>
      <c r="D57" s="500"/>
      <c r="E57" s="368" t="s">
        <v>174</v>
      </c>
      <c r="F57" s="366" t="s">
        <v>175</v>
      </c>
      <c r="G57" s="366" t="s">
        <v>154</v>
      </c>
      <c r="H57" s="388" t="s">
        <v>176</v>
      </c>
      <c r="I57" s="388" t="s">
        <v>177</v>
      </c>
      <c r="J57" s="388" t="s">
        <v>178</v>
      </c>
      <c r="K57" s="366" t="s">
        <v>179</v>
      </c>
      <c r="L57" s="380" t="s">
        <v>180</v>
      </c>
      <c r="N57" s="656"/>
      <c r="O57" s="657"/>
      <c r="P57" s="500"/>
      <c r="Q57" s="368" t="s">
        <v>174</v>
      </c>
      <c r="R57" s="366" t="s">
        <v>175</v>
      </c>
      <c r="S57" s="366" t="s">
        <v>154</v>
      </c>
      <c r="T57" s="388" t="s">
        <v>176</v>
      </c>
      <c r="U57" s="388" t="s">
        <v>177</v>
      </c>
      <c r="V57" s="388" t="s">
        <v>178</v>
      </c>
      <c r="W57" s="366" t="s">
        <v>179</v>
      </c>
      <c r="X57" s="380" t="s">
        <v>180</v>
      </c>
    </row>
    <row r="58" spans="2:24" hidden="1" outlineLevel="1" x14ac:dyDescent="0.2">
      <c r="B58" s="569">
        <v>1</v>
      </c>
      <c r="C58" s="265" t="s">
        <v>109</v>
      </c>
      <c r="D58" s="501" t="s">
        <v>462</v>
      </c>
      <c r="E58" s="131"/>
      <c r="F58" s="100"/>
      <c r="G58" s="100"/>
      <c r="H58" s="100"/>
      <c r="I58" s="100"/>
      <c r="J58" s="100"/>
      <c r="K58" s="100"/>
      <c r="L58" s="577">
        <f t="shared" ref="L58:L70" si="24">SUM(E58:K58)</f>
        <v>0</v>
      </c>
      <c r="N58" s="569">
        <v>1</v>
      </c>
      <c r="O58" s="265" t="s">
        <v>109</v>
      </c>
      <c r="P58" s="501" t="s">
        <v>462</v>
      </c>
      <c r="Q58" s="104"/>
      <c r="R58" s="104"/>
      <c r="S58" s="104"/>
      <c r="T58" s="104"/>
      <c r="U58" s="104"/>
      <c r="V58" s="104"/>
      <c r="W58" s="104"/>
      <c r="X58" s="577">
        <f t="shared" ref="X58:X70" si="25">SUM(Q58:W58)</f>
        <v>0</v>
      </c>
    </row>
    <row r="59" spans="2:24" hidden="1" outlineLevel="1" x14ac:dyDescent="0.2">
      <c r="B59" s="569">
        <v>2</v>
      </c>
      <c r="C59" s="265" t="s">
        <v>241</v>
      </c>
      <c r="D59" s="501" t="s">
        <v>462</v>
      </c>
      <c r="E59" s="131"/>
      <c r="F59" s="100"/>
      <c r="G59" s="100"/>
      <c r="H59" s="100"/>
      <c r="I59" s="100"/>
      <c r="J59" s="100"/>
      <c r="K59" s="100"/>
      <c r="L59" s="577">
        <f t="shared" si="24"/>
        <v>0</v>
      </c>
      <c r="N59" s="569">
        <v>2</v>
      </c>
      <c r="O59" s="265" t="s">
        <v>241</v>
      </c>
      <c r="P59" s="501" t="s">
        <v>462</v>
      </c>
      <c r="Q59" s="104"/>
      <c r="R59" s="104"/>
      <c r="S59" s="104"/>
      <c r="T59" s="104"/>
      <c r="U59" s="104"/>
      <c r="V59" s="104"/>
      <c r="W59" s="104"/>
      <c r="X59" s="577">
        <f t="shared" si="25"/>
        <v>0</v>
      </c>
    </row>
    <row r="60" spans="2:24" hidden="1" outlineLevel="1" x14ac:dyDescent="0.2">
      <c r="B60" s="569">
        <v>3</v>
      </c>
      <c r="C60" s="265" t="s">
        <v>115</v>
      </c>
      <c r="D60" s="501" t="s">
        <v>462</v>
      </c>
      <c r="E60" s="131"/>
      <c r="F60" s="100"/>
      <c r="G60" s="100"/>
      <c r="H60" s="100"/>
      <c r="I60" s="100"/>
      <c r="J60" s="100"/>
      <c r="K60" s="100"/>
      <c r="L60" s="204">
        <f t="shared" si="24"/>
        <v>0</v>
      </c>
      <c r="N60" s="569">
        <v>3</v>
      </c>
      <c r="O60" s="265" t="s">
        <v>115</v>
      </c>
      <c r="P60" s="501" t="s">
        <v>462</v>
      </c>
      <c r="Q60" s="104"/>
      <c r="R60" s="104"/>
      <c r="S60" s="104"/>
      <c r="T60" s="104"/>
      <c r="U60" s="104"/>
      <c r="V60" s="104"/>
      <c r="W60" s="104"/>
      <c r="X60" s="204">
        <f t="shared" si="25"/>
        <v>0</v>
      </c>
    </row>
    <row r="61" spans="2:24" hidden="1" outlineLevel="1" x14ac:dyDescent="0.2">
      <c r="B61" s="569">
        <v>4</v>
      </c>
      <c r="C61" s="265" t="s">
        <v>119</v>
      </c>
      <c r="D61" s="501" t="s">
        <v>462</v>
      </c>
      <c r="E61" s="131"/>
      <c r="F61" s="100"/>
      <c r="G61" s="100"/>
      <c r="H61" s="100"/>
      <c r="I61" s="100"/>
      <c r="J61" s="100"/>
      <c r="K61" s="100"/>
      <c r="L61" s="204">
        <f t="shared" si="24"/>
        <v>0</v>
      </c>
      <c r="N61" s="569">
        <v>4</v>
      </c>
      <c r="O61" s="265" t="s">
        <v>119</v>
      </c>
      <c r="P61" s="501" t="s">
        <v>462</v>
      </c>
      <c r="Q61" s="104"/>
      <c r="R61" s="104"/>
      <c r="S61" s="104"/>
      <c r="T61" s="104"/>
      <c r="U61" s="104"/>
      <c r="V61" s="104"/>
      <c r="W61" s="104"/>
      <c r="X61" s="204">
        <f t="shared" si="25"/>
        <v>0</v>
      </c>
    </row>
    <row r="62" spans="2:24" hidden="1" outlineLevel="1" x14ac:dyDescent="0.2">
      <c r="B62" s="569">
        <v>5</v>
      </c>
      <c r="C62" s="265" t="s">
        <v>122</v>
      </c>
      <c r="D62" s="501" t="s">
        <v>462</v>
      </c>
      <c r="E62" s="131"/>
      <c r="F62" s="100"/>
      <c r="G62" s="100"/>
      <c r="H62" s="100"/>
      <c r="I62" s="100"/>
      <c r="J62" s="100"/>
      <c r="K62" s="100"/>
      <c r="L62" s="204">
        <f t="shared" si="24"/>
        <v>0</v>
      </c>
      <c r="N62" s="569">
        <v>5</v>
      </c>
      <c r="O62" s="265" t="s">
        <v>122</v>
      </c>
      <c r="P62" s="501" t="s">
        <v>462</v>
      </c>
      <c r="Q62" s="104"/>
      <c r="R62" s="104"/>
      <c r="S62" s="104"/>
      <c r="T62" s="104"/>
      <c r="U62" s="104"/>
      <c r="V62" s="104"/>
      <c r="W62" s="104"/>
      <c r="X62" s="204">
        <f t="shared" si="25"/>
        <v>0</v>
      </c>
    </row>
    <row r="63" spans="2:24" ht="15" hidden="1" outlineLevel="1" x14ac:dyDescent="0.2">
      <c r="B63" s="569">
        <v>6</v>
      </c>
      <c r="C63" s="263" t="s">
        <v>126</v>
      </c>
      <c r="D63" s="502" t="s">
        <v>462</v>
      </c>
      <c r="E63" s="497">
        <f t="shared" ref="E63:K63" si="26">SUM(E58:E62)</f>
        <v>0</v>
      </c>
      <c r="F63" s="209">
        <f t="shared" si="26"/>
        <v>0</v>
      </c>
      <c r="G63" s="209">
        <f t="shared" si="26"/>
        <v>0</v>
      </c>
      <c r="H63" s="209">
        <f t="shared" si="26"/>
        <v>0</v>
      </c>
      <c r="I63" s="209">
        <f t="shared" si="26"/>
        <v>0</v>
      </c>
      <c r="J63" s="209">
        <f t="shared" si="26"/>
        <v>0</v>
      </c>
      <c r="K63" s="209">
        <f t="shared" si="26"/>
        <v>0</v>
      </c>
      <c r="L63" s="578">
        <f t="shared" si="24"/>
        <v>0</v>
      </c>
      <c r="N63" s="569">
        <v>6</v>
      </c>
      <c r="O63" s="263" t="s">
        <v>126</v>
      </c>
      <c r="P63" s="502" t="s">
        <v>462</v>
      </c>
      <c r="Q63" s="497">
        <f t="shared" ref="Q63:W63" si="27">SUM(Q58:Q62)</f>
        <v>0</v>
      </c>
      <c r="R63" s="209">
        <f t="shared" si="27"/>
        <v>0</v>
      </c>
      <c r="S63" s="209">
        <f t="shared" si="27"/>
        <v>0</v>
      </c>
      <c r="T63" s="209">
        <f t="shared" si="27"/>
        <v>0</v>
      </c>
      <c r="U63" s="209">
        <f t="shared" si="27"/>
        <v>0</v>
      </c>
      <c r="V63" s="209">
        <f t="shared" si="27"/>
        <v>0</v>
      </c>
      <c r="W63" s="209">
        <f t="shared" si="27"/>
        <v>0</v>
      </c>
      <c r="X63" s="578">
        <f t="shared" si="25"/>
        <v>0</v>
      </c>
    </row>
    <row r="64" spans="2:24" hidden="1" outlineLevel="1" x14ac:dyDescent="0.2">
      <c r="B64" s="569">
        <v>7</v>
      </c>
      <c r="C64" s="265" t="s">
        <v>131</v>
      </c>
      <c r="D64" s="501" t="s">
        <v>462</v>
      </c>
      <c r="E64" s="131"/>
      <c r="F64" s="100"/>
      <c r="G64" s="100"/>
      <c r="H64" s="100"/>
      <c r="I64" s="100"/>
      <c r="J64" s="100"/>
      <c r="K64" s="100"/>
      <c r="L64" s="204">
        <f t="shared" si="24"/>
        <v>0</v>
      </c>
      <c r="N64" s="569">
        <v>7</v>
      </c>
      <c r="O64" s="265" t="s">
        <v>131</v>
      </c>
      <c r="P64" s="501" t="s">
        <v>462</v>
      </c>
      <c r="Q64" s="104"/>
      <c r="R64" s="104"/>
      <c r="S64" s="104"/>
      <c r="T64" s="104"/>
      <c r="U64" s="104"/>
      <c r="V64" s="104"/>
      <c r="W64" s="104"/>
      <c r="X64" s="204">
        <f t="shared" si="25"/>
        <v>0</v>
      </c>
    </row>
    <row r="65" spans="2:24" hidden="1" outlineLevel="1" x14ac:dyDescent="0.2">
      <c r="B65" s="569">
        <v>8</v>
      </c>
      <c r="C65" s="265" t="s">
        <v>134</v>
      </c>
      <c r="D65" s="501" t="s">
        <v>462</v>
      </c>
      <c r="E65" s="131"/>
      <c r="F65" s="100"/>
      <c r="G65" s="100"/>
      <c r="H65" s="100"/>
      <c r="I65" s="100"/>
      <c r="J65" s="100"/>
      <c r="K65" s="100"/>
      <c r="L65" s="204">
        <f t="shared" si="24"/>
        <v>0</v>
      </c>
      <c r="N65" s="569">
        <v>8</v>
      </c>
      <c r="O65" s="265" t="s">
        <v>134</v>
      </c>
      <c r="P65" s="501" t="s">
        <v>462</v>
      </c>
      <c r="Q65" s="104"/>
      <c r="R65" s="104"/>
      <c r="S65" s="104"/>
      <c r="T65" s="104"/>
      <c r="U65" s="104"/>
      <c r="V65" s="104"/>
      <c r="W65" s="104"/>
      <c r="X65" s="204">
        <f t="shared" si="25"/>
        <v>0</v>
      </c>
    </row>
    <row r="66" spans="2:24" hidden="1" outlineLevel="1" x14ac:dyDescent="0.2">
      <c r="B66" s="569">
        <v>9</v>
      </c>
      <c r="C66" s="265" t="s">
        <v>135</v>
      </c>
      <c r="D66" s="501" t="s">
        <v>462</v>
      </c>
      <c r="E66" s="131"/>
      <c r="F66" s="100"/>
      <c r="G66" s="100"/>
      <c r="H66" s="100"/>
      <c r="I66" s="100"/>
      <c r="J66" s="100"/>
      <c r="K66" s="100"/>
      <c r="L66" s="204">
        <f t="shared" si="24"/>
        <v>0</v>
      </c>
      <c r="N66" s="569">
        <v>9</v>
      </c>
      <c r="O66" s="265" t="s">
        <v>135</v>
      </c>
      <c r="P66" s="501" t="s">
        <v>462</v>
      </c>
      <c r="Q66" s="104"/>
      <c r="R66" s="104"/>
      <c r="S66" s="104"/>
      <c r="T66" s="104"/>
      <c r="U66" s="104"/>
      <c r="V66" s="104"/>
      <c r="W66" s="104"/>
      <c r="X66" s="204">
        <f t="shared" si="25"/>
        <v>0</v>
      </c>
    </row>
    <row r="67" spans="2:24" hidden="1" outlineLevel="1" x14ac:dyDescent="0.2">
      <c r="B67" s="569">
        <v>10</v>
      </c>
      <c r="C67" s="265" t="s">
        <v>136</v>
      </c>
      <c r="D67" s="501" t="s">
        <v>462</v>
      </c>
      <c r="E67" s="131"/>
      <c r="F67" s="100"/>
      <c r="G67" s="100"/>
      <c r="H67" s="100"/>
      <c r="I67" s="100"/>
      <c r="J67" s="100"/>
      <c r="K67" s="100"/>
      <c r="L67" s="204">
        <f t="shared" si="24"/>
        <v>0</v>
      </c>
      <c r="N67" s="569">
        <v>10</v>
      </c>
      <c r="O67" s="265" t="s">
        <v>136</v>
      </c>
      <c r="P67" s="501" t="s">
        <v>462</v>
      </c>
      <c r="Q67" s="104"/>
      <c r="R67" s="104"/>
      <c r="S67" s="104"/>
      <c r="T67" s="104"/>
      <c r="U67" s="104"/>
      <c r="V67" s="104"/>
      <c r="W67" s="104"/>
      <c r="X67" s="204">
        <f t="shared" si="25"/>
        <v>0</v>
      </c>
    </row>
    <row r="68" spans="2:24" hidden="1" outlineLevel="1" x14ac:dyDescent="0.2">
      <c r="B68" s="569">
        <v>11</v>
      </c>
      <c r="C68" s="265" t="s">
        <v>141</v>
      </c>
      <c r="D68" s="501" t="s">
        <v>462</v>
      </c>
      <c r="E68" s="131"/>
      <c r="F68" s="100"/>
      <c r="G68" s="100"/>
      <c r="H68" s="100"/>
      <c r="I68" s="100"/>
      <c r="J68" s="100"/>
      <c r="K68" s="100"/>
      <c r="L68" s="204">
        <f t="shared" si="24"/>
        <v>0</v>
      </c>
      <c r="N68" s="569">
        <v>11</v>
      </c>
      <c r="O68" s="265" t="s">
        <v>141</v>
      </c>
      <c r="P68" s="501" t="s">
        <v>462</v>
      </c>
      <c r="Q68" s="104"/>
      <c r="R68" s="104"/>
      <c r="S68" s="104"/>
      <c r="T68" s="104"/>
      <c r="U68" s="104"/>
      <c r="V68" s="104"/>
      <c r="W68" s="104"/>
      <c r="X68" s="204">
        <f t="shared" si="25"/>
        <v>0</v>
      </c>
    </row>
    <row r="69" spans="2:24" ht="15" hidden="1" outlineLevel="1" x14ac:dyDescent="0.2">
      <c r="B69" s="569">
        <v>12</v>
      </c>
      <c r="C69" s="263" t="s">
        <v>142</v>
      </c>
      <c r="D69" s="502" t="s">
        <v>462</v>
      </c>
      <c r="E69" s="497">
        <f t="shared" ref="E69:K69" si="28">SUM(E64:E68)</f>
        <v>0</v>
      </c>
      <c r="F69" s="210">
        <f t="shared" si="28"/>
        <v>0</v>
      </c>
      <c r="G69" s="210">
        <f t="shared" si="28"/>
        <v>0</v>
      </c>
      <c r="H69" s="210">
        <f t="shared" si="28"/>
        <v>0</v>
      </c>
      <c r="I69" s="210">
        <f t="shared" si="28"/>
        <v>0</v>
      </c>
      <c r="J69" s="210">
        <f t="shared" si="28"/>
        <v>0</v>
      </c>
      <c r="K69" s="210">
        <f t="shared" si="28"/>
        <v>0</v>
      </c>
      <c r="L69" s="579">
        <f t="shared" si="24"/>
        <v>0</v>
      </c>
      <c r="N69" s="569">
        <v>12</v>
      </c>
      <c r="O69" s="410" t="s">
        <v>142</v>
      </c>
      <c r="P69" s="502" t="s">
        <v>462</v>
      </c>
      <c r="Q69" s="497">
        <f t="shared" ref="Q69:W69" si="29">SUM(Q64:Q68)</f>
        <v>0</v>
      </c>
      <c r="R69" s="210">
        <f t="shared" si="29"/>
        <v>0</v>
      </c>
      <c r="S69" s="210">
        <f t="shared" si="29"/>
        <v>0</v>
      </c>
      <c r="T69" s="210">
        <f t="shared" si="29"/>
        <v>0</v>
      </c>
      <c r="U69" s="210">
        <f t="shared" si="29"/>
        <v>0</v>
      </c>
      <c r="V69" s="210">
        <f t="shared" si="29"/>
        <v>0</v>
      </c>
      <c r="W69" s="210">
        <f t="shared" si="29"/>
        <v>0</v>
      </c>
      <c r="X69" s="579">
        <f t="shared" si="25"/>
        <v>0</v>
      </c>
    </row>
    <row r="70" spans="2:24" ht="15.75" hidden="1" outlineLevel="1" thickBot="1" x14ac:dyDescent="0.25">
      <c r="B70" s="570">
        <v>13</v>
      </c>
      <c r="C70" s="555" t="s">
        <v>130</v>
      </c>
      <c r="D70" s="503" t="s">
        <v>462</v>
      </c>
      <c r="E70" s="203">
        <f t="shared" ref="E70:K70" si="30">E63+E69</f>
        <v>0</v>
      </c>
      <c r="F70" s="202">
        <f t="shared" si="30"/>
        <v>0</v>
      </c>
      <c r="G70" s="202">
        <f t="shared" si="30"/>
        <v>0</v>
      </c>
      <c r="H70" s="202">
        <f t="shared" si="30"/>
        <v>0</v>
      </c>
      <c r="I70" s="202">
        <f t="shared" si="30"/>
        <v>0</v>
      </c>
      <c r="J70" s="202">
        <f t="shared" si="30"/>
        <v>0</v>
      </c>
      <c r="K70" s="202">
        <f t="shared" si="30"/>
        <v>0</v>
      </c>
      <c r="L70" s="580">
        <f t="shared" si="24"/>
        <v>0</v>
      </c>
      <c r="N70" s="570">
        <v>13</v>
      </c>
      <c r="O70" s="555" t="s">
        <v>130</v>
      </c>
      <c r="P70" s="503" t="s">
        <v>462</v>
      </c>
      <c r="Q70" s="203">
        <f t="shared" ref="Q70:W70" si="31">Q63+Q69</f>
        <v>0</v>
      </c>
      <c r="R70" s="202">
        <f t="shared" si="31"/>
        <v>0</v>
      </c>
      <c r="S70" s="202">
        <f t="shared" si="31"/>
        <v>0</v>
      </c>
      <c r="T70" s="202">
        <f t="shared" si="31"/>
        <v>0</v>
      </c>
      <c r="U70" s="202">
        <f t="shared" si="31"/>
        <v>0</v>
      </c>
      <c r="V70" s="202">
        <f t="shared" si="31"/>
        <v>0</v>
      </c>
      <c r="W70" s="202">
        <f t="shared" si="31"/>
        <v>0</v>
      </c>
      <c r="X70" s="580">
        <f t="shared" si="25"/>
        <v>0</v>
      </c>
    </row>
    <row r="71" spans="2:24" ht="15" hidden="1" outlineLevel="1" thickBot="1" x14ac:dyDescent="0.25"/>
    <row r="72" spans="2:24" ht="15" hidden="1" outlineLevel="1" x14ac:dyDescent="0.25">
      <c r="B72" s="693">
        <f>B55</f>
        <v>2023</v>
      </c>
      <c r="C72" s="694"/>
      <c r="D72" s="498"/>
      <c r="E72" s="690" t="str">
        <f>LEFT(E55,4)-1&amp;" UY"</f>
        <v>2019 UY</v>
      </c>
      <c r="F72" s="691"/>
      <c r="G72" s="691"/>
      <c r="H72" s="691"/>
      <c r="I72" s="691"/>
      <c r="J72" s="691"/>
      <c r="K72" s="691"/>
      <c r="L72" s="692"/>
      <c r="N72" s="652">
        <f>N55</f>
        <v>2022</v>
      </c>
      <c r="O72" s="653"/>
      <c r="P72" s="498"/>
      <c r="Q72" s="690" t="str">
        <f>LEFT(Q55,4)-1&amp;" UY"</f>
        <v>2018 UY</v>
      </c>
      <c r="R72" s="691"/>
      <c r="S72" s="691"/>
      <c r="T72" s="691"/>
      <c r="U72" s="691"/>
      <c r="V72" s="691"/>
      <c r="W72" s="691"/>
      <c r="X72" s="692"/>
    </row>
    <row r="73" spans="2:24" ht="15" hidden="1" outlineLevel="1" x14ac:dyDescent="0.2">
      <c r="B73" s="695"/>
      <c r="C73" s="696"/>
      <c r="D73" s="499" t="s">
        <v>490</v>
      </c>
      <c r="E73" s="368" t="s">
        <v>235</v>
      </c>
      <c r="F73" s="366" t="s">
        <v>236</v>
      </c>
      <c r="G73" s="366" t="s">
        <v>237</v>
      </c>
      <c r="H73" s="388" t="s">
        <v>238</v>
      </c>
      <c r="I73" s="388" t="s">
        <v>239</v>
      </c>
      <c r="J73" s="388" t="s">
        <v>240</v>
      </c>
      <c r="K73" s="366" t="s">
        <v>105</v>
      </c>
      <c r="L73" s="380" t="s">
        <v>30</v>
      </c>
      <c r="N73" s="654"/>
      <c r="O73" s="655"/>
      <c r="P73" s="499" t="s">
        <v>490</v>
      </c>
      <c r="Q73" s="368" t="s">
        <v>235</v>
      </c>
      <c r="R73" s="366" t="s">
        <v>236</v>
      </c>
      <c r="S73" s="366" t="s">
        <v>237</v>
      </c>
      <c r="T73" s="388" t="s">
        <v>238</v>
      </c>
      <c r="U73" s="388" t="s">
        <v>239</v>
      </c>
      <c r="V73" s="388" t="s">
        <v>240</v>
      </c>
      <c r="W73" s="366" t="s">
        <v>105</v>
      </c>
      <c r="X73" s="380" t="s">
        <v>30</v>
      </c>
    </row>
    <row r="74" spans="2:24" ht="15" hidden="1" outlineLevel="1" x14ac:dyDescent="0.2">
      <c r="B74" s="697"/>
      <c r="C74" s="698"/>
      <c r="D74" s="500"/>
      <c r="E74" s="368" t="s">
        <v>181</v>
      </c>
      <c r="F74" s="366" t="s">
        <v>182</v>
      </c>
      <c r="G74" s="366" t="s">
        <v>183</v>
      </c>
      <c r="H74" s="388" t="s">
        <v>184</v>
      </c>
      <c r="I74" s="388" t="s">
        <v>185</v>
      </c>
      <c r="J74" s="388" t="s">
        <v>186</v>
      </c>
      <c r="K74" s="366" t="s">
        <v>187</v>
      </c>
      <c r="L74" s="380" t="s">
        <v>188</v>
      </c>
      <c r="N74" s="656"/>
      <c r="O74" s="657"/>
      <c r="P74" s="500"/>
      <c r="Q74" s="368" t="s">
        <v>181</v>
      </c>
      <c r="R74" s="366" t="s">
        <v>182</v>
      </c>
      <c r="S74" s="366" t="s">
        <v>183</v>
      </c>
      <c r="T74" s="388" t="s">
        <v>184</v>
      </c>
      <c r="U74" s="388" t="s">
        <v>185</v>
      </c>
      <c r="V74" s="388" t="s">
        <v>186</v>
      </c>
      <c r="W74" s="366" t="s">
        <v>187</v>
      </c>
      <c r="X74" s="380" t="s">
        <v>188</v>
      </c>
    </row>
    <row r="75" spans="2:24" hidden="1" outlineLevel="1" x14ac:dyDescent="0.2">
      <c r="B75" s="569">
        <v>1</v>
      </c>
      <c r="C75" s="265" t="s">
        <v>109</v>
      </c>
      <c r="D75" s="501" t="s">
        <v>462</v>
      </c>
      <c r="E75" s="131"/>
      <c r="F75" s="100"/>
      <c r="G75" s="100"/>
      <c r="H75" s="100"/>
      <c r="I75" s="100"/>
      <c r="J75" s="100"/>
      <c r="K75" s="100"/>
      <c r="L75" s="577">
        <f t="shared" ref="L75:L87" si="32">SUM(E75:K75)</f>
        <v>0</v>
      </c>
      <c r="N75" s="569">
        <v>1</v>
      </c>
      <c r="O75" s="265" t="s">
        <v>109</v>
      </c>
      <c r="P75" s="501" t="s">
        <v>462</v>
      </c>
      <c r="Q75" s="104"/>
      <c r="R75" s="104"/>
      <c r="S75" s="104"/>
      <c r="T75" s="104"/>
      <c r="U75" s="104"/>
      <c r="V75" s="104"/>
      <c r="W75" s="104"/>
      <c r="X75" s="577">
        <f t="shared" ref="X75:X87" si="33">SUM(Q75:W75)</f>
        <v>0</v>
      </c>
    </row>
    <row r="76" spans="2:24" hidden="1" outlineLevel="1" x14ac:dyDescent="0.2">
      <c r="B76" s="569">
        <v>2</v>
      </c>
      <c r="C76" s="265" t="s">
        <v>241</v>
      </c>
      <c r="D76" s="501" t="s">
        <v>462</v>
      </c>
      <c r="E76" s="131"/>
      <c r="F76" s="100"/>
      <c r="G76" s="100"/>
      <c r="H76" s="100"/>
      <c r="I76" s="100"/>
      <c r="J76" s="100"/>
      <c r="K76" s="100"/>
      <c r="L76" s="577">
        <f t="shared" si="32"/>
        <v>0</v>
      </c>
      <c r="N76" s="569">
        <v>2</v>
      </c>
      <c r="O76" s="265" t="s">
        <v>241</v>
      </c>
      <c r="P76" s="501" t="s">
        <v>462</v>
      </c>
      <c r="Q76" s="104"/>
      <c r="R76" s="104"/>
      <c r="S76" s="104"/>
      <c r="T76" s="104"/>
      <c r="U76" s="104"/>
      <c r="V76" s="104"/>
      <c r="W76" s="104"/>
      <c r="X76" s="577">
        <f t="shared" si="33"/>
        <v>0</v>
      </c>
    </row>
    <row r="77" spans="2:24" hidden="1" outlineLevel="1" x14ac:dyDescent="0.2">
      <c r="B77" s="569">
        <v>3</v>
      </c>
      <c r="C77" s="265" t="s">
        <v>115</v>
      </c>
      <c r="D77" s="501" t="s">
        <v>462</v>
      </c>
      <c r="E77" s="131"/>
      <c r="F77" s="100"/>
      <c r="G77" s="100"/>
      <c r="H77" s="100"/>
      <c r="I77" s="100"/>
      <c r="J77" s="100"/>
      <c r="K77" s="100"/>
      <c r="L77" s="204">
        <f t="shared" si="32"/>
        <v>0</v>
      </c>
      <c r="N77" s="569">
        <v>3</v>
      </c>
      <c r="O77" s="265" t="s">
        <v>115</v>
      </c>
      <c r="P77" s="501" t="s">
        <v>462</v>
      </c>
      <c r="Q77" s="104"/>
      <c r="R77" s="104"/>
      <c r="S77" s="104"/>
      <c r="T77" s="104"/>
      <c r="U77" s="104"/>
      <c r="V77" s="104"/>
      <c r="W77" s="104"/>
      <c r="X77" s="204">
        <f t="shared" si="33"/>
        <v>0</v>
      </c>
    </row>
    <row r="78" spans="2:24" hidden="1" outlineLevel="1" x14ac:dyDescent="0.2">
      <c r="B78" s="569">
        <v>4</v>
      </c>
      <c r="C78" s="265" t="s">
        <v>119</v>
      </c>
      <c r="D78" s="501" t="s">
        <v>462</v>
      </c>
      <c r="E78" s="131"/>
      <c r="F78" s="100"/>
      <c r="G78" s="100"/>
      <c r="H78" s="100"/>
      <c r="I78" s="100"/>
      <c r="J78" s="100"/>
      <c r="K78" s="100"/>
      <c r="L78" s="204">
        <f t="shared" si="32"/>
        <v>0</v>
      </c>
      <c r="N78" s="569">
        <v>4</v>
      </c>
      <c r="O78" s="265" t="s">
        <v>119</v>
      </c>
      <c r="P78" s="501" t="s">
        <v>462</v>
      </c>
      <c r="Q78" s="104"/>
      <c r="R78" s="104"/>
      <c r="S78" s="104"/>
      <c r="T78" s="104"/>
      <c r="U78" s="104"/>
      <c r="V78" s="104"/>
      <c r="W78" s="104"/>
      <c r="X78" s="204">
        <f t="shared" si="33"/>
        <v>0</v>
      </c>
    </row>
    <row r="79" spans="2:24" hidden="1" outlineLevel="1" x14ac:dyDescent="0.2">
      <c r="B79" s="569">
        <v>5</v>
      </c>
      <c r="C79" s="265" t="s">
        <v>122</v>
      </c>
      <c r="D79" s="501" t="s">
        <v>462</v>
      </c>
      <c r="E79" s="131"/>
      <c r="F79" s="100"/>
      <c r="G79" s="100"/>
      <c r="H79" s="100"/>
      <c r="I79" s="100"/>
      <c r="J79" s="100"/>
      <c r="K79" s="100"/>
      <c r="L79" s="204">
        <f t="shared" si="32"/>
        <v>0</v>
      </c>
      <c r="N79" s="569">
        <v>5</v>
      </c>
      <c r="O79" s="265" t="s">
        <v>122</v>
      </c>
      <c r="P79" s="501" t="s">
        <v>462</v>
      </c>
      <c r="Q79" s="104"/>
      <c r="R79" s="104"/>
      <c r="S79" s="104"/>
      <c r="T79" s="104"/>
      <c r="U79" s="104"/>
      <c r="V79" s="104"/>
      <c r="W79" s="104"/>
      <c r="X79" s="204">
        <f t="shared" si="33"/>
        <v>0</v>
      </c>
    </row>
    <row r="80" spans="2:24" ht="15" hidden="1" outlineLevel="1" x14ac:dyDescent="0.2">
      <c r="B80" s="569">
        <v>6</v>
      </c>
      <c r="C80" s="263" t="s">
        <v>126</v>
      </c>
      <c r="D80" s="502" t="s">
        <v>462</v>
      </c>
      <c r="E80" s="497">
        <f t="shared" ref="E80:K80" si="34">SUM(E75:E79)</f>
        <v>0</v>
      </c>
      <c r="F80" s="209">
        <f t="shared" si="34"/>
        <v>0</v>
      </c>
      <c r="G80" s="209">
        <f t="shared" si="34"/>
        <v>0</v>
      </c>
      <c r="H80" s="209">
        <f t="shared" si="34"/>
        <v>0</v>
      </c>
      <c r="I80" s="209">
        <f t="shared" si="34"/>
        <v>0</v>
      </c>
      <c r="J80" s="209">
        <f t="shared" si="34"/>
        <v>0</v>
      </c>
      <c r="K80" s="209">
        <f t="shared" si="34"/>
        <v>0</v>
      </c>
      <c r="L80" s="578">
        <f t="shared" si="32"/>
        <v>0</v>
      </c>
      <c r="N80" s="569">
        <v>6</v>
      </c>
      <c r="O80" s="263" t="s">
        <v>126</v>
      </c>
      <c r="P80" s="502" t="s">
        <v>462</v>
      </c>
      <c r="Q80" s="497">
        <f t="shared" ref="Q80:W80" si="35">SUM(Q75:Q79)</f>
        <v>0</v>
      </c>
      <c r="R80" s="209">
        <f t="shared" si="35"/>
        <v>0</v>
      </c>
      <c r="S80" s="209">
        <f t="shared" si="35"/>
        <v>0</v>
      </c>
      <c r="T80" s="209">
        <f t="shared" si="35"/>
        <v>0</v>
      </c>
      <c r="U80" s="209">
        <f t="shared" si="35"/>
        <v>0</v>
      </c>
      <c r="V80" s="209">
        <f t="shared" si="35"/>
        <v>0</v>
      </c>
      <c r="W80" s="209">
        <f t="shared" si="35"/>
        <v>0</v>
      </c>
      <c r="X80" s="578">
        <f t="shared" si="33"/>
        <v>0</v>
      </c>
    </row>
    <row r="81" spans="2:24" hidden="1" outlineLevel="1" x14ac:dyDescent="0.2">
      <c r="B81" s="569">
        <v>7</v>
      </c>
      <c r="C81" s="265" t="s">
        <v>131</v>
      </c>
      <c r="D81" s="501" t="s">
        <v>462</v>
      </c>
      <c r="E81" s="131"/>
      <c r="F81" s="100"/>
      <c r="G81" s="100"/>
      <c r="H81" s="100"/>
      <c r="I81" s="100"/>
      <c r="J81" s="100"/>
      <c r="K81" s="100"/>
      <c r="L81" s="204">
        <f t="shared" si="32"/>
        <v>0</v>
      </c>
      <c r="N81" s="569">
        <v>7</v>
      </c>
      <c r="O81" s="265" t="s">
        <v>131</v>
      </c>
      <c r="P81" s="501" t="s">
        <v>462</v>
      </c>
      <c r="Q81" s="104"/>
      <c r="R81" s="104"/>
      <c r="S81" s="104"/>
      <c r="T81" s="104"/>
      <c r="U81" s="104"/>
      <c r="V81" s="104"/>
      <c r="W81" s="104"/>
      <c r="X81" s="204">
        <f t="shared" si="33"/>
        <v>0</v>
      </c>
    </row>
    <row r="82" spans="2:24" hidden="1" outlineLevel="1" x14ac:dyDescent="0.2">
      <c r="B82" s="569">
        <v>8</v>
      </c>
      <c r="C82" s="265" t="s">
        <v>134</v>
      </c>
      <c r="D82" s="501" t="s">
        <v>462</v>
      </c>
      <c r="E82" s="131"/>
      <c r="F82" s="100"/>
      <c r="G82" s="100"/>
      <c r="H82" s="100"/>
      <c r="I82" s="100"/>
      <c r="J82" s="100"/>
      <c r="K82" s="100"/>
      <c r="L82" s="204">
        <f t="shared" si="32"/>
        <v>0</v>
      </c>
      <c r="N82" s="569">
        <v>8</v>
      </c>
      <c r="O82" s="265" t="s">
        <v>134</v>
      </c>
      <c r="P82" s="501" t="s">
        <v>462</v>
      </c>
      <c r="Q82" s="104"/>
      <c r="R82" s="104"/>
      <c r="S82" s="104"/>
      <c r="T82" s="104"/>
      <c r="U82" s="104"/>
      <c r="V82" s="104"/>
      <c r="W82" s="104"/>
      <c r="X82" s="204">
        <f t="shared" si="33"/>
        <v>0</v>
      </c>
    </row>
    <row r="83" spans="2:24" hidden="1" outlineLevel="1" x14ac:dyDescent="0.2">
      <c r="B83" s="569">
        <v>9</v>
      </c>
      <c r="C83" s="265" t="s">
        <v>135</v>
      </c>
      <c r="D83" s="501" t="s">
        <v>462</v>
      </c>
      <c r="E83" s="131"/>
      <c r="F83" s="100"/>
      <c r="G83" s="100"/>
      <c r="H83" s="100"/>
      <c r="I83" s="100"/>
      <c r="J83" s="100"/>
      <c r="K83" s="100"/>
      <c r="L83" s="204">
        <f t="shared" si="32"/>
        <v>0</v>
      </c>
      <c r="N83" s="569">
        <v>9</v>
      </c>
      <c r="O83" s="265" t="s">
        <v>135</v>
      </c>
      <c r="P83" s="501" t="s">
        <v>462</v>
      </c>
      <c r="Q83" s="104"/>
      <c r="R83" s="104"/>
      <c r="S83" s="104"/>
      <c r="T83" s="104"/>
      <c r="U83" s="104"/>
      <c r="V83" s="104"/>
      <c r="W83" s="104"/>
      <c r="X83" s="204">
        <f t="shared" si="33"/>
        <v>0</v>
      </c>
    </row>
    <row r="84" spans="2:24" hidden="1" outlineLevel="1" x14ac:dyDescent="0.2">
      <c r="B84" s="569">
        <v>10</v>
      </c>
      <c r="C84" s="265" t="s">
        <v>136</v>
      </c>
      <c r="D84" s="501" t="s">
        <v>462</v>
      </c>
      <c r="E84" s="131"/>
      <c r="F84" s="100"/>
      <c r="G84" s="100"/>
      <c r="H84" s="100"/>
      <c r="I84" s="100"/>
      <c r="J84" s="100"/>
      <c r="K84" s="100"/>
      <c r="L84" s="204">
        <f t="shared" si="32"/>
        <v>0</v>
      </c>
      <c r="N84" s="569">
        <v>10</v>
      </c>
      <c r="O84" s="265" t="s">
        <v>136</v>
      </c>
      <c r="P84" s="501" t="s">
        <v>462</v>
      </c>
      <c r="Q84" s="104"/>
      <c r="R84" s="104"/>
      <c r="S84" s="104"/>
      <c r="T84" s="104"/>
      <c r="U84" s="104"/>
      <c r="V84" s="104"/>
      <c r="W84" s="104"/>
      <c r="X84" s="204">
        <f t="shared" si="33"/>
        <v>0</v>
      </c>
    </row>
    <row r="85" spans="2:24" hidden="1" outlineLevel="1" x14ac:dyDescent="0.2">
      <c r="B85" s="569">
        <v>11</v>
      </c>
      <c r="C85" s="265" t="s">
        <v>141</v>
      </c>
      <c r="D85" s="501" t="s">
        <v>462</v>
      </c>
      <c r="E85" s="131"/>
      <c r="F85" s="100"/>
      <c r="G85" s="100"/>
      <c r="H85" s="100"/>
      <c r="I85" s="100"/>
      <c r="J85" s="100"/>
      <c r="K85" s="100"/>
      <c r="L85" s="204">
        <f t="shared" si="32"/>
        <v>0</v>
      </c>
      <c r="N85" s="569">
        <v>11</v>
      </c>
      <c r="O85" s="265" t="s">
        <v>141</v>
      </c>
      <c r="P85" s="501" t="s">
        <v>462</v>
      </c>
      <c r="Q85" s="104"/>
      <c r="R85" s="104"/>
      <c r="S85" s="104"/>
      <c r="T85" s="104"/>
      <c r="U85" s="104"/>
      <c r="V85" s="104"/>
      <c r="W85" s="104"/>
      <c r="X85" s="204">
        <f t="shared" si="33"/>
        <v>0</v>
      </c>
    </row>
    <row r="86" spans="2:24" ht="15" hidden="1" outlineLevel="1" x14ac:dyDescent="0.2">
      <c r="B86" s="569">
        <v>12</v>
      </c>
      <c r="C86" s="263" t="s">
        <v>142</v>
      </c>
      <c r="D86" s="502" t="s">
        <v>462</v>
      </c>
      <c r="E86" s="497">
        <f t="shared" ref="E86:K86" si="36">SUM(E81:E85)</f>
        <v>0</v>
      </c>
      <c r="F86" s="210">
        <f t="shared" si="36"/>
        <v>0</v>
      </c>
      <c r="G86" s="210">
        <f t="shared" si="36"/>
        <v>0</v>
      </c>
      <c r="H86" s="210">
        <f t="shared" si="36"/>
        <v>0</v>
      </c>
      <c r="I86" s="210">
        <f t="shared" si="36"/>
        <v>0</v>
      </c>
      <c r="J86" s="210">
        <f t="shared" si="36"/>
        <v>0</v>
      </c>
      <c r="K86" s="210">
        <f t="shared" si="36"/>
        <v>0</v>
      </c>
      <c r="L86" s="579">
        <f t="shared" si="32"/>
        <v>0</v>
      </c>
      <c r="N86" s="569">
        <v>12</v>
      </c>
      <c r="O86" s="410" t="s">
        <v>142</v>
      </c>
      <c r="P86" s="502" t="s">
        <v>462</v>
      </c>
      <c r="Q86" s="497">
        <f t="shared" ref="Q86:W86" si="37">SUM(Q81:Q85)</f>
        <v>0</v>
      </c>
      <c r="R86" s="210">
        <f t="shared" si="37"/>
        <v>0</v>
      </c>
      <c r="S86" s="210">
        <f t="shared" si="37"/>
        <v>0</v>
      </c>
      <c r="T86" s="210">
        <f t="shared" si="37"/>
        <v>0</v>
      </c>
      <c r="U86" s="210">
        <f t="shared" si="37"/>
        <v>0</v>
      </c>
      <c r="V86" s="210">
        <f t="shared" si="37"/>
        <v>0</v>
      </c>
      <c r="W86" s="210">
        <f t="shared" si="37"/>
        <v>0</v>
      </c>
      <c r="X86" s="579">
        <f t="shared" si="33"/>
        <v>0</v>
      </c>
    </row>
    <row r="87" spans="2:24" ht="15.75" hidden="1" outlineLevel="1" thickBot="1" x14ac:dyDescent="0.25">
      <c r="B87" s="570">
        <v>13</v>
      </c>
      <c r="C87" s="555" t="s">
        <v>130</v>
      </c>
      <c r="D87" s="503" t="s">
        <v>462</v>
      </c>
      <c r="E87" s="203">
        <f t="shared" ref="E87:K87" si="38">E80+E86</f>
        <v>0</v>
      </c>
      <c r="F87" s="202">
        <f t="shared" si="38"/>
        <v>0</v>
      </c>
      <c r="G87" s="202">
        <f t="shared" si="38"/>
        <v>0</v>
      </c>
      <c r="H87" s="202">
        <f t="shared" si="38"/>
        <v>0</v>
      </c>
      <c r="I87" s="202">
        <f t="shared" si="38"/>
        <v>0</v>
      </c>
      <c r="J87" s="202">
        <f t="shared" si="38"/>
        <v>0</v>
      </c>
      <c r="K87" s="202">
        <f t="shared" si="38"/>
        <v>0</v>
      </c>
      <c r="L87" s="580">
        <f t="shared" si="32"/>
        <v>0</v>
      </c>
      <c r="N87" s="570">
        <v>13</v>
      </c>
      <c r="O87" s="555" t="s">
        <v>130</v>
      </c>
      <c r="P87" s="503" t="s">
        <v>462</v>
      </c>
      <c r="Q87" s="203">
        <f t="shared" ref="Q87:W87" si="39">Q80+Q86</f>
        <v>0</v>
      </c>
      <c r="R87" s="202">
        <f t="shared" si="39"/>
        <v>0</v>
      </c>
      <c r="S87" s="202">
        <f t="shared" si="39"/>
        <v>0</v>
      </c>
      <c r="T87" s="202">
        <f t="shared" si="39"/>
        <v>0</v>
      </c>
      <c r="U87" s="202">
        <f t="shared" si="39"/>
        <v>0</v>
      </c>
      <c r="V87" s="202">
        <f t="shared" si="39"/>
        <v>0</v>
      </c>
      <c r="W87" s="202">
        <f t="shared" si="39"/>
        <v>0</v>
      </c>
      <c r="X87" s="580">
        <f t="shared" si="33"/>
        <v>0</v>
      </c>
    </row>
    <row r="88" spans="2:24" ht="15" hidden="1" outlineLevel="1" thickBot="1" x14ac:dyDescent="0.25"/>
    <row r="89" spans="2:24" ht="15" hidden="1" outlineLevel="1" x14ac:dyDescent="0.25">
      <c r="B89" s="693">
        <f>B72</f>
        <v>2023</v>
      </c>
      <c r="C89" s="694"/>
      <c r="D89" s="498"/>
      <c r="E89" s="690" t="str">
        <f>LEFT(E72,4)-1&amp;" UY"</f>
        <v>2018 UY</v>
      </c>
      <c r="F89" s="691"/>
      <c r="G89" s="691"/>
      <c r="H89" s="691"/>
      <c r="I89" s="691"/>
      <c r="J89" s="691"/>
      <c r="K89" s="691"/>
      <c r="L89" s="692"/>
      <c r="N89" s="652">
        <f>N72</f>
        <v>2022</v>
      </c>
      <c r="O89" s="653"/>
      <c r="P89" s="498"/>
      <c r="Q89" s="690" t="str">
        <f>LEFT(Q72,4)-1&amp;" UY"</f>
        <v>2017 UY</v>
      </c>
      <c r="R89" s="691"/>
      <c r="S89" s="691"/>
      <c r="T89" s="691"/>
      <c r="U89" s="691"/>
      <c r="V89" s="691"/>
      <c r="W89" s="691"/>
      <c r="X89" s="692"/>
    </row>
    <row r="90" spans="2:24" ht="15" hidden="1" outlineLevel="1" x14ac:dyDescent="0.2">
      <c r="B90" s="695"/>
      <c r="C90" s="696"/>
      <c r="D90" s="499" t="s">
        <v>490</v>
      </c>
      <c r="E90" s="368" t="s">
        <v>235</v>
      </c>
      <c r="F90" s="366" t="s">
        <v>236</v>
      </c>
      <c r="G90" s="366" t="s">
        <v>237</v>
      </c>
      <c r="H90" s="388" t="s">
        <v>238</v>
      </c>
      <c r="I90" s="388" t="s">
        <v>239</v>
      </c>
      <c r="J90" s="388" t="s">
        <v>240</v>
      </c>
      <c r="K90" s="366" t="s">
        <v>105</v>
      </c>
      <c r="L90" s="380" t="s">
        <v>30</v>
      </c>
      <c r="N90" s="654"/>
      <c r="O90" s="655"/>
      <c r="P90" s="499" t="s">
        <v>490</v>
      </c>
      <c r="Q90" s="368" t="s">
        <v>235</v>
      </c>
      <c r="R90" s="366" t="s">
        <v>236</v>
      </c>
      <c r="S90" s="366" t="s">
        <v>237</v>
      </c>
      <c r="T90" s="388" t="s">
        <v>238</v>
      </c>
      <c r="U90" s="388" t="s">
        <v>239</v>
      </c>
      <c r="V90" s="388" t="s">
        <v>240</v>
      </c>
      <c r="W90" s="366" t="s">
        <v>105</v>
      </c>
      <c r="X90" s="380" t="s">
        <v>30</v>
      </c>
    </row>
    <row r="91" spans="2:24" ht="15" hidden="1" outlineLevel="1" x14ac:dyDescent="0.2">
      <c r="B91" s="697"/>
      <c r="C91" s="698"/>
      <c r="D91" s="500"/>
      <c r="E91" s="368" t="s">
        <v>189</v>
      </c>
      <c r="F91" s="366" t="s">
        <v>190</v>
      </c>
      <c r="G91" s="366" t="s">
        <v>191</v>
      </c>
      <c r="H91" s="388" t="s">
        <v>192</v>
      </c>
      <c r="I91" s="388" t="s">
        <v>193</v>
      </c>
      <c r="J91" s="388" t="s">
        <v>194</v>
      </c>
      <c r="K91" s="366" t="s">
        <v>195</v>
      </c>
      <c r="L91" s="380" t="s">
        <v>196</v>
      </c>
      <c r="N91" s="656"/>
      <c r="O91" s="657"/>
      <c r="P91" s="500"/>
      <c r="Q91" s="368" t="s">
        <v>189</v>
      </c>
      <c r="R91" s="366" t="s">
        <v>190</v>
      </c>
      <c r="S91" s="366" t="s">
        <v>191</v>
      </c>
      <c r="T91" s="388" t="s">
        <v>192</v>
      </c>
      <c r="U91" s="388" t="s">
        <v>193</v>
      </c>
      <c r="V91" s="388" t="s">
        <v>194</v>
      </c>
      <c r="W91" s="366" t="s">
        <v>195</v>
      </c>
      <c r="X91" s="380" t="s">
        <v>196</v>
      </c>
    </row>
    <row r="92" spans="2:24" hidden="1" outlineLevel="1" x14ac:dyDescent="0.2">
      <c r="B92" s="569">
        <v>1</v>
      </c>
      <c r="C92" s="265" t="s">
        <v>109</v>
      </c>
      <c r="D92" s="501" t="s">
        <v>462</v>
      </c>
      <c r="E92" s="131"/>
      <c r="F92" s="100"/>
      <c r="G92" s="100"/>
      <c r="H92" s="100"/>
      <c r="I92" s="100"/>
      <c r="J92" s="100"/>
      <c r="K92" s="100"/>
      <c r="L92" s="577">
        <f t="shared" ref="L92:L104" si="40">SUM(E92:K92)</f>
        <v>0</v>
      </c>
      <c r="N92" s="569">
        <v>1</v>
      </c>
      <c r="O92" s="265" t="s">
        <v>109</v>
      </c>
      <c r="P92" s="501" t="s">
        <v>462</v>
      </c>
      <c r="Q92" s="104"/>
      <c r="R92" s="104"/>
      <c r="S92" s="104"/>
      <c r="T92" s="104"/>
      <c r="U92" s="104"/>
      <c r="V92" s="104"/>
      <c r="W92" s="104"/>
      <c r="X92" s="577">
        <f t="shared" ref="X92:X104" si="41">SUM(Q92:W92)</f>
        <v>0</v>
      </c>
    </row>
    <row r="93" spans="2:24" hidden="1" outlineLevel="1" x14ac:dyDescent="0.2">
      <c r="B93" s="569">
        <v>2</v>
      </c>
      <c r="C93" s="265" t="s">
        <v>241</v>
      </c>
      <c r="D93" s="501" t="s">
        <v>462</v>
      </c>
      <c r="E93" s="131"/>
      <c r="F93" s="100"/>
      <c r="G93" s="100"/>
      <c r="H93" s="100"/>
      <c r="I93" s="100"/>
      <c r="J93" s="100"/>
      <c r="K93" s="100"/>
      <c r="L93" s="577">
        <f t="shared" si="40"/>
        <v>0</v>
      </c>
      <c r="N93" s="569">
        <v>2</v>
      </c>
      <c r="O93" s="265" t="s">
        <v>241</v>
      </c>
      <c r="P93" s="501" t="s">
        <v>462</v>
      </c>
      <c r="Q93" s="104"/>
      <c r="R93" s="104"/>
      <c r="S93" s="104"/>
      <c r="T93" s="104"/>
      <c r="U93" s="104"/>
      <c r="V93" s="104"/>
      <c r="W93" s="104"/>
      <c r="X93" s="577">
        <f t="shared" si="41"/>
        <v>0</v>
      </c>
    </row>
    <row r="94" spans="2:24" hidden="1" outlineLevel="1" x14ac:dyDescent="0.2">
      <c r="B94" s="569">
        <v>3</v>
      </c>
      <c r="C94" s="265" t="s">
        <v>115</v>
      </c>
      <c r="D94" s="501" t="s">
        <v>462</v>
      </c>
      <c r="E94" s="131"/>
      <c r="F94" s="100"/>
      <c r="G94" s="100"/>
      <c r="H94" s="100"/>
      <c r="I94" s="100"/>
      <c r="J94" s="100"/>
      <c r="K94" s="100"/>
      <c r="L94" s="204">
        <f t="shared" si="40"/>
        <v>0</v>
      </c>
      <c r="N94" s="569">
        <v>3</v>
      </c>
      <c r="O94" s="265" t="s">
        <v>115</v>
      </c>
      <c r="P94" s="501" t="s">
        <v>462</v>
      </c>
      <c r="Q94" s="104"/>
      <c r="R94" s="104"/>
      <c r="S94" s="104"/>
      <c r="T94" s="104"/>
      <c r="U94" s="104"/>
      <c r="V94" s="104"/>
      <c r="W94" s="104"/>
      <c r="X94" s="204">
        <f t="shared" si="41"/>
        <v>0</v>
      </c>
    </row>
    <row r="95" spans="2:24" hidden="1" outlineLevel="1" x14ac:dyDescent="0.2">
      <c r="B95" s="569">
        <v>4</v>
      </c>
      <c r="C95" s="265" t="s">
        <v>119</v>
      </c>
      <c r="D95" s="501" t="s">
        <v>462</v>
      </c>
      <c r="E95" s="131"/>
      <c r="F95" s="100"/>
      <c r="G95" s="100"/>
      <c r="H95" s="100"/>
      <c r="I95" s="100"/>
      <c r="J95" s="100"/>
      <c r="K95" s="100"/>
      <c r="L95" s="204">
        <f t="shared" si="40"/>
        <v>0</v>
      </c>
      <c r="N95" s="569">
        <v>4</v>
      </c>
      <c r="O95" s="265" t="s">
        <v>119</v>
      </c>
      <c r="P95" s="501" t="s">
        <v>462</v>
      </c>
      <c r="Q95" s="104"/>
      <c r="R95" s="104"/>
      <c r="S95" s="104"/>
      <c r="T95" s="104"/>
      <c r="U95" s="104"/>
      <c r="V95" s="104"/>
      <c r="W95" s="104"/>
      <c r="X95" s="204">
        <f t="shared" si="41"/>
        <v>0</v>
      </c>
    </row>
    <row r="96" spans="2:24" hidden="1" outlineLevel="1" x14ac:dyDescent="0.2">
      <c r="B96" s="569">
        <v>5</v>
      </c>
      <c r="C96" s="265" t="s">
        <v>122</v>
      </c>
      <c r="D96" s="501" t="s">
        <v>462</v>
      </c>
      <c r="E96" s="131"/>
      <c r="F96" s="100"/>
      <c r="G96" s="100"/>
      <c r="H96" s="100"/>
      <c r="I96" s="100"/>
      <c r="J96" s="100"/>
      <c r="K96" s="100"/>
      <c r="L96" s="204">
        <f t="shared" si="40"/>
        <v>0</v>
      </c>
      <c r="N96" s="569">
        <v>5</v>
      </c>
      <c r="O96" s="265" t="s">
        <v>122</v>
      </c>
      <c r="P96" s="501" t="s">
        <v>462</v>
      </c>
      <c r="Q96" s="104"/>
      <c r="R96" s="104"/>
      <c r="S96" s="104"/>
      <c r="T96" s="104"/>
      <c r="U96" s="104"/>
      <c r="V96" s="104"/>
      <c r="W96" s="104"/>
      <c r="X96" s="204">
        <f t="shared" si="41"/>
        <v>0</v>
      </c>
    </row>
    <row r="97" spans="2:24" ht="15" hidden="1" outlineLevel="1" x14ac:dyDescent="0.2">
      <c r="B97" s="569">
        <v>6</v>
      </c>
      <c r="C97" s="263" t="s">
        <v>126</v>
      </c>
      <c r="D97" s="502" t="s">
        <v>462</v>
      </c>
      <c r="E97" s="497">
        <f t="shared" ref="E97:K97" si="42">SUM(E92:E96)</f>
        <v>0</v>
      </c>
      <c r="F97" s="209">
        <f t="shared" si="42"/>
        <v>0</v>
      </c>
      <c r="G97" s="209">
        <f t="shared" si="42"/>
        <v>0</v>
      </c>
      <c r="H97" s="209">
        <f t="shared" si="42"/>
        <v>0</v>
      </c>
      <c r="I97" s="209">
        <f t="shared" si="42"/>
        <v>0</v>
      </c>
      <c r="J97" s="209">
        <f t="shared" si="42"/>
        <v>0</v>
      </c>
      <c r="K97" s="209">
        <f t="shared" si="42"/>
        <v>0</v>
      </c>
      <c r="L97" s="578">
        <f t="shared" si="40"/>
        <v>0</v>
      </c>
      <c r="N97" s="569">
        <v>6</v>
      </c>
      <c r="O97" s="263" t="s">
        <v>126</v>
      </c>
      <c r="P97" s="502" t="s">
        <v>462</v>
      </c>
      <c r="Q97" s="497">
        <f t="shared" ref="Q97:W97" si="43">SUM(Q92:Q96)</f>
        <v>0</v>
      </c>
      <c r="R97" s="209">
        <f t="shared" si="43"/>
        <v>0</v>
      </c>
      <c r="S97" s="209">
        <f t="shared" si="43"/>
        <v>0</v>
      </c>
      <c r="T97" s="209">
        <f t="shared" si="43"/>
        <v>0</v>
      </c>
      <c r="U97" s="209">
        <f t="shared" si="43"/>
        <v>0</v>
      </c>
      <c r="V97" s="209">
        <f t="shared" si="43"/>
        <v>0</v>
      </c>
      <c r="W97" s="209">
        <f t="shared" si="43"/>
        <v>0</v>
      </c>
      <c r="X97" s="578">
        <f t="shared" si="41"/>
        <v>0</v>
      </c>
    </row>
    <row r="98" spans="2:24" hidden="1" outlineLevel="1" x14ac:dyDescent="0.2">
      <c r="B98" s="569">
        <v>7</v>
      </c>
      <c r="C98" s="265" t="s">
        <v>131</v>
      </c>
      <c r="D98" s="501" t="s">
        <v>462</v>
      </c>
      <c r="E98" s="131"/>
      <c r="F98" s="100"/>
      <c r="G98" s="100"/>
      <c r="H98" s="100"/>
      <c r="I98" s="100"/>
      <c r="J98" s="100"/>
      <c r="K98" s="100"/>
      <c r="L98" s="204">
        <f t="shared" si="40"/>
        <v>0</v>
      </c>
      <c r="N98" s="569">
        <v>7</v>
      </c>
      <c r="O98" s="265" t="s">
        <v>131</v>
      </c>
      <c r="P98" s="501" t="s">
        <v>462</v>
      </c>
      <c r="Q98" s="104"/>
      <c r="R98" s="104"/>
      <c r="S98" s="104"/>
      <c r="T98" s="104"/>
      <c r="U98" s="104"/>
      <c r="V98" s="104"/>
      <c r="W98" s="104"/>
      <c r="X98" s="204">
        <f t="shared" si="41"/>
        <v>0</v>
      </c>
    </row>
    <row r="99" spans="2:24" hidden="1" outlineLevel="1" x14ac:dyDescent="0.2">
      <c r="B99" s="569">
        <v>8</v>
      </c>
      <c r="C99" s="265" t="s">
        <v>134</v>
      </c>
      <c r="D99" s="501" t="s">
        <v>462</v>
      </c>
      <c r="E99" s="131"/>
      <c r="F99" s="100"/>
      <c r="G99" s="100"/>
      <c r="H99" s="100"/>
      <c r="I99" s="100"/>
      <c r="J99" s="100"/>
      <c r="K99" s="100"/>
      <c r="L99" s="204">
        <f t="shared" si="40"/>
        <v>0</v>
      </c>
      <c r="N99" s="569">
        <v>8</v>
      </c>
      <c r="O99" s="265" t="s">
        <v>134</v>
      </c>
      <c r="P99" s="501" t="s">
        <v>462</v>
      </c>
      <c r="Q99" s="104"/>
      <c r="R99" s="104"/>
      <c r="S99" s="104"/>
      <c r="T99" s="104"/>
      <c r="U99" s="104"/>
      <c r="V99" s="104"/>
      <c r="W99" s="104"/>
      <c r="X99" s="204">
        <f t="shared" si="41"/>
        <v>0</v>
      </c>
    </row>
    <row r="100" spans="2:24" hidden="1" outlineLevel="1" x14ac:dyDescent="0.2">
      <c r="B100" s="569">
        <v>9</v>
      </c>
      <c r="C100" s="265" t="s">
        <v>135</v>
      </c>
      <c r="D100" s="501" t="s">
        <v>462</v>
      </c>
      <c r="E100" s="131"/>
      <c r="F100" s="100"/>
      <c r="G100" s="100"/>
      <c r="H100" s="100"/>
      <c r="I100" s="100"/>
      <c r="J100" s="100"/>
      <c r="K100" s="100"/>
      <c r="L100" s="204">
        <f t="shared" si="40"/>
        <v>0</v>
      </c>
      <c r="N100" s="569">
        <v>9</v>
      </c>
      <c r="O100" s="265" t="s">
        <v>135</v>
      </c>
      <c r="P100" s="501" t="s">
        <v>462</v>
      </c>
      <c r="Q100" s="104"/>
      <c r="R100" s="104"/>
      <c r="S100" s="104"/>
      <c r="T100" s="104"/>
      <c r="U100" s="104"/>
      <c r="V100" s="104"/>
      <c r="W100" s="104"/>
      <c r="X100" s="204">
        <f t="shared" si="41"/>
        <v>0</v>
      </c>
    </row>
    <row r="101" spans="2:24" hidden="1" outlineLevel="1" x14ac:dyDescent="0.2">
      <c r="B101" s="569">
        <v>10</v>
      </c>
      <c r="C101" s="265" t="s">
        <v>136</v>
      </c>
      <c r="D101" s="501" t="s">
        <v>462</v>
      </c>
      <c r="E101" s="131"/>
      <c r="F101" s="100"/>
      <c r="G101" s="100"/>
      <c r="H101" s="100"/>
      <c r="I101" s="100"/>
      <c r="J101" s="100"/>
      <c r="K101" s="100"/>
      <c r="L101" s="204">
        <f t="shared" si="40"/>
        <v>0</v>
      </c>
      <c r="N101" s="569">
        <v>10</v>
      </c>
      <c r="O101" s="265" t="s">
        <v>136</v>
      </c>
      <c r="P101" s="501" t="s">
        <v>462</v>
      </c>
      <c r="Q101" s="104"/>
      <c r="R101" s="104"/>
      <c r="S101" s="104"/>
      <c r="T101" s="104"/>
      <c r="U101" s="104"/>
      <c r="V101" s="104"/>
      <c r="W101" s="104"/>
      <c r="X101" s="204">
        <f t="shared" si="41"/>
        <v>0</v>
      </c>
    </row>
    <row r="102" spans="2:24" hidden="1" outlineLevel="1" x14ac:dyDescent="0.2">
      <c r="B102" s="569">
        <v>11</v>
      </c>
      <c r="C102" s="265" t="s">
        <v>141</v>
      </c>
      <c r="D102" s="501" t="s">
        <v>462</v>
      </c>
      <c r="E102" s="131"/>
      <c r="F102" s="100"/>
      <c r="G102" s="100"/>
      <c r="H102" s="100"/>
      <c r="I102" s="100"/>
      <c r="J102" s="100"/>
      <c r="K102" s="100"/>
      <c r="L102" s="204">
        <f t="shared" si="40"/>
        <v>0</v>
      </c>
      <c r="N102" s="569">
        <v>11</v>
      </c>
      <c r="O102" s="265" t="s">
        <v>141</v>
      </c>
      <c r="P102" s="501" t="s">
        <v>462</v>
      </c>
      <c r="Q102" s="104"/>
      <c r="R102" s="104"/>
      <c r="S102" s="104"/>
      <c r="T102" s="104"/>
      <c r="U102" s="104"/>
      <c r="V102" s="104"/>
      <c r="W102" s="104"/>
      <c r="X102" s="204">
        <f t="shared" si="41"/>
        <v>0</v>
      </c>
    </row>
    <row r="103" spans="2:24" ht="15" hidden="1" outlineLevel="1" x14ac:dyDescent="0.2">
      <c r="B103" s="569">
        <v>12</v>
      </c>
      <c r="C103" s="263" t="s">
        <v>142</v>
      </c>
      <c r="D103" s="502" t="s">
        <v>462</v>
      </c>
      <c r="E103" s="497">
        <f t="shared" ref="E103:K103" si="44">SUM(E98:E102)</f>
        <v>0</v>
      </c>
      <c r="F103" s="210">
        <f t="shared" si="44"/>
        <v>0</v>
      </c>
      <c r="G103" s="210">
        <f t="shared" si="44"/>
        <v>0</v>
      </c>
      <c r="H103" s="210">
        <f t="shared" si="44"/>
        <v>0</v>
      </c>
      <c r="I103" s="210">
        <f t="shared" si="44"/>
        <v>0</v>
      </c>
      <c r="J103" s="210">
        <f t="shared" si="44"/>
        <v>0</v>
      </c>
      <c r="K103" s="210">
        <f t="shared" si="44"/>
        <v>0</v>
      </c>
      <c r="L103" s="579">
        <f t="shared" si="40"/>
        <v>0</v>
      </c>
      <c r="N103" s="569">
        <v>12</v>
      </c>
      <c r="O103" s="410" t="s">
        <v>142</v>
      </c>
      <c r="P103" s="502" t="s">
        <v>462</v>
      </c>
      <c r="Q103" s="497">
        <f t="shared" ref="Q103:W103" si="45">SUM(Q98:Q102)</f>
        <v>0</v>
      </c>
      <c r="R103" s="210">
        <f t="shared" si="45"/>
        <v>0</v>
      </c>
      <c r="S103" s="210">
        <f t="shared" si="45"/>
        <v>0</v>
      </c>
      <c r="T103" s="210">
        <f t="shared" si="45"/>
        <v>0</v>
      </c>
      <c r="U103" s="210">
        <f t="shared" si="45"/>
        <v>0</v>
      </c>
      <c r="V103" s="210">
        <f t="shared" si="45"/>
        <v>0</v>
      </c>
      <c r="W103" s="210">
        <f t="shared" si="45"/>
        <v>0</v>
      </c>
      <c r="X103" s="579">
        <f t="shared" si="41"/>
        <v>0</v>
      </c>
    </row>
    <row r="104" spans="2:24" ht="15.75" hidden="1" outlineLevel="1" thickBot="1" x14ac:dyDescent="0.25">
      <c r="B104" s="570">
        <v>13</v>
      </c>
      <c r="C104" s="555" t="s">
        <v>130</v>
      </c>
      <c r="D104" s="503" t="s">
        <v>462</v>
      </c>
      <c r="E104" s="203">
        <f t="shared" ref="E104:K104" si="46">E97+E103</f>
        <v>0</v>
      </c>
      <c r="F104" s="202">
        <f t="shared" si="46"/>
        <v>0</v>
      </c>
      <c r="G104" s="202">
        <f t="shared" si="46"/>
        <v>0</v>
      </c>
      <c r="H104" s="202">
        <f t="shared" si="46"/>
        <v>0</v>
      </c>
      <c r="I104" s="202">
        <f t="shared" si="46"/>
        <v>0</v>
      </c>
      <c r="J104" s="202">
        <f t="shared" si="46"/>
        <v>0</v>
      </c>
      <c r="K104" s="202">
        <f t="shared" si="46"/>
        <v>0</v>
      </c>
      <c r="L104" s="580">
        <f t="shared" si="40"/>
        <v>0</v>
      </c>
      <c r="N104" s="570">
        <v>13</v>
      </c>
      <c r="O104" s="555" t="s">
        <v>130</v>
      </c>
      <c r="P104" s="503" t="s">
        <v>462</v>
      </c>
      <c r="Q104" s="203">
        <f t="shared" ref="Q104:W104" si="47">Q97+Q103</f>
        <v>0</v>
      </c>
      <c r="R104" s="202">
        <f t="shared" si="47"/>
        <v>0</v>
      </c>
      <c r="S104" s="202">
        <f t="shared" si="47"/>
        <v>0</v>
      </c>
      <c r="T104" s="202">
        <f t="shared" si="47"/>
        <v>0</v>
      </c>
      <c r="U104" s="202">
        <f t="shared" si="47"/>
        <v>0</v>
      </c>
      <c r="V104" s="202">
        <f t="shared" si="47"/>
        <v>0</v>
      </c>
      <c r="W104" s="202">
        <f t="shared" si="47"/>
        <v>0</v>
      </c>
      <c r="X104" s="580">
        <f t="shared" si="41"/>
        <v>0</v>
      </c>
    </row>
    <row r="105" spans="2:24" ht="15" hidden="1" outlineLevel="1" thickBot="1" x14ac:dyDescent="0.25"/>
    <row r="106" spans="2:24" ht="15" hidden="1" outlineLevel="1" x14ac:dyDescent="0.25">
      <c r="B106" s="693">
        <f>B89</f>
        <v>2023</v>
      </c>
      <c r="C106" s="694"/>
      <c r="D106" s="498"/>
      <c r="E106" s="690" t="str">
        <f>LEFT(E89,4)-1&amp;" UY"</f>
        <v>2017 UY</v>
      </c>
      <c r="F106" s="691"/>
      <c r="G106" s="691"/>
      <c r="H106" s="691"/>
      <c r="I106" s="691"/>
      <c r="J106" s="691"/>
      <c r="K106" s="691"/>
      <c r="L106" s="692"/>
      <c r="N106" s="652">
        <f>N89</f>
        <v>2022</v>
      </c>
      <c r="O106" s="653"/>
      <c r="P106" s="498"/>
      <c r="Q106" s="690" t="str">
        <f>LEFT(Q89,4)-1&amp;" UY"</f>
        <v>2016 UY</v>
      </c>
      <c r="R106" s="691"/>
      <c r="S106" s="691"/>
      <c r="T106" s="691"/>
      <c r="U106" s="691"/>
      <c r="V106" s="691"/>
      <c r="W106" s="691"/>
      <c r="X106" s="692"/>
    </row>
    <row r="107" spans="2:24" ht="15" hidden="1" outlineLevel="1" x14ac:dyDescent="0.2">
      <c r="B107" s="695"/>
      <c r="C107" s="696"/>
      <c r="D107" s="499" t="s">
        <v>490</v>
      </c>
      <c r="E107" s="368" t="s">
        <v>235</v>
      </c>
      <c r="F107" s="366" t="s">
        <v>236</v>
      </c>
      <c r="G107" s="366" t="s">
        <v>237</v>
      </c>
      <c r="H107" s="388" t="s">
        <v>238</v>
      </c>
      <c r="I107" s="388" t="s">
        <v>239</v>
      </c>
      <c r="J107" s="388" t="s">
        <v>240</v>
      </c>
      <c r="K107" s="366" t="s">
        <v>105</v>
      </c>
      <c r="L107" s="380" t="s">
        <v>30</v>
      </c>
      <c r="N107" s="654"/>
      <c r="O107" s="655"/>
      <c r="P107" s="499" t="s">
        <v>490</v>
      </c>
      <c r="Q107" s="368" t="s">
        <v>235</v>
      </c>
      <c r="R107" s="366" t="s">
        <v>236</v>
      </c>
      <c r="S107" s="366" t="s">
        <v>237</v>
      </c>
      <c r="T107" s="388" t="s">
        <v>238</v>
      </c>
      <c r="U107" s="388" t="s">
        <v>239</v>
      </c>
      <c r="V107" s="388" t="s">
        <v>240</v>
      </c>
      <c r="W107" s="366" t="s">
        <v>105</v>
      </c>
      <c r="X107" s="380" t="s">
        <v>30</v>
      </c>
    </row>
    <row r="108" spans="2:24" ht="15" hidden="1" outlineLevel="1" x14ac:dyDescent="0.2">
      <c r="B108" s="697"/>
      <c r="C108" s="698"/>
      <c r="D108" s="500"/>
      <c r="E108" s="368" t="s">
        <v>197</v>
      </c>
      <c r="F108" s="366" t="s">
        <v>198</v>
      </c>
      <c r="G108" s="366" t="s">
        <v>199</v>
      </c>
      <c r="H108" s="388" t="s">
        <v>200</v>
      </c>
      <c r="I108" s="388" t="s">
        <v>361</v>
      </c>
      <c r="J108" s="388" t="s">
        <v>362</v>
      </c>
      <c r="K108" s="366" t="s">
        <v>363</v>
      </c>
      <c r="L108" s="380" t="s">
        <v>364</v>
      </c>
      <c r="N108" s="656"/>
      <c r="O108" s="657"/>
      <c r="P108" s="500"/>
      <c r="Q108" s="368" t="s">
        <v>197</v>
      </c>
      <c r="R108" s="366" t="s">
        <v>198</v>
      </c>
      <c r="S108" s="366" t="s">
        <v>199</v>
      </c>
      <c r="T108" s="388" t="s">
        <v>200</v>
      </c>
      <c r="U108" s="388" t="s">
        <v>361</v>
      </c>
      <c r="V108" s="388" t="s">
        <v>362</v>
      </c>
      <c r="W108" s="366" t="s">
        <v>363</v>
      </c>
      <c r="X108" s="380" t="s">
        <v>364</v>
      </c>
    </row>
    <row r="109" spans="2:24" hidden="1" outlineLevel="1" x14ac:dyDescent="0.2">
      <c r="B109" s="569">
        <v>1</v>
      </c>
      <c r="C109" s="265" t="s">
        <v>109</v>
      </c>
      <c r="D109" s="501" t="s">
        <v>462</v>
      </c>
      <c r="E109" s="131"/>
      <c r="F109" s="100"/>
      <c r="G109" s="100"/>
      <c r="H109" s="100"/>
      <c r="I109" s="100"/>
      <c r="J109" s="100"/>
      <c r="K109" s="100"/>
      <c r="L109" s="577">
        <f t="shared" ref="L109:L121" si="48">SUM(E109:K109)</f>
        <v>0</v>
      </c>
      <c r="N109" s="569">
        <v>1</v>
      </c>
      <c r="O109" s="265" t="s">
        <v>109</v>
      </c>
      <c r="P109" s="501" t="s">
        <v>462</v>
      </c>
      <c r="Q109" s="104"/>
      <c r="R109" s="104"/>
      <c r="S109" s="104"/>
      <c r="T109" s="104"/>
      <c r="U109" s="104"/>
      <c r="V109" s="104"/>
      <c r="W109" s="104"/>
      <c r="X109" s="577">
        <f t="shared" ref="X109:X121" si="49">SUM(Q109:W109)</f>
        <v>0</v>
      </c>
    </row>
    <row r="110" spans="2:24" hidden="1" outlineLevel="1" x14ac:dyDescent="0.2">
      <c r="B110" s="569">
        <v>2</v>
      </c>
      <c r="C110" s="265" t="s">
        <v>241</v>
      </c>
      <c r="D110" s="501" t="s">
        <v>462</v>
      </c>
      <c r="E110" s="131"/>
      <c r="F110" s="100"/>
      <c r="G110" s="100"/>
      <c r="H110" s="100"/>
      <c r="I110" s="100"/>
      <c r="J110" s="100"/>
      <c r="K110" s="100"/>
      <c r="L110" s="577">
        <f t="shared" si="48"/>
        <v>0</v>
      </c>
      <c r="N110" s="569">
        <v>2</v>
      </c>
      <c r="O110" s="265" t="s">
        <v>241</v>
      </c>
      <c r="P110" s="501" t="s">
        <v>462</v>
      </c>
      <c r="Q110" s="104"/>
      <c r="R110" s="104"/>
      <c r="S110" s="104"/>
      <c r="T110" s="104"/>
      <c r="U110" s="104"/>
      <c r="V110" s="104"/>
      <c r="W110" s="104"/>
      <c r="X110" s="577">
        <f t="shared" si="49"/>
        <v>0</v>
      </c>
    </row>
    <row r="111" spans="2:24" hidden="1" outlineLevel="1" x14ac:dyDescent="0.2">
      <c r="B111" s="569">
        <v>3</v>
      </c>
      <c r="C111" s="265" t="s">
        <v>115</v>
      </c>
      <c r="D111" s="501" t="s">
        <v>462</v>
      </c>
      <c r="E111" s="131"/>
      <c r="F111" s="100"/>
      <c r="G111" s="100"/>
      <c r="H111" s="100"/>
      <c r="I111" s="100"/>
      <c r="J111" s="100"/>
      <c r="K111" s="100"/>
      <c r="L111" s="204">
        <f t="shared" si="48"/>
        <v>0</v>
      </c>
      <c r="N111" s="569">
        <v>3</v>
      </c>
      <c r="O111" s="265" t="s">
        <v>115</v>
      </c>
      <c r="P111" s="501" t="s">
        <v>462</v>
      </c>
      <c r="Q111" s="104"/>
      <c r="R111" s="104"/>
      <c r="S111" s="104"/>
      <c r="T111" s="104"/>
      <c r="U111" s="104"/>
      <c r="V111" s="104"/>
      <c r="W111" s="104"/>
      <c r="X111" s="204">
        <f t="shared" si="49"/>
        <v>0</v>
      </c>
    </row>
    <row r="112" spans="2:24" hidden="1" outlineLevel="1" x14ac:dyDescent="0.2">
      <c r="B112" s="569">
        <v>4</v>
      </c>
      <c r="C112" s="265" t="s">
        <v>119</v>
      </c>
      <c r="D112" s="501" t="s">
        <v>462</v>
      </c>
      <c r="E112" s="131"/>
      <c r="F112" s="100"/>
      <c r="G112" s="100"/>
      <c r="H112" s="100"/>
      <c r="I112" s="100"/>
      <c r="J112" s="100"/>
      <c r="K112" s="100"/>
      <c r="L112" s="204">
        <f t="shared" si="48"/>
        <v>0</v>
      </c>
      <c r="N112" s="569">
        <v>4</v>
      </c>
      <c r="O112" s="265" t="s">
        <v>119</v>
      </c>
      <c r="P112" s="501" t="s">
        <v>462</v>
      </c>
      <c r="Q112" s="104"/>
      <c r="R112" s="104"/>
      <c r="S112" s="104"/>
      <c r="T112" s="104"/>
      <c r="U112" s="104"/>
      <c r="V112" s="104"/>
      <c r="W112" s="104"/>
      <c r="X112" s="204">
        <f t="shared" si="49"/>
        <v>0</v>
      </c>
    </row>
    <row r="113" spans="2:24" hidden="1" outlineLevel="1" x14ac:dyDescent="0.2">
      <c r="B113" s="569">
        <v>5</v>
      </c>
      <c r="C113" s="265" t="s">
        <v>122</v>
      </c>
      <c r="D113" s="501" t="s">
        <v>462</v>
      </c>
      <c r="E113" s="131"/>
      <c r="F113" s="100"/>
      <c r="G113" s="100"/>
      <c r="H113" s="100"/>
      <c r="I113" s="100"/>
      <c r="J113" s="100"/>
      <c r="K113" s="100"/>
      <c r="L113" s="204">
        <f t="shared" si="48"/>
        <v>0</v>
      </c>
      <c r="N113" s="569">
        <v>5</v>
      </c>
      <c r="O113" s="265" t="s">
        <v>122</v>
      </c>
      <c r="P113" s="501" t="s">
        <v>462</v>
      </c>
      <c r="Q113" s="104"/>
      <c r="R113" s="104"/>
      <c r="S113" s="104"/>
      <c r="T113" s="104"/>
      <c r="U113" s="104"/>
      <c r="V113" s="104"/>
      <c r="W113" s="104"/>
      <c r="X113" s="204">
        <f t="shared" si="49"/>
        <v>0</v>
      </c>
    </row>
    <row r="114" spans="2:24" ht="15" hidden="1" outlineLevel="1" x14ac:dyDescent="0.2">
      <c r="B114" s="569">
        <v>6</v>
      </c>
      <c r="C114" s="263" t="s">
        <v>126</v>
      </c>
      <c r="D114" s="502" t="s">
        <v>462</v>
      </c>
      <c r="E114" s="497">
        <f t="shared" ref="E114:K114" si="50">SUM(E109:E113)</f>
        <v>0</v>
      </c>
      <c r="F114" s="209">
        <f t="shared" si="50"/>
        <v>0</v>
      </c>
      <c r="G114" s="209">
        <f t="shared" si="50"/>
        <v>0</v>
      </c>
      <c r="H114" s="209">
        <f t="shared" si="50"/>
        <v>0</v>
      </c>
      <c r="I114" s="209">
        <f t="shared" si="50"/>
        <v>0</v>
      </c>
      <c r="J114" s="209">
        <f t="shared" si="50"/>
        <v>0</v>
      </c>
      <c r="K114" s="209">
        <f t="shared" si="50"/>
        <v>0</v>
      </c>
      <c r="L114" s="578">
        <f t="shared" si="48"/>
        <v>0</v>
      </c>
      <c r="N114" s="569">
        <v>6</v>
      </c>
      <c r="O114" s="263" t="s">
        <v>126</v>
      </c>
      <c r="P114" s="502" t="s">
        <v>462</v>
      </c>
      <c r="Q114" s="497">
        <f t="shared" ref="Q114:W114" si="51">SUM(Q109:Q113)</f>
        <v>0</v>
      </c>
      <c r="R114" s="209">
        <f t="shared" si="51"/>
        <v>0</v>
      </c>
      <c r="S114" s="209">
        <f t="shared" si="51"/>
        <v>0</v>
      </c>
      <c r="T114" s="209">
        <f t="shared" si="51"/>
        <v>0</v>
      </c>
      <c r="U114" s="209">
        <f t="shared" si="51"/>
        <v>0</v>
      </c>
      <c r="V114" s="209">
        <f t="shared" si="51"/>
        <v>0</v>
      </c>
      <c r="W114" s="209">
        <f t="shared" si="51"/>
        <v>0</v>
      </c>
      <c r="X114" s="578">
        <f t="shared" si="49"/>
        <v>0</v>
      </c>
    </row>
    <row r="115" spans="2:24" hidden="1" outlineLevel="1" x14ac:dyDescent="0.2">
      <c r="B115" s="569">
        <v>7</v>
      </c>
      <c r="C115" s="265" t="s">
        <v>131</v>
      </c>
      <c r="D115" s="501" t="s">
        <v>462</v>
      </c>
      <c r="E115" s="131"/>
      <c r="F115" s="100"/>
      <c r="G115" s="100"/>
      <c r="H115" s="100"/>
      <c r="I115" s="100"/>
      <c r="J115" s="100"/>
      <c r="K115" s="100"/>
      <c r="L115" s="204">
        <f t="shared" si="48"/>
        <v>0</v>
      </c>
      <c r="N115" s="569">
        <v>7</v>
      </c>
      <c r="O115" s="265" t="s">
        <v>131</v>
      </c>
      <c r="P115" s="501" t="s">
        <v>462</v>
      </c>
      <c r="Q115" s="104"/>
      <c r="R115" s="104"/>
      <c r="S115" s="104"/>
      <c r="T115" s="104"/>
      <c r="U115" s="104"/>
      <c r="V115" s="104"/>
      <c r="W115" s="104"/>
      <c r="X115" s="204">
        <f t="shared" si="49"/>
        <v>0</v>
      </c>
    </row>
    <row r="116" spans="2:24" hidden="1" outlineLevel="1" x14ac:dyDescent="0.2">
      <c r="B116" s="569">
        <v>8</v>
      </c>
      <c r="C116" s="265" t="s">
        <v>134</v>
      </c>
      <c r="D116" s="501" t="s">
        <v>462</v>
      </c>
      <c r="E116" s="131"/>
      <c r="F116" s="100"/>
      <c r="G116" s="100"/>
      <c r="H116" s="100"/>
      <c r="I116" s="100"/>
      <c r="J116" s="100"/>
      <c r="K116" s="100"/>
      <c r="L116" s="204">
        <f t="shared" si="48"/>
        <v>0</v>
      </c>
      <c r="N116" s="569">
        <v>8</v>
      </c>
      <c r="O116" s="265" t="s">
        <v>134</v>
      </c>
      <c r="P116" s="501" t="s">
        <v>462</v>
      </c>
      <c r="Q116" s="104"/>
      <c r="R116" s="104"/>
      <c r="S116" s="104"/>
      <c r="T116" s="104"/>
      <c r="U116" s="104"/>
      <c r="V116" s="104"/>
      <c r="W116" s="104"/>
      <c r="X116" s="204">
        <f t="shared" si="49"/>
        <v>0</v>
      </c>
    </row>
    <row r="117" spans="2:24" hidden="1" outlineLevel="1" x14ac:dyDescent="0.2">
      <c r="B117" s="569">
        <v>9</v>
      </c>
      <c r="C117" s="265" t="s">
        <v>135</v>
      </c>
      <c r="D117" s="501" t="s">
        <v>462</v>
      </c>
      <c r="E117" s="131"/>
      <c r="F117" s="100"/>
      <c r="G117" s="100"/>
      <c r="H117" s="100"/>
      <c r="I117" s="100"/>
      <c r="J117" s="100"/>
      <c r="K117" s="100"/>
      <c r="L117" s="204">
        <f t="shared" si="48"/>
        <v>0</v>
      </c>
      <c r="N117" s="569">
        <v>9</v>
      </c>
      <c r="O117" s="265" t="s">
        <v>135</v>
      </c>
      <c r="P117" s="501" t="s">
        <v>462</v>
      </c>
      <c r="Q117" s="104"/>
      <c r="R117" s="104"/>
      <c r="S117" s="104"/>
      <c r="T117" s="104"/>
      <c r="U117" s="104"/>
      <c r="V117" s="104"/>
      <c r="W117" s="104"/>
      <c r="X117" s="204">
        <f t="shared" si="49"/>
        <v>0</v>
      </c>
    </row>
    <row r="118" spans="2:24" hidden="1" outlineLevel="1" x14ac:dyDescent="0.2">
      <c r="B118" s="569">
        <v>10</v>
      </c>
      <c r="C118" s="265" t="s">
        <v>136</v>
      </c>
      <c r="D118" s="501" t="s">
        <v>462</v>
      </c>
      <c r="E118" s="131"/>
      <c r="F118" s="100"/>
      <c r="G118" s="100"/>
      <c r="H118" s="100"/>
      <c r="I118" s="100"/>
      <c r="J118" s="100"/>
      <c r="K118" s="100"/>
      <c r="L118" s="204">
        <f t="shared" si="48"/>
        <v>0</v>
      </c>
      <c r="N118" s="569">
        <v>10</v>
      </c>
      <c r="O118" s="265" t="s">
        <v>136</v>
      </c>
      <c r="P118" s="501" t="s">
        <v>462</v>
      </c>
      <c r="Q118" s="104"/>
      <c r="R118" s="104"/>
      <c r="S118" s="104"/>
      <c r="T118" s="104"/>
      <c r="U118" s="104"/>
      <c r="V118" s="104"/>
      <c r="W118" s="104"/>
      <c r="X118" s="204">
        <f t="shared" si="49"/>
        <v>0</v>
      </c>
    </row>
    <row r="119" spans="2:24" hidden="1" outlineLevel="1" x14ac:dyDescent="0.2">
      <c r="B119" s="569">
        <v>11</v>
      </c>
      <c r="C119" s="265" t="s">
        <v>141</v>
      </c>
      <c r="D119" s="501" t="s">
        <v>462</v>
      </c>
      <c r="E119" s="131"/>
      <c r="F119" s="100"/>
      <c r="G119" s="100"/>
      <c r="H119" s="100"/>
      <c r="I119" s="100"/>
      <c r="J119" s="100"/>
      <c r="K119" s="100"/>
      <c r="L119" s="204">
        <f t="shared" si="48"/>
        <v>0</v>
      </c>
      <c r="N119" s="569">
        <v>11</v>
      </c>
      <c r="O119" s="265" t="s">
        <v>141</v>
      </c>
      <c r="P119" s="501" t="s">
        <v>462</v>
      </c>
      <c r="Q119" s="104"/>
      <c r="R119" s="104"/>
      <c r="S119" s="104"/>
      <c r="T119" s="104"/>
      <c r="U119" s="104"/>
      <c r="V119" s="104"/>
      <c r="W119" s="104"/>
      <c r="X119" s="204">
        <f t="shared" si="49"/>
        <v>0</v>
      </c>
    </row>
    <row r="120" spans="2:24" ht="15" hidden="1" outlineLevel="1" x14ac:dyDescent="0.2">
      <c r="B120" s="569">
        <v>12</v>
      </c>
      <c r="C120" s="263" t="s">
        <v>142</v>
      </c>
      <c r="D120" s="502" t="s">
        <v>462</v>
      </c>
      <c r="E120" s="497">
        <f t="shared" ref="E120:K120" si="52">SUM(E115:E119)</f>
        <v>0</v>
      </c>
      <c r="F120" s="210">
        <f t="shared" si="52"/>
        <v>0</v>
      </c>
      <c r="G120" s="210">
        <f t="shared" si="52"/>
        <v>0</v>
      </c>
      <c r="H120" s="210">
        <f t="shared" si="52"/>
        <v>0</v>
      </c>
      <c r="I120" s="210">
        <f t="shared" si="52"/>
        <v>0</v>
      </c>
      <c r="J120" s="210">
        <f t="shared" si="52"/>
        <v>0</v>
      </c>
      <c r="K120" s="210">
        <f t="shared" si="52"/>
        <v>0</v>
      </c>
      <c r="L120" s="579">
        <f t="shared" si="48"/>
        <v>0</v>
      </c>
      <c r="N120" s="569">
        <v>12</v>
      </c>
      <c r="O120" s="410" t="s">
        <v>142</v>
      </c>
      <c r="P120" s="502" t="s">
        <v>462</v>
      </c>
      <c r="Q120" s="497">
        <f t="shared" ref="Q120:W120" si="53">SUM(Q115:Q119)</f>
        <v>0</v>
      </c>
      <c r="R120" s="210">
        <f t="shared" si="53"/>
        <v>0</v>
      </c>
      <c r="S120" s="210">
        <f t="shared" si="53"/>
        <v>0</v>
      </c>
      <c r="T120" s="210">
        <f t="shared" si="53"/>
        <v>0</v>
      </c>
      <c r="U120" s="210">
        <f t="shared" si="53"/>
        <v>0</v>
      </c>
      <c r="V120" s="210">
        <f t="shared" si="53"/>
        <v>0</v>
      </c>
      <c r="W120" s="210">
        <f t="shared" si="53"/>
        <v>0</v>
      </c>
      <c r="X120" s="579">
        <f t="shared" si="49"/>
        <v>0</v>
      </c>
    </row>
    <row r="121" spans="2:24" ht="15.75" hidden="1" outlineLevel="1" thickBot="1" x14ac:dyDescent="0.25">
      <c r="B121" s="570">
        <v>13</v>
      </c>
      <c r="C121" s="555" t="s">
        <v>130</v>
      </c>
      <c r="D121" s="503" t="s">
        <v>462</v>
      </c>
      <c r="E121" s="203">
        <f t="shared" ref="E121:K121" si="54">E114+E120</f>
        <v>0</v>
      </c>
      <c r="F121" s="202">
        <f t="shared" si="54"/>
        <v>0</v>
      </c>
      <c r="G121" s="202">
        <f t="shared" si="54"/>
        <v>0</v>
      </c>
      <c r="H121" s="202">
        <f t="shared" si="54"/>
        <v>0</v>
      </c>
      <c r="I121" s="202">
        <f t="shared" si="54"/>
        <v>0</v>
      </c>
      <c r="J121" s="202">
        <f t="shared" si="54"/>
        <v>0</v>
      </c>
      <c r="K121" s="202">
        <f t="shared" si="54"/>
        <v>0</v>
      </c>
      <c r="L121" s="580">
        <f t="shared" si="48"/>
        <v>0</v>
      </c>
      <c r="N121" s="570">
        <v>13</v>
      </c>
      <c r="O121" s="555" t="s">
        <v>130</v>
      </c>
      <c r="P121" s="503" t="s">
        <v>462</v>
      </c>
      <c r="Q121" s="203">
        <f t="shared" ref="Q121:W121" si="55">Q114+Q120</f>
        <v>0</v>
      </c>
      <c r="R121" s="202">
        <f t="shared" si="55"/>
        <v>0</v>
      </c>
      <c r="S121" s="202">
        <f t="shared" si="55"/>
        <v>0</v>
      </c>
      <c r="T121" s="202">
        <f t="shared" si="55"/>
        <v>0</v>
      </c>
      <c r="U121" s="202">
        <f t="shared" si="55"/>
        <v>0</v>
      </c>
      <c r="V121" s="202">
        <f t="shared" si="55"/>
        <v>0</v>
      </c>
      <c r="W121" s="202">
        <f t="shared" si="55"/>
        <v>0</v>
      </c>
      <c r="X121" s="580">
        <f t="shared" si="49"/>
        <v>0</v>
      </c>
    </row>
    <row r="122" spans="2:24" ht="15" collapsed="1" thickBot="1" x14ac:dyDescent="0.25"/>
    <row r="123" spans="2:24" ht="15" x14ac:dyDescent="0.25">
      <c r="B123" s="693">
        <f>B106</f>
        <v>2023</v>
      </c>
      <c r="C123" s="694"/>
      <c r="D123" s="498"/>
      <c r="E123" s="699" t="str">
        <f>'Key inputs'!F30</f>
        <v>Total</v>
      </c>
      <c r="F123" s="644"/>
      <c r="G123" s="644"/>
      <c r="H123" s="644"/>
      <c r="I123" s="644"/>
      <c r="J123" s="644"/>
      <c r="K123" s="644"/>
      <c r="L123" s="646"/>
      <c r="N123" s="652">
        <f>N106</f>
        <v>2022</v>
      </c>
      <c r="O123" s="653"/>
      <c r="P123" s="498"/>
      <c r="Q123" s="699" t="str">
        <f>'Key inputs'!J30</f>
        <v>Total</v>
      </c>
      <c r="R123" s="644"/>
      <c r="S123" s="644"/>
      <c r="T123" s="644"/>
      <c r="U123" s="644"/>
      <c r="V123" s="644"/>
      <c r="W123" s="644"/>
      <c r="X123" s="646"/>
    </row>
    <row r="124" spans="2:24" ht="15" x14ac:dyDescent="0.2">
      <c r="B124" s="695"/>
      <c r="C124" s="696"/>
      <c r="D124" s="499" t="s">
        <v>490</v>
      </c>
      <c r="E124" s="402" t="s">
        <v>235</v>
      </c>
      <c r="F124" s="366" t="s">
        <v>236</v>
      </c>
      <c r="G124" s="366" t="s">
        <v>237</v>
      </c>
      <c r="H124" s="388" t="s">
        <v>238</v>
      </c>
      <c r="I124" s="388" t="s">
        <v>239</v>
      </c>
      <c r="J124" s="388" t="s">
        <v>240</v>
      </c>
      <c r="K124" s="366" t="s">
        <v>105</v>
      </c>
      <c r="L124" s="380" t="s">
        <v>30</v>
      </c>
      <c r="N124" s="654"/>
      <c r="O124" s="655"/>
      <c r="P124" s="499" t="s">
        <v>490</v>
      </c>
      <c r="Q124" s="402" t="s">
        <v>235</v>
      </c>
      <c r="R124" s="366" t="s">
        <v>236</v>
      </c>
      <c r="S124" s="366" t="s">
        <v>237</v>
      </c>
      <c r="T124" s="388" t="s">
        <v>238</v>
      </c>
      <c r="U124" s="388" t="s">
        <v>239</v>
      </c>
      <c r="V124" s="388" t="s">
        <v>240</v>
      </c>
      <c r="W124" s="366" t="s">
        <v>105</v>
      </c>
      <c r="X124" s="380" t="s">
        <v>30</v>
      </c>
    </row>
    <row r="125" spans="2:24" ht="15" x14ac:dyDescent="0.2">
      <c r="B125" s="697"/>
      <c r="C125" s="698"/>
      <c r="D125" s="500"/>
      <c r="E125" s="402" t="s">
        <v>365</v>
      </c>
      <c r="F125" s="366" t="s">
        <v>366</v>
      </c>
      <c r="G125" s="366" t="s">
        <v>367</v>
      </c>
      <c r="H125" s="388" t="s">
        <v>368</v>
      </c>
      <c r="I125" s="388" t="s">
        <v>369</v>
      </c>
      <c r="J125" s="388" t="s">
        <v>370</v>
      </c>
      <c r="K125" s="366" t="s">
        <v>371</v>
      </c>
      <c r="L125" s="380" t="s">
        <v>372</v>
      </c>
      <c r="N125" s="656"/>
      <c r="O125" s="657"/>
      <c r="P125" s="500"/>
      <c r="Q125" s="402" t="s">
        <v>365</v>
      </c>
      <c r="R125" s="366" t="s">
        <v>366</v>
      </c>
      <c r="S125" s="366" t="s">
        <v>367</v>
      </c>
      <c r="T125" s="388" t="s">
        <v>368</v>
      </c>
      <c r="U125" s="388" t="s">
        <v>369</v>
      </c>
      <c r="V125" s="388" t="s">
        <v>370</v>
      </c>
      <c r="W125" s="366" t="s">
        <v>371</v>
      </c>
      <c r="X125" s="380" t="s">
        <v>372</v>
      </c>
    </row>
    <row r="126" spans="2:24" x14ac:dyDescent="0.2">
      <c r="B126" s="569">
        <v>1</v>
      </c>
      <c r="C126" s="265" t="s">
        <v>109</v>
      </c>
      <c r="D126" s="501" t="s">
        <v>462</v>
      </c>
      <c r="E126" s="211">
        <f t="shared" ref="E126:L138" si="56">SUM(E7,E24,E41,E58,E75,E92,E109)</f>
        <v>0</v>
      </c>
      <c r="F126" s="178">
        <f t="shared" si="56"/>
        <v>0</v>
      </c>
      <c r="G126" s="178">
        <f t="shared" si="56"/>
        <v>0</v>
      </c>
      <c r="H126" s="178">
        <f t="shared" si="56"/>
        <v>0</v>
      </c>
      <c r="I126" s="178">
        <f t="shared" si="56"/>
        <v>0</v>
      </c>
      <c r="J126" s="178">
        <f t="shared" si="56"/>
        <v>0</v>
      </c>
      <c r="K126" s="178">
        <f t="shared" si="56"/>
        <v>0</v>
      </c>
      <c r="L126" s="204">
        <f t="shared" si="56"/>
        <v>0</v>
      </c>
      <c r="N126" s="569">
        <v>1</v>
      </c>
      <c r="O126" s="265" t="s">
        <v>109</v>
      </c>
      <c r="P126" s="501" t="s">
        <v>462</v>
      </c>
      <c r="Q126" s="211">
        <f>SUM(Q7,Q24,Q41,Q58,Q75,Q92,Q109)</f>
        <v>0</v>
      </c>
      <c r="R126" s="178">
        <f t="shared" ref="R126:X126" si="57">SUM(R7,R24,R41,R58,R75,R92,R109)</f>
        <v>0</v>
      </c>
      <c r="S126" s="178">
        <f t="shared" si="57"/>
        <v>0</v>
      </c>
      <c r="T126" s="178">
        <f t="shared" si="57"/>
        <v>0</v>
      </c>
      <c r="U126" s="178">
        <f t="shared" si="57"/>
        <v>0</v>
      </c>
      <c r="V126" s="178">
        <f t="shared" si="57"/>
        <v>0</v>
      </c>
      <c r="W126" s="178">
        <f t="shared" si="57"/>
        <v>0</v>
      </c>
      <c r="X126" s="204">
        <f t="shared" si="57"/>
        <v>0</v>
      </c>
    </row>
    <row r="127" spans="2:24" x14ac:dyDescent="0.2">
      <c r="B127" s="569">
        <v>2</v>
      </c>
      <c r="C127" s="265" t="s">
        <v>241</v>
      </c>
      <c r="D127" s="501" t="s">
        <v>462</v>
      </c>
      <c r="E127" s="211">
        <f t="shared" si="56"/>
        <v>0</v>
      </c>
      <c r="F127" s="178">
        <f t="shared" si="56"/>
        <v>0</v>
      </c>
      <c r="G127" s="178">
        <f t="shared" si="56"/>
        <v>0</v>
      </c>
      <c r="H127" s="178">
        <f t="shared" si="56"/>
        <v>0</v>
      </c>
      <c r="I127" s="178">
        <f t="shared" si="56"/>
        <v>0</v>
      </c>
      <c r="J127" s="178">
        <f t="shared" si="56"/>
        <v>0</v>
      </c>
      <c r="K127" s="178">
        <f t="shared" si="56"/>
        <v>0</v>
      </c>
      <c r="L127" s="204">
        <f t="shared" si="56"/>
        <v>0</v>
      </c>
      <c r="N127" s="569">
        <v>2</v>
      </c>
      <c r="O127" s="265" t="s">
        <v>241</v>
      </c>
      <c r="P127" s="501" t="s">
        <v>462</v>
      </c>
      <c r="Q127" s="211">
        <f t="shared" ref="Q127:X138" si="58">SUM(Q8,Q25,Q42,Q59,Q76,Q93,Q110)</f>
        <v>0</v>
      </c>
      <c r="R127" s="178">
        <f t="shared" si="58"/>
        <v>0</v>
      </c>
      <c r="S127" s="178">
        <f t="shared" si="58"/>
        <v>0</v>
      </c>
      <c r="T127" s="178">
        <f t="shared" si="58"/>
        <v>0</v>
      </c>
      <c r="U127" s="178">
        <f t="shared" si="58"/>
        <v>0</v>
      </c>
      <c r="V127" s="178">
        <f t="shared" si="58"/>
        <v>0</v>
      </c>
      <c r="W127" s="178">
        <f t="shared" si="58"/>
        <v>0</v>
      </c>
      <c r="X127" s="204">
        <f t="shared" si="58"/>
        <v>0</v>
      </c>
    </row>
    <row r="128" spans="2:24" x14ac:dyDescent="0.2">
      <c r="B128" s="569">
        <v>3</v>
      </c>
      <c r="C128" s="265" t="s">
        <v>115</v>
      </c>
      <c r="D128" s="501" t="s">
        <v>462</v>
      </c>
      <c r="E128" s="211">
        <f t="shared" si="56"/>
        <v>0</v>
      </c>
      <c r="F128" s="178">
        <f t="shared" si="56"/>
        <v>0</v>
      </c>
      <c r="G128" s="178">
        <f t="shared" si="56"/>
        <v>0</v>
      </c>
      <c r="H128" s="178">
        <f t="shared" si="56"/>
        <v>0</v>
      </c>
      <c r="I128" s="178">
        <f t="shared" si="56"/>
        <v>0</v>
      </c>
      <c r="J128" s="178">
        <f t="shared" si="56"/>
        <v>0</v>
      </c>
      <c r="K128" s="178">
        <f t="shared" si="56"/>
        <v>0</v>
      </c>
      <c r="L128" s="204">
        <f t="shared" si="56"/>
        <v>0</v>
      </c>
      <c r="N128" s="569">
        <v>3</v>
      </c>
      <c r="O128" s="265" t="s">
        <v>115</v>
      </c>
      <c r="P128" s="501" t="s">
        <v>462</v>
      </c>
      <c r="Q128" s="211">
        <f t="shared" si="58"/>
        <v>0</v>
      </c>
      <c r="R128" s="178">
        <f t="shared" si="58"/>
        <v>0</v>
      </c>
      <c r="S128" s="178">
        <f t="shared" si="58"/>
        <v>0</v>
      </c>
      <c r="T128" s="178">
        <f t="shared" si="58"/>
        <v>0</v>
      </c>
      <c r="U128" s="178">
        <f t="shared" si="58"/>
        <v>0</v>
      </c>
      <c r="V128" s="178">
        <f t="shared" si="58"/>
        <v>0</v>
      </c>
      <c r="W128" s="178">
        <f t="shared" si="58"/>
        <v>0</v>
      </c>
      <c r="X128" s="204">
        <f t="shared" si="58"/>
        <v>0</v>
      </c>
    </row>
    <row r="129" spans="2:24" x14ac:dyDescent="0.2">
      <c r="B129" s="569">
        <v>4</v>
      </c>
      <c r="C129" s="265" t="s">
        <v>119</v>
      </c>
      <c r="D129" s="501" t="s">
        <v>462</v>
      </c>
      <c r="E129" s="211">
        <f t="shared" si="56"/>
        <v>0</v>
      </c>
      <c r="F129" s="178">
        <f t="shared" si="56"/>
        <v>0</v>
      </c>
      <c r="G129" s="178">
        <f t="shared" si="56"/>
        <v>0</v>
      </c>
      <c r="H129" s="178">
        <f t="shared" si="56"/>
        <v>0</v>
      </c>
      <c r="I129" s="178">
        <f t="shared" si="56"/>
        <v>0</v>
      </c>
      <c r="J129" s="178">
        <f t="shared" si="56"/>
        <v>0</v>
      </c>
      <c r="K129" s="178">
        <f t="shared" si="56"/>
        <v>0</v>
      </c>
      <c r="L129" s="204">
        <f t="shared" si="56"/>
        <v>0</v>
      </c>
      <c r="N129" s="569">
        <v>4</v>
      </c>
      <c r="O129" s="265" t="s">
        <v>119</v>
      </c>
      <c r="P129" s="501" t="s">
        <v>462</v>
      </c>
      <c r="Q129" s="211">
        <f t="shared" si="58"/>
        <v>0</v>
      </c>
      <c r="R129" s="178">
        <f t="shared" si="58"/>
        <v>0</v>
      </c>
      <c r="S129" s="178">
        <f t="shared" si="58"/>
        <v>0</v>
      </c>
      <c r="T129" s="178">
        <f t="shared" si="58"/>
        <v>0</v>
      </c>
      <c r="U129" s="178">
        <f t="shared" si="58"/>
        <v>0</v>
      </c>
      <c r="V129" s="178">
        <f t="shared" si="58"/>
        <v>0</v>
      </c>
      <c r="W129" s="178">
        <f t="shared" si="58"/>
        <v>0</v>
      </c>
      <c r="X129" s="204">
        <f t="shared" si="58"/>
        <v>0</v>
      </c>
    </row>
    <row r="130" spans="2:24" x14ac:dyDescent="0.2">
      <c r="B130" s="569">
        <v>5</v>
      </c>
      <c r="C130" s="265" t="s">
        <v>122</v>
      </c>
      <c r="D130" s="501" t="s">
        <v>462</v>
      </c>
      <c r="E130" s="211">
        <f t="shared" si="56"/>
        <v>0</v>
      </c>
      <c r="F130" s="178">
        <f t="shared" si="56"/>
        <v>0</v>
      </c>
      <c r="G130" s="178">
        <f t="shared" si="56"/>
        <v>0</v>
      </c>
      <c r="H130" s="178">
        <f t="shared" si="56"/>
        <v>0</v>
      </c>
      <c r="I130" s="178">
        <f t="shared" si="56"/>
        <v>0</v>
      </c>
      <c r="J130" s="178">
        <f t="shared" si="56"/>
        <v>0</v>
      </c>
      <c r="K130" s="178">
        <f t="shared" si="56"/>
        <v>0</v>
      </c>
      <c r="L130" s="204">
        <f t="shared" si="56"/>
        <v>0</v>
      </c>
      <c r="N130" s="569">
        <v>5</v>
      </c>
      <c r="O130" s="265" t="s">
        <v>122</v>
      </c>
      <c r="P130" s="501" t="s">
        <v>462</v>
      </c>
      <c r="Q130" s="211">
        <f t="shared" si="58"/>
        <v>0</v>
      </c>
      <c r="R130" s="178">
        <f t="shared" si="58"/>
        <v>0</v>
      </c>
      <c r="S130" s="178">
        <f t="shared" si="58"/>
        <v>0</v>
      </c>
      <c r="T130" s="178">
        <f t="shared" si="58"/>
        <v>0</v>
      </c>
      <c r="U130" s="178">
        <f t="shared" si="58"/>
        <v>0</v>
      </c>
      <c r="V130" s="178">
        <f t="shared" si="58"/>
        <v>0</v>
      </c>
      <c r="W130" s="178">
        <f t="shared" si="58"/>
        <v>0</v>
      </c>
      <c r="X130" s="204">
        <f t="shared" si="58"/>
        <v>0</v>
      </c>
    </row>
    <row r="131" spans="2:24" ht="15" x14ac:dyDescent="0.2">
      <c r="B131" s="569">
        <v>6</v>
      </c>
      <c r="C131" s="263" t="s">
        <v>126</v>
      </c>
      <c r="D131" s="502" t="s">
        <v>462</v>
      </c>
      <c r="E131" s="211">
        <f t="shared" si="56"/>
        <v>0</v>
      </c>
      <c r="F131" s="178">
        <f t="shared" si="56"/>
        <v>0</v>
      </c>
      <c r="G131" s="178">
        <f t="shared" si="56"/>
        <v>0</v>
      </c>
      <c r="H131" s="178">
        <f t="shared" si="56"/>
        <v>0</v>
      </c>
      <c r="I131" s="178">
        <f t="shared" si="56"/>
        <v>0</v>
      </c>
      <c r="J131" s="178">
        <f t="shared" si="56"/>
        <v>0</v>
      </c>
      <c r="K131" s="178">
        <f t="shared" si="56"/>
        <v>0</v>
      </c>
      <c r="L131" s="204">
        <f t="shared" si="56"/>
        <v>0</v>
      </c>
      <c r="N131" s="569">
        <v>6</v>
      </c>
      <c r="O131" s="263" t="s">
        <v>126</v>
      </c>
      <c r="P131" s="502" t="s">
        <v>462</v>
      </c>
      <c r="Q131" s="211">
        <f t="shared" si="58"/>
        <v>0</v>
      </c>
      <c r="R131" s="178">
        <f t="shared" si="58"/>
        <v>0</v>
      </c>
      <c r="S131" s="178">
        <f t="shared" si="58"/>
        <v>0</v>
      </c>
      <c r="T131" s="178">
        <f t="shared" si="58"/>
        <v>0</v>
      </c>
      <c r="U131" s="178">
        <f t="shared" si="58"/>
        <v>0</v>
      </c>
      <c r="V131" s="178">
        <f t="shared" si="58"/>
        <v>0</v>
      </c>
      <c r="W131" s="178">
        <f t="shared" si="58"/>
        <v>0</v>
      </c>
      <c r="X131" s="204">
        <f t="shared" si="58"/>
        <v>0</v>
      </c>
    </row>
    <row r="132" spans="2:24" x14ac:dyDescent="0.2">
      <c r="B132" s="569">
        <v>7</v>
      </c>
      <c r="C132" s="265" t="s">
        <v>131</v>
      </c>
      <c r="D132" s="501" t="s">
        <v>462</v>
      </c>
      <c r="E132" s="211">
        <f t="shared" si="56"/>
        <v>0</v>
      </c>
      <c r="F132" s="178">
        <f t="shared" si="56"/>
        <v>0</v>
      </c>
      <c r="G132" s="178">
        <f t="shared" si="56"/>
        <v>0</v>
      </c>
      <c r="H132" s="178">
        <f t="shared" si="56"/>
        <v>0</v>
      </c>
      <c r="I132" s="178">
        <f t="shared" si="56"/>
        <v>0</v>
      </c>
      <c r="J132" s="178">
        <f t="shared" si="56"/>
        <v>0</v>
      </c>
      <c r="K132" s="178">
        <f t="shared" si="56"/>
        <v>0</v>
      </c>
      <c r="L132" s="204">
        <f t="shared" si="56"/>
        <v>0</v>
      </c>
      <c r="N132" s="569">
        <v>7</v>
      </c>
      <c r="O132" s="265" t="s">
        <v>131</v>
      </c>
      <c r="P132" s="501" t="s">
        <v>462</v>
      </c>
      <c r="Q132" s="211">
        <f t="shared" si="58"/>
        <v>0</v>
      </c>
      <c r="R132" s="178">
        <f t="shared" si="58"/>
        <v>0</v>
      </c>
      <c r="S132" s="178">
        <f t="shared" si="58"/>
        <v>0</v>
      </c>
      <c r="T132" s="178">
        <f t="shared" si="58"/>
        <v>0</v>
      </c>
      <c r="U132" s="178">
        <f t="shared" si="58"/>
        <v>0</v>
      </c>
      <c r="V132" s="178">
        <f t="shared" si="58"/>
        <v>0</v>
      </c>
      <c r="W132" s="178">
        <f t="shared" si="58"/>
        <v>0</v>
      </c>
      <c r="X132" s="204">
        <f t="shared" si="58"/>
        <v>0</v>
      </c>
    </row>
    <row r="133" spans="2:24" x14ac:dyDescent="0.2">
      <c r="B133" s="569">
        <v>8</v>
      </c>
      <c r="C133" s="265" t="s">
        <v>134</v>
      </c>
      <c r="D133" s="501" t="s">
        <v>462</v>
      </c>
      <c r="E133" s="211">
        <f t="shared" si="56"/>
        <v>0</v>
      </c>
      <c r="F133" s="178">
        <f t="shared" si="56"/>
        <v>0</v>
      </c>
      <c r="G133" s="178">
        <f t="shared" si="56"/>
        <v>0</v>
      </c>
      <c r="H133" s="178">
        <f t="shared" si="56"/>
        <v>0</v>
      </c>
      <c r="I133" s="178">
        <f t="shared" si="56"/>
        <v>0</v>
      </c>
      <c r="J133" s="178">
        <f t="shared" si="56"/>
        <v>0</v>
      </c>
      <c r="K133" s="178">
        <f t="shared" si="56"/>
        <v>0</v>
      </c>
      <c r="L133" s="204">
        <f t="shared" si="56"/>
        <v>0</v>
      </c>
      <c r="N133" s="569">
        <v>8</v>
      </c>
      <c r="O133" s="265" t="s">
        <v>134</v>
      </c>
      <c r="P133" s="501" t="s">
        <v>462</v>
      </c>
      <c r="Q133" s="211">
        <f t="shared" si="58"/>
        <v>0</v>
      </c>
      <c r="R133" s="178">
        <f t="shared" si="58"/>
        <v>0</v>
      </c>
      <c r="S133" s="178">
        <f t="shared" si="58"/>
        <v>0</v>
      </c>
      <c r="T133" s="178">
        <f t="shared" si="58"/>
        <v>0</v>
      </c>
      <c r="U133" s="178">
        <f t="shared" si="58"/>
        <v>0</v>
      </c>
      <c r="V133" s="178">
        <f t="shared" si="58"/>
        <v>0</v>
      </c>
      <c r="W133" s="178">
        <f t="shared" si="58"/>
        <v>0</v>
      </c>
      <c r="X133" s="204">
        <f t="shared" si="58"/>
        <v>0</v>
      </c>
    </row>
    <row r="134" spans="2:24" x14ac:dyDescent="0.2">
      <c r="B134" s="569">
        <v>9</v>
      </c>
      <c r="C134" s="265" t="s">
        <v>135</v>
      </c>
      <c r="D134" s="501" t="s">
        <v>462</v>
      </c>
      <c r="E134" s="211">
        <f t="shared" si="56"/>
        <v>0</v>
      </c>
      <c r="F134" s="178">
        <f t="shared" si="56"/>
        <v>0</v>
      </c>
      <c r="G134" s="178">
        <f t="shared" si="56"/>
        <v>0</v>
      </c>
      <c r="H134" s="178">
        <f t="shared" si="56"/>
        <v>0</v>
      </c>
      <c r="I134" s="178">
        <f t="shared" si="56"/>
        <v>0</v>
      </c>
      <c r="J134" s="178">
        <f t="shared" si="56"/>
        <v>0</v>
      </c>
      <c r="K134" s="178">
        <f t="shared" si="56"/>
        <v>0</v>
      </c>
      <c r="L134" s="204">
        <f t="shared" si="56"/>
        <v>0</v>
      </c>
      <c r="N134" s="569">
        <v>9</v>
      </c>
      <c r="O134" s="265" t="s">
        <v>135</v>
      </c>
      <c r="P134" s="501" t="s">
        <v>462</v>
      </c>
      <c r="Q134" s="211">
        <f t="shared" si="58"/>
        <v>0</v>
      </c>
      <c r="R134" s="178">
        <f t="shared" si="58"/>
        <v>0</v>
      </c>
      <c r="S134" s="178">
        <f t="shared" si="58"/>
        <v>0</v>
      </c>
      <c r="T134" s="178">
        <f t="shared" si="58"/>
        <v>0</v>
      </c>
      <c r="U134" s="178">
        <f t="shared" si="58"/>
        <v>0</v>
      </c>
      <c r="V134" s="178">
        <f t="shared" si="58"/>
        <v>0</v>
      </c>
      <c r="W134" s="178">
        <f t="shared" si="58"/>
        <v>0</v>
      </c>
      <c r="X134" s="204">
        <f t="shared" si="58"/>
        <v>0</v>
      </c>
    </row>
    <row r="135" spans="2:24" x14ac:dyDescent="0.2">
      <c r="B135" s="569">
        <v>10</v>
      </c>
      <c r="C135" s="265" t="s">
        <v>136</v>
      </c>
      <c r="D135" s="501" t="s">
        <v>462</v>
      </c>
      <c r="E135" s="211">
        <f t="shared" si="56"/>
        <v>0</v>
      </c>
      <c r="F135" s="178">
        <f t="shared" si="56"/>
        <v>0</v>
      </c>
      <c r="G135" s="178">
        <f t="shared" si="56"/>
        <v>0</v>
      </c>
      <c r="H135" s="178">
        <f t="shared" si="56"/>
        <v>0</v>
      </c>
      <c r="I135" s="178">
        <f t="shared" si="56"/>
        <v>0</v>
      </c>
      <c r="J135" s="178">
        <f t="shared" si="56"/>
        <v>0</v>
      </c>
      <c r="K135" s="178">
        <f t="shared" si="56"/>
        <v>0</v>
      </c>
      <c r="L135" s="204">
        <f t="shared" si="56"/>
        <v>0</v>
      </c>
      <c r="N135" s="569">
        <v>10</v>
      </c>
      <c r="O135" s="265" t="s">
        <v>136</v>
      </c>
      <c r="P135" s="501" t="s">
        <v>462</v>
      </c>
      <c r="Q135" s="211">
        <f t="shared" si="58"/>
        <v>0</v>
      </c>
      <c r="R135" s="178">
        <f t="shared" si="58"/>
        <v>0</v>
      </c>
      <c r="S135" s="178">
        <f t="shared" si="58"/>
        <v>0</v>
      </c>
      <c r="T135" s="178">
        <f t="shared" si="58"/>
        <v>0</v>
      </c>
      <c r="U135" s="178">
        <f t="shared" si="58"/>
        <v>0</v>
      </c>
      <c r="V135" s="178">
        <f t="shared" si="58"/>
        <v>0</v>
      </c>
      <c r="W135" s="178">
        <f t="shared" si="58"/>
        <v>0</v>
      </c>
      <c r="X135" s="204">
        <f t="shared" si="58"/>
        <v>0</v>
      </c>
    </row>
    <row r="136" spans="2:24" x14ac:dyDescent="0.2">
      <c r="B136" s="569">
        <v>11</v>
      </c>
      <c r="C136" s="265" t="s">
        <v>141</v>
      </c>
      <c r="D136" s="501" t="s">
        <v>462</v>
      </c>
      <c r="E136" s="211">
        <f t="shared" si="56"/>
        <v>0</v>
      </c>
      <c r="F136" s="178">
        <f t="shared" si="56"/>
        <v>0</v>
      </c>
      <c r="G136" s="178">
        <f t="shared" si="56"/>
        <v>0</v>
      </c>
      <c r="H136" s="178">
        <f t="shared" si="56"/>
        <v>0</v>
      </c>
      <c r="I136" s="178">
        <f t="shared" si="56"/>
        <v>0</v>
      </c>
      <c r="J136" s="178">
        <f t="shared" si="56"/>
        <v>0</v>
      </c>
      <c r="K136" s="178">
        <f t="shared" si="56"/>
        <v>0</v>
      </c>
      <c r="L136" s="204">
        <f t="shared" si="56"/>
        <v>0</v>
      </c>
      <c r="N136" s="569">
        <v>11</v>
      </c>
      <c r="O136" s="265" t="s">
        <v>141</v>
      </c>
      <c r="P136" s="501" t="s">
        <v>462</v>
      </c>
      <c r="Q136" s="211">
        <f t="shared" si="58"/>
        <v>0</v>
      </c>
      <c r="R136" s="178">
        <f t="shared" si="58"/>
        <v>0</v>
      </c>
      <c r="S136" s="178">
        <f t="shared" si="58"/>
        <v>0</v>
      </c>
      <c r="T136" s="178">
        <f t="shared" si="58"/>
        <v>0</v>
      </c>
      <c r="U136" s="178">
        <f t="shared" si="58"/>
        <v>0</v>
      </c>
      <c r="V136" s="178">
        <f t="shared" si="58"/>
        <v>0</v>
      </c>
      <c r="W136" s="178">
        <f t="shared" si="58"/>
        <v>0</v>
      </c>
      <c r="X136" s="204">
        <f t="shared" si="58"/>
        <v>0</v>
      </c>
    </row>
    <row r="137" spans="2:24" ht="15" x14ac:dyDescent="0.2">
      <c r="B137" s="569">
        <v>12</v>
      </c>
      <c r="C137" s="263" t="s">
        <v>142</v>
      </c>
      <c r="D137" s="502" t="s">
        <v>462</v>
      </c>
      <c r="E137" s="211">
        <f t="shared" si="56"/>
        <v>0</v>
      </c>
      <c r="F137" s="178">
        <f t="shared" si="56"/>
        <v>0</v>
      </c>
      <c r="G137" s="178">
        <f t="shared" si="56"/>
        <v>0</v>
      </c>
      <c r="H137" s="178">
        <f t="shared" si="56"/>
        <v>0</v>
      </c>
      <c r="I137" s="178">
        <f t="shared" si="56"/>
        <v>0</v>
      </c>
      <c r="J137" s="178">
        <f t="shared" si="56"/>
        <v>0</v>
      </c>
      <c r="K137" s="178">
        <f t="shared" si="56"/>
        <v>0</v>
      </c>
      <c r="L137" s="204">
        <f t="shared" si="56"/>
        <v>0</v>
      </c>
      <c r="N137" s="569">
        <v>12</v>
      </c>
      <c r="O137" s="410" t="s">
        <v>142</v>
      </c>
      <c r="P137" s="502" t="s">
        <v>462</v>
      </c>
      <c r="Q137" s="211">
        <f t="shared" si="58"/>
        <v>0</v>
      </c>
      <c r="R137" s="178">
        <f t="shared" si="58"/>
        <v>0</v>
      </c>
      <c r="S137" s="178">
        <f t="shared" si="58"/>
        <v>0</v>
      </c>
      <c r="T137" s="178">
        <f t="shared" si="58"/>
        <v>0</v>
      </c>
      <c r="U137" s="178">
        <f t="shared" si="58"/>
        <v>0</v>
      </c>
      <c r="V137" s="178">
        <f t="shared" si="58"/>
        <v>0</v>
      </c>
      <c r="W137" s="178">
        <f t="shared" si="58"/>
        <v>0</v>
      </c>
      <c r="X137" s="204">
        <f t="shared" si="58"/>
        <v>0</v>
      </c>
    </row>
    <row r="138" spans="2:24" ht="15.75" thickBot="1" x14ac:dyDescent="0.25">
      <c r="B138" s="570">
        <v>13</v>
      </c>
      <c r="C138" s="555" t="s">
        <v>130</v>
      </c>
      <c r="D138" s="503" t="s">
        <v>462</v>
      </c>
      <c r="E138" s="313">
        <f t="shared" si="56"/>
        <v>0</v>
      </c>
      <c r="F138" s="198">
        <f t="shared" si="56"/>
        <v>0</v>
      </c>
      <c r="G138" s="198">
        <f t="shared" si="56"/>
        <v>0</v>
      </c>
      <c r="H138" s="198">
        <f t="shared" si="56"/>
        <v>0</v>
      </c>
      <c r="I138" s="198">
        <f t="shared" si="56"/>
        <v>0</v>
      </c>
      <c r="J138" s="198">
        <f t="shared" si="56"/>
        <v>0</v>
      </c>
      <c r="K138" s="198">
        <f t="shared" si="56"/>
        <v>0</v>
      </c>
      <c r="L138" s="199">
        <f t="shared" si="56"/>
        <v>0</v>
      </c>
      <c r="N138" s="570">
        <v>13</v>
      </c>
      <c r="O138" s="555" t="s">
        <v>130</v>
      </c>
      <c r="P138" s="503" t="s">
        <v>462</v>
      </c>
      <c r="Q138" s="313">
        <f t="shared" si="58"/>
        <v>0</v>
      </c>
      <c r="R138" s="198">
        <f t="shared" ref="R138:X138" si="59">SUM(R19,R36,R53,R70,R87,R104,R121)</f>
        <v>0</v>
      </c>
      <c r="S138" s="198">
        <f t="shared" si="59"/>
        <v>0</v>
      </c>
      <c r="T138" s="198">
        <f t="shared" si="59"/>
        <v>0</v>
      </c>
      <c r="U138" s="198">
        <f t="shared" si="59"/>
        <v>0</v>
      </c>
      <c r="V138" s="198">
        <f t="shared" si="59"/>
        <v>0</v>
      </c>
      <c r="W138" s="198">
        <f t="shared" si="59"/>
        <v>0</v>
      </c>
      <c r="X138" s="199">
        <f t="shared" si="59"/>
        <v>0</v>
      </c>
    </row>
  </sheetData>
  <sheetProtection algorithmName="SHA-512" hashValue="NOJif5e4Kugs6YATwDVGo165wZ+77CK2Vl1boSC7Vvj8vf/QItugK7PmnmRqGKQuzQoN2yr5APjJ5rciFG+itw==" saltValue="1bDz8Bndv+03gvK1rFPhHg==" spinCount="100000" sheet="1" formatCells="0" formatColumns="0" formatRows="0"/>
  <mergeCells count="32">
    <mergeCell ref="N4:O6"/>
    <mergeCell ref="B21:C23"/>
    <mergeCell ref="B38:C40"/>
    <mergeCell ref="B55:C57"/>
    <mergeCell ref="B72:C74"/>
    <mergeCell ref="N21:O23"/>
    <mergeCell ref="N38:O40"/>
    <mergeCell ref="N55:O57"/>
    <mergeCell ref="N72:O74"/>
    <mergeCell ref="B4:C6"/>
    <mergeCell ref="E4:L4"/>
    <mergeCell ref="E21:L21"/>
    <mergeCell ref="E38:L38"/>
    <mergeCell ref="E55:L55"/>
    <mergeCell ref="E72:L72"/>
    <mergeCell ref="Q38:X38"/>
    <mergeCell ref="Q55:X55"/>
    <mergeCell ref="Q72:X72"/>
    <mergeCell ref="Q89:X89"/>
    <mergeCell ref="Q4:X4"/>
    <mergeCell ref="Q21:X21"/>
    <mergeCell ref="N89:O91"/>
    <mergeCell ref="N106:O108"/>
    <mergeCell ref="N123:O125"/>
    <mergeCell ref="Q106:X106"/>
    <mergeCell ref="B106:C108"/>
    <mergeCell ref="B123:C125"/>
    <mergeCell ref="Q123:X123"/>
    <mergeCell ref="B89:C91"/>
    <mergeCell ref="E89:L89"/>
    <mergeCell ref="E106:L106"/>
    <mergeCell ref="E123:L123"/>
  </mergeCells>
  <hyperlinks>
    <hyperlink ref="F2" location="Content!A1" display="&lt;&lt;&lt; Back to ToC" xr:uid="{AA069B68-9B79-4950-AB1B-88D3F1EDB468}"/>
  </hyperlinks>
  <pageMargins left="0.7" right="0.7" top="0.75" bottom="0.75" header="0.3" footer="0.3"/>
  <pageSetup paperSize="9" scale="55" fitToHeight="0" orientation="landscape" r:id="rId1"/>
  <headerFooter>
    <oddFooter>&amp;C_x000D_&amp;1#&amp;"Calibri"&amp;10&amp;K000000 Classification: Unclassified</oddFooter>
  </headerFooter>
  <rowBreaks count="2" manualBreakCount="2">
    <brk id="54" max="16383" man="1"/>
    <brk id="105" max="16383" man="1"/>
  </rowBreaks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C5D5-5081-4C97-A04D-977EA32DA6A9}">
  <sheetPr codeName="Sheet18"/>
  <dimension ref="B1:L74"/>
  <sheetViews>
    <sheetView showGridLines="0" zoomScale="85" zoomScaleNormal="85" workbookViewId="0">
      <selection activeCell="K78" sqref="K78"/>
    </sheetView>
  </sheetViews>
  <sheetFormatPr defaultColWidth="9.140625" defaultRowHeight="14.25" outlineLevelRow="1" outlineLevelCol="1" x14ac:dyDescent="0.2"/>
  <cols>
    <col min="1" max="1" width="3.7109375" style="9" customWidth="1"/>
    <col min="2" max="2" width="2.5703125" style="573" customWidth="1"/>
    <col min="3" max="3" width="41.85546875" style="9" bestFit="1" customWidth="1"/>
    <col min="4" max="4" width="24.140625" style="9" hidden="1" customWidth="1" outlineLevel="1"/>
    <col min="5" max="5" width="20.7109375" style="9" customWidth="1" collapsed="1"/>
    <col min="6" max="7" width="20.7109375" style="9" customWidth="1"/>
    <col min="8" max="8" width="2.5703125" style="573" customWidth="1"/>
    <col min="9" max="9" width="41.85546875" style="9" bestFit="1" customWidth="1"/>
    <col min="10" max="10" width="24.140625" style="9" hidden="1" customWidth="1" outlineLevel="1"/>
    <col min="11" max="11" width="20.7109375" style="9" customWidth="1" collapsed="1"/>
    <col min="12" max="12" width="20.7109375" style="9" customWidth="1"/>
    <col min="13" max="16384" width="9.140625" style="9"/>
  </cols>
  <sheetData>
    <row r="1" spans="2:12" s="365" customFormat="1" x14ac:dyDescent="0.2">
      <c r="B1" s="568"/>
      <c r="H1" s="568"/>
    </row>
    <row r="2" spans="2:12" s="365" customFormat="1" ht="15" x14ac:dyDescent="0.2">
      <c r="B2" s="568"/>
      <c r="C2" s="362" t="s">
        <v>497</v>
      </c>
      <c r="D2" s="404"/>
      <c r="F2" s="375" t="s">
        <v>59</v>
      </c>
      <c r="H2" s="568"/>
      <c r="I2" s="362" t="str">
        <f>LEFT(K4,4) &amp; " - Sensitivity analysis to financial risks "</f>
        <v>2022 - Sensitivity analysis to financial risks </v>
      </c>
      <c r="J2" s="404"/>
      <c r="L2" s="375"/>
    </row>
    <row r="3" spans="2:12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  <c r="H3" s="568"/>
      <c r="I3" s="363" t="str">
        <f>C3</f>
        <v>Figures in thousands of USD</v>
      </c>
      <c r="J3" s="376"/>
      <c r="L3" s="375"/>
    </row>
    <row r="4" spans="2:12" s="365" customFormat="1" ht="15" x14ac:dyDescent="0.2">
      <c r="B4" s="652" t="str">
        <f>_xlfn.CONCAT("Year", " ",  'Key inputs'!C29)</f>
        <v>Year 2023</v>
      </c>
      <c r="C4" s="653"/>
      <c r="D4" s="507"/>
      <c r="E4" s="398" t="str">
        <f>'Key inputs'!C30</f>
        <v>2023 UY</v>
      </c>
      <c r="F4" s="378" t="str">
        <f>E4</f>
        <v>2023 UY</v>
      </c>
      <c r="H4" s="652" t="str">
        <f>_xlfn.CONCAT("Year", " ",  'Key inputs'!G29)</f>
        <v>Year 2022</v>
      </c>
      <c r="I4" s="653"/>
      <c r="J4" s="507"/>
      <c r="K4" s="398" t="str">
        <f>'Key inputs'!G30</f>
        <v>2022 UY</v>
      </c>
      <c r="L4" s="378" t="str">
        <f>K4</f>
        <v>2022 UY</v>
      </c>
    </row>
    <row r="5" spans="2:12" s="365" customFormat="1" ht="45" x14ac:dyDescent="0.2">
      <c r="B5" s="654"/>
      <c r="C5" s="655"/>
      <c r="D5" s="508" t="s">
        <v>490</v>
      </c>
      <c r="E5" s="394" t="s">
        <v>242</v>
      </c>
      <c r="F5" s="407" t="s">
        <v>243</v>
      </c>
      <c r="H5" s="654"/>
      <c r="I5" s="655"/>
      <c r="J5" s="508" t="s">
        <v>490</v>
      </c>
      <c r="K5" s="394" t="s">
        <v>242</v>
      </c>
      <c r="L5" s="407" t="s">
        <v>243</v>
      </c>
    </row>
    <row r="6" spans="2:12" s="365" customFormat="1" ht="15" x14ac:dyDescent="0.2">
      <c r="B6" s="587"/>
      <c r="C6" s="410" t="s">
        <v>244</v>
      </c>
      <c r="D6" s="535"/>
      <c r="E6" s="413" t="s">
        <v>62</v>
      </c>
      <c r="F6" s="412" t="s">
        <v>63</v>
      </c>
      <c r="H6" s="587"/>
      <c r="I6" s="410" t="s">
        <v>244</v>
      </c>
      <c r="J6" s="535"/>
      <c r="K6" s="413" t="s">
        <v>62</v>
      </c>
      <c r="L6" s="412" t="s">
        <v>63</v>
      </c>
    </row>
    <row r="7" spans="2:12" x14ac:dyDescent="0.2">
      <c r="B7" s="588">
        <v>1</v>
      </c>
      <c r="C7" s="264" t="s">
        <v>245</v>
      </c>
      <c r="D7" s="536" t="s">
        <v>463</v>
      </c>
      <c r="E7" s="155"/>
      <c r="F7" s="253"/>
      <c r="H7" s="588">
        <v>1</v>
      </c>
      <c r="I7" s="264" t="s">
        <v>245</v>
      </c>
      <c r="J7" s="536" t="s">
        <v>463</v>
      </c>
      <c r="K7" s="137"/>
      <c r="L7" s="147"/>
    </row>
    <row r="8" spans="2:12" x14ac:dyDescent="0.2">
      <c r="B8" s="569">
        <v>2</v>
      </c>
      <c r="C8" s="265" t="s">
        <v>246</v>
      </c>
      <c r="D8" s="536" t="s">
        <v>463</v>
      </c>
      <c r="E8" s="158"/>
      <c r="F8" s="256"/>
      <c r="H8" s="569">
        <v>2</v>
      </c>
      <c r="I8" s="265" t="s">
        <v>246</v>
      </c>
      <c r="J8" s="536" t="s">
        <v>463</v>
      </c>
      <c r="K8" s="267"/>
      <c r="L8" s="269"/>
    </row>
    <row r="9" spans="2:12" ht="15" x14ac:dyDescent="0.2">
      <c r="B9" s="569"/>
      <c r="C9" s="263" t="s">
        <v>247</v>
      </c>
      <c r="D9" s="536"/>
      <c r="E9" s="54"/>
      <c r="F9" s="260"/>
      <c r="H9" s="569"/>
      <c r="I9" s="263" t="s">
        <v>247</v>
      </c>
      <c r="J9" s="536"/>
      <c r="K9" s="54"/>
      <c r="L9" s="260"/>
    </row>
    <row r="10" spans="2:12" x14ac:dyDescent="0.2">
      <c r="B10" s="569">
        <v>3</v>
      </c>
      <c r="C10" s="265" t="s">
        <v>248</v>
      </c>
      <c r="D10" s="536" t="s">
        <v>463</v>
      </c>
      <c r="E10" s="155"/>
      <c r="F10" s="253"/>
      <c r="H10" s="569">
        <v>3</v>
      </c>
      <c r="I10" s="265" t="s">
        <v>248</v>
      </c>
      <c r="J10" s="536" t="s">
        <v>463</v>
      </c>
      <c r="K10" s="268"/>
      <c r="L10" s="270"/>
    </row>
    <row r="11" spans="2:12" ht="15.75" thickBot="1" x14ac:dyDescent="0.25">
      <c r="B11" s="570">
        <v>4</v>
      </c>
      <c r="C11" s="266" t="s">
        <v>249</v>
      </c>
      <c r="D11" s="509" t="s">
        <v>463</v>
      </c>
      <c r="E11" s="534"/>
      <c r="F11" s="262"/>
      <c r="H11" s="570">
        <v>4</v>
      </c>
      <c r="I11" s="266" t="s">
        <v>249</v>
      </c>
      <c r="J11" s="509" t="s">
        <v>463</v>
      </c>
      <c r="K11" s="312"/>
      <c r="L11" s="271"/>
    </row>
    <row r="12" spans="2:12" ht="15" thickBot="1" x14ac:dyDescent="0.25">
      <c r="C12" s="5"/>
      <c r="D12" s="5"/>
      <c r="I12" s="5"/>
      <c r="J12" s="5"/>
    </row>
    <row r="13" spans="2:12" s="365" customFormat="1" ht="15" x14ac:dyDescent="0.2">
      <c r="B13" s="652" t="str">
        <f>B4</f>
        <v>Year 2023</v>
      </c>
      <c r="C13" s="653"/>
      <c r="D13" s="507"/>
      <c r="E13" s="398" t="str">
        <f>'Key inputs'!D30</f>
        <v>2022 UY</v>
      </c>
      <c r="F13" s="378" t="str">
        <f>E13</f>
        <v>2022 UY</v>
      </c>
      <c r="H13" s="652" t="str">
        <f>H4</f>
        <v>Year 2022</v>
      </c>
      <c r="I13" s="653"/>
      <c r="J13" s="507"/>
      <c r="K13" s="398" t="str">
        <f>'Key inputs'!H30</f>
        <v>2021 UY</v>
      </c>
      <c r="L13" s="378" t="str">
        <f>K13</f>
        <v>2021 UY</v>
      </c>
    </row>
    <row r="14" spans="2:12" ht="45" x14ac:dyDescent="0.2">
      <c r="B14" s="654"/>
      <c r="C14" s="655"/>
      <c r="D14" s="508" t="s">
        <v>490</v>
      </c>
      <c r="E14" s="394" t="s">
        <v>242</v>
      </c>
      <c r="F14" s="407" t="s">
        <v>243</v>
      </c>
      <c r="H14" s="654"/>
      <c r="I14" s="655"/>
      <c r="J14" s="508" t="s">
        <v>490</v>
      </c>
      <c r="K14" s="394" t="s">
        <v>242</v>
      </c>
      <c r="L14" s="407" t="s">
        <v>243</v>
      </c>
    </row>
    <row r="15" spans="2:12" ht="15" x14ac:dyDescent="0.2">
      <c r="B15" s="587"/>
      <c r="C15" s="410" t="s">
        <v>244</v>
      </c>
      <c r="D15" s="535"/>
      <c r="E15" s="413" t="s">
        <v>64</v>
      </c>
      <c r="F15" s="412" t="s">
        <v>65</v>
      </c>
      <c r="H15" s="587"/>
      <c r="I15" s="410" t="s">
        <v>244</v>
      </c>
      <c r="J15" s="535"/>
      <c r="K15" s="413" t="s">
        <v>64</v>
      </c>
      <c r="L15" s="412" t="s">
        <v>65</v>
      </c>
    </row>
    <row r="16" spans="2:12" x14ac:dyDescent="0.2">
      <c r="B16" s="588">
        <v>1</v>
      </c>
      <c r="C16" s="264" t="s">
        <v>245</v>
      </c>
      <c r="D16" s="536" t="s">
        <v>463</v>
      </c>
      <c r="E16" s="155"/>
      <c r="F16" s="253"/>
      <c r="H16" s="588">
        <v>1</v>
      </c>
      <c r="I16" s="264" t="s">
        <v>245</v>
      </c>
      <c r="J16" s="536" t="s">
        <v>463</v>
      </c>
      <c r="K16" s="137"/>
      <c r="L16" s="147"/>
    </row>
    <row r="17" spans="2:12" x14ac:dyDescent="0.2">
      <c r="B17" s="569">
        <v>2</v>
      </c>
      <c r="C17" s="265" t="s">
        <v>246</v>
      </c>
      <c r="D17" s="536" t="s">
        <v>463</v>
      </c>
      <c r="E17" s="158"/>
      <c r="F17" s="256"/>
      <c r="H17" s="569">
        <v>2</v>
      </c>
      <c r="I17" s="265" t="s">
        <v>246</v>
      </c>
      <c r="J17" s="536" t="s">
        <v>463</v>
      </c>
      <c r="K17" s="267"/>
      <c r="L17" s="269"/>
    </row>
    <row r="18" spans="2:12" ht="15" x14ac:dyDescent="0.2">
      <c r="B18" s="569"/>
      <c r="C18" s="263" t="s">
        <v>247</v>
      </c>
      <c r="D18" s="536"/>
      <c r="E18" s="54"/>
      <c r="F18" s="260"/>
      <c r="H18" s="569"/>
      <c r="I18" s="263" t="s">
        <v>247</v>
      </c>
      <c r="J18" s="536"/>
      <c r="K18" s="54"/>
      <c r="L18" s="260"/>
    </row>
    <row r="19" spans="2:12" x14ac:dyDescent="0.2">
      <c r="B19" s="569">
        <v>3</v>
      </c>
      <c r="C19" s="265" t="s">
        <v>248</v>
      </c>
      <c r="D19" s="536" t="s">
        <v>463</v>
      </c>
      <c r="E19" s="155"/>
      <c r="F19" s="253"/>
      <c r="H19" s="569">
        <v>3</v>
      </c>
      <c r="I19" s="265" t="s">
        <v>248</v>
      </c>
      <c r="J19" s="536" t="s">
        <v>463</v>
      </c>
      <c r="K19" s="268"/>
      <c r="L19" s="270"/>
    </row>
    <row r="20" spans="2:12" ht="15.75" thickBot="1" x14ac:dyDescent="0.25">
      <c r="B20" s="570">
        <v>4</v>
      </c>
      <c r="C20" s="266" t="s">
        <v>249</v>
      </c>
      <c r="D20" s="509" t="s">
        <v>463</v>
      </c>
      <c r="E20" s="534"/>
      <c r="F20" s="262"/>
      <c r="H20" s="570">
        <v>4</v>
      </c>
      <c r="I20" s="266" t="s">
        <v>249</v>
      </c>
      <c r="J20" s="509" t="s">
        <v>463</v>
      </c>
      <c r="K20" s="312"/>
      <c r="L20" s="271"/>
    </row>
    <row r="21" spans="2:12" ht="15" thickBot="1" x14ac:dyDescent="0.25"/>
    <row r="22" spans="2:12" ht="15" x14ac:dyDescent="0.2">
      <c r="B22" s="652" t="str">
        <f>B13</f>
        <v>Year 2023</v>
      </c>
      <c r="C22" s="653"/>
      <c r="D22" s="507"/>
      <c r="E22" s="377" t="str">
        <f>'Key inputs'!E30</f>
        <v>2021 UY</v>
      </c>
      <c r="F22" s="378" t="str">
        <f>E22</f>
        <v>2021 UY</v>
      </c>
      <c r="H22" s="652" t="str">
        <f>H13</f>
        <v>Year 2022</v>
      </c>
      <c r="I22" s="653"/>
      <c r="J22" s="507"/>
      <c r="K22" s="377" t="str">
        <f>'Key inputs'!I30</f>
        <v>2020 UY</v>
      </c>
      <c r="L22" s="378" t="str">
        <f>K22</f>
        <v>2020 UY</v>
      </c>
    </row>
    <row r="23" spans="2:12" ht="45" x14ac:dyDescent="0.2">
      <c r="B23" s="654"/>
      <c r="C23" s="655"/>
      <c r="D23" s="508" t="s">
        <v>490</v>
      </c>
      <c r="E23" s="395" t="s">
        <v>242</v>
      </c>
      <c r="F23" s="407" t="s">
        <v>243</v>
      </c>
      <c r="H23" s="654"/>
      <c r="I23" s="655"/>
      <c r="J23" s="508" t="s">
        <v>490</v>
      </c>
      <c r="K23" s="395" t="s">
        <v>242</v>
      </c>
      <c r="L23" s="407" t="s">
        <v>243</v>
      </c>
    </row>
    <row r="24" spans="2:12" ht="15" x14ac:dyDescent="0.2">
      <c r="B24" s="587"/>
      <c r="C24" s="410" t="s">
        <v>244</v>
      </c>
      <c r="D24" s="535"/>
      <c r="E24" s="411" t="s">
        <v>66</v>
      </c>
      <c r="F24" s="412" t="s">
        <v>67</v>
      </c>
      <c r="H24" s="587"/>
      <c r="I24" s="410" t="s">
        <v>244</v>
      </c>
      <c r="J24" s="535"/>
      <c r="K24" s="411" t="s">
        <v>66</v>
      </c>
      <c r="L24" s="412" t="s">
        <v>67</v>
      </c>
    </row>
    <row r="25" spans="2:12" x14ac:dyDescent="0.2">
      <c r="B25" s="588">
        <v>1</v>
      </c>
      <c r="C25" s="264" t="s">
        <v>245</v>
      </c>
      <c r="D25" s="536" t="s">
        <v>463</v>
      </c>
      <c r="E25" s="159"/>
      <c r="F25" s="253"/>
      <c r="H25" s="588">
        <v>1</v>
      </c>
      <c r="I25" s="264" t="s">
        <v>245</v>
      </c>
      <c r="J25" s="536" t="s">
        <v>463</v>
      </c>
      <c r="K25" s="137"/>
      <c r="L25" s="147"/>
    </row>
    <row r="26" spans="2:12" x14ac:dyDescent="0.2">
      <c r="B26" s="569">
        <v>2</v>
      </c>
      <c r="C26" s="265" t="s">
        <v>246</v>
      </c>
      <c r="D26" s="536" t="s">
        <v>463</v>
      </c>
      <c r="E26" s="258"/>
      <c r="F26" s="256"/>
      <c r="H26" s="569">
        <v>2</v>
      </c>
      <c r="I26" s="265" t="s">
        <v>246</v>
      </c>
      <c r="J26" s="536" t="s">
        <v>463</v>
      </c>
      <c r="K26" s="267"/>
      <c r="L26" s="269"/>
    </row>
    <row r="27" spans="2:12" ht="15" x14ac:dyDescent="0.2">
      <c r="B27" s="569"/>
      <c r="C27" s="263" t="s">
        <v>247</v>
      </c>
      <c r="D27" s="536"/>
      <c r="E27" s="259"/>
      <c r="F27" s="260"/>
      <c r="H27" s="569"/>
      <c r="I27" s="263" t="s">
        <v>247</v>
      </c>
      <c r="J27" s="536"/>
      <c r="K27" s="54"/>
      <c r="L27" s="260"/>
    </row>
    <row r="28" spans="2:12" x14ac:dyDescent="0.2">
      <c r="B28" s="569">
        <v>3</v>
      </c>
      <c r="C28" s="265" t="s">
        <v>248</v>
      </c>
      <c r="D28" s="536" t="s">
        <v>463</v>
      </c>
      <c r="E28" s="159"/>
      <c r="F28" s="253"/>
      <c r="H28" s="569">
        <v>3</v>
      </c>
      <c r="I28" s="265" t="s">
        <v>248</v>
      </c>
      <c r="J28" s="536" t="s">
        <v>463</v>
      </c>
      <c r="K28" s="268"/>
      <c r="L28" s="270"/>
    </row>
    <row r="29" spans="2:12" ht="15.75" thickBot="1" x14ac:dyDescent="0.25">
      <c r="B29" s="570">
        <v>4</v>
      </c>
      <c r="C29" s="266" t="s">
        <v>249</v>
      </c>
      <c r="D29" s="509" t="s">
        <v>463</v>
      </c>
      <c r="E29" s="261"/>
      <c r="F29" s="262"/>
      <c r="H29" s="570">
        <v>4</v>
      </c>
      <c r="I29" s="266" t="s">
        <v>249</v>
      </c>
      <c r="J29" s="509" t="s">
        <v>463</v>
      </c>
      <c r="K29" s="312"/>
      <c r="L29" s="271"/>
    </row>
    <row r="30" spans="2:12" ht="15" hidden="1" outlineLevel="1" thickBot="1" x14ac:dyDescent="0.25"/>
    <row r="31" spans="2:12" ht="15" hidden="1" outlineLevel="1" x14ac:dyDescent="0.2">
      <c r="B31" s="652" t="str">
        <f>B22</f>
        <v>Year 2023</v>
      </c>
      <c r="C31" s="653"/>
      <c r="D31" s="507"/>
      <c r="E31" s="377" t="str">
        <f>LEFT(E22,4)-1&amp;" UY"</f>
        <v>2020 UY</v>
      </c>
      <c r="F31" s="378" t="str">
        <f>E31</f>
        <v>2020 UY</v>
      </c>
      <c r="H31" s="652" t="str">
        <f>H22</f>
        <v>Year 2022</v>
      </c>
      <c r="I31" s="653"/>
      <c r="J31" s="507"/>
      <c r="K31" s="377" t="str">
        <f>LEFT(K22,4)-1&amp;" UY"</f>
        <v>2019 UY</v>
      </c>
      <c r="L31" s="378" t="str">
        <f>K31</f>
        <v>2019 UY</v>
      </c>
    </row>
    <row r="32" spans="2:12" ht="45" hidden="1" outlineLevel="1" x14ac:dyDescent="0.2">
      <c r="B32" s="654"/>
      <c r="C32" s="655"/>
      <c r="D32" s="508" t="s">
        <v>490</v>
      </c>
      <c r="E32" s="395" t="s">
        <v>242</v>
      </c>
      <c r="F32" s="407" t="s">
        <v>243</v>
      </c>
      <c r="H32" s="654"/>
      <c r="I32" s="655"/>
      <c r="J32" s="508" t="s">
        <v>490</v>
      </c>
      <c r="K32" s="395" t="s">
        <v>242</v>
      </c>
      <c r="L32" s="407" t="s">
        <v>243</v>
      </c>
    </row>
    <row r="33" spans="2:12" ht="15" hidden="1" outlineLevel="1" x14ac:dyDescent="0.2">
      <c r="B33" s="587"/>
      <c r="C33" s="410" t="s">
        <v>244</v>
      </c>
      <c r="D33" s="535"/>
      <c r="E33" s="411" t="s">
        <v>68</v>
      </c>
      <c r="F33" s="412" t="s">
        <v>69</v>
      </c>
      <c r="H33" s="587"/>
      <c r="I33" s="410" t="s">
        <v>244</v>
      </c>
      <c r="J33" s="535"/>
      <c r="K33" s="411" t="s">
        <v>68</v>
      </c>
      <c r="L33" s="412" t="s">
        <v>69</v>
      </c>
    </row>
    <row r="34" spans="2:12" hidden="1" outlineLevel="1" x14ac:dyDescent="0.2">
      <c r="B34" s="588">
        <v>1</v>
      </c>
      <c r="C34" s="264" t="s">
        <v>245</v>
      </c>
      <c r="D34" s="536" t="s">
        <v>463</v>
      </c>
      <c r="E34" s="159"/>
      <c r="F34" s="253"/>
      <c r="H34" s="588">
        <v>1</v>
      </c>
      <c r="I34" s="264" t="s">
        <v>245</v>
      </c>
      <c r="J34" s="536" t="s">
        <v>463</v>
      </c>
      <c r="K34" s="137"/>
      <c r="L34" s="147"/>
    </row>
    <row r="35" spans="2:12" hidden="1" outlineLevel="1" x14ac:dyDescent="0.2">
      <c r="B35" s="569">
        <v>2</v>
      </c>
      <c r="C35" s="265" t="s">
        <v>246</v>
      </c>
      <c r="D35" s="536" t="s">
        <v>463</v>
      </c>
      <c r="E35" s="258"/>
      <c r="F35" s="256"/>
      <c r="H35" s="569">
        <v>2</v>
      </c>
      <c r="I35" s="265" t="s">
        <v>246</v>
      </c>
      <c r="J35" s="536" t="s">
        <v>463</v>
      </c>
      <c r="K35" s="267"/>
      <c r="L35" s="269"/>
    </row>
    <row r="36" spans="2:12" ht="15" hidden="1" outlineLevel="1" x14ac:dyDescent="0.2">
      <c r="B36" s="569"/>
      <c r="C36" s="263" t="s">
        <v>247</v>
      </c>
      <c r="D36" s="536"/>
      <c r="E36" s="259"/>
      <c r="F36" s="260"/>
      <c r="H36" s="569"/>
      <c r="I36" s="263" t="s">
        <v>247</v>
      </c>
      <c r="J36" s="536"/>
      <c r="K36" s="54"/>
      <c r="L36" s="260"/>
    </row>
    <row r="37" spans="2:12" hidden="1" outlineLevel="1" x14ac:dyDescent="0.2">
      <c r="B37" s="569">
        <v>3</v>
      </c>
      <c r="C37" s="265" t="s">
        <v>248</v>
      </c>
      <c r="D37" s="536" t="s">
        <v>463</v>
      </c>
      <c r="E37" s="159"/>
      <c r="F37" s="253"/>
      <c r="H37" s="569">
        <v>3</v>
      </c>
      <c r="I37" s="265" t="s">
        <v>248</v>
      </c>
      <c r="J37" s="536" t="s">
        <v>463</v>
      </c>
      <c r="K37" s="268"/>
      <c r="L37" s="270"/>
    </row>
    <row r="38" spans="2:12" ht="15.75" hidden="1" outlineLevel="1" thickBot="1" x14ac:dyDescent="0.25">
      <c r="B38" s="570">
        <v>4</v>
      </c>
      <c r="C38" s="266" t="s">
        <v>249</v>
      </c>
      <c r="D38" s="509" t="s">
        <v>463</v>
      </c>
      <c r="E38" s="261"/>
      <c r="F38" s="262"/>
      <c r="H38" s="570">
        <v>4</v>
      </c>
      <c r="I38" s="266" t="s">
        <v>249</v>
      </c>
      <c r="J38" s="509" t="s">
        <v>463</v>
      </c>
      <c r="K38" s="312"/>
      <c r="L38" s="271"/>
    </row>
    <row r="39" spans="2:12" ht="15" hidden="1" outlineLevel="1" thickBot="1" x14ac:dyDescent="0.25"/>
    <row r="40" spans="2:12" ht="15" hidden="1" outlineLevel="1" x14ac:dyDescent="0.2">
      <c r="B40" s="652" t="str">
        <f>B31</f>
        <v>Year 2023</v>
      </c>
      <c r="C40" s="653"/>
      <c r="D40" s="507"/>
      <c r="E40" s="377" t="str">
        <f>LEFT(E31,4)-1&amp;" UY"</f>
        <v>2019 UY</v>
      </c>
      <c r="F40" s="378" t="str">
        <f>E40</f>
        <v>2019 UY</v>
      </c>
      <c r="H40" s="652" t="str">
        <f>H31</f>
        <v>Year 2022</v>
      </c>
      <c r="I40" s="653"/>
      <c r="J40" s="507"/>
      <c r="K40" s="377" t="str">
        <f>LEFT(K31,4)-1&amp;" UY"</f>
        <v>2018 UY</v>
      </c>
      <c r="L40" s="378" t="str">
        <f>K40</f>
        <v>2018 UY</v>
      </c>
    </row>
    <row r="41" spans="2:12" ht="45" hidden="1" outlineLevel="1" x14ac:dyDescent="0.2">
      <c r="B41" s="654"/>
      <c r="C41" s="655"/>
      <c r="D41" s="508" t="s">
        <v>490</v>
      </c>
      <c r="E41" s="395" t="s">
        <v>242</v>
      </c>
      <c r="F41" s="407" t="s">
        <v>243</v>
      </c>
      <c r="H41" s="654"/>
      <c r="I41" s="655"/>
      <c r="J41" s="508" t="s">
        <v>490</v>
      </c>
      <c r="K41" s="395" t="s">
        <v>242</v>
      </c>
      <c r="L41" s="407" t="s">
        <v>243</v>
      </c>
    </row>
    <row r="42" spans="2:12" ht="15" hidden="1" outlineLevel="1" x14ac:dyDescent="0.2">
      <c r="B42" s="587"/>
      <c r="C42" s="410" t="s">
        <v>244</v>
      </c>
      <c r="D42" s="535"/>
      <c r="E42" s="411" t="s">
        <v>158</v>
      </c>
      <c r="F42" s="412" t="s">
        <v>159</v>
      </c>
      <c r="H42" s="587"/>
      <c r="I42" s="410" t="s">
        <v>244</v>
      </c>
      <c r="J42" s="535"/>
      <c r="K42" s="411" t="s">
        <v>158</v>
      </c>
      <c r="L42" s="412" t="s">
        <v>159</v>
      </c>
    </row>
    <row r="43" spans="2:12" hidden="1" outlineLevel="1" x14ac:dyDescent="0.2">
      <c r="B43" s="588">
        <v>1</v>
      </c>
      <c r="C43" s="264" t="s">
        <v>245</v>
      </c>
      <c r="D43" s="536" t="s">
        <v>463</v>
      </c>
      <c r="E43" s="159"/>
      <c r="F43" s="253"/>
      <c r="H43" s="588">
        <v>1</v>
      </c>
      <c r="I43" s="264" t="s">
        <v>245</v>
      </c>
      <c r="J43" s="536" t="s">
        <v>463</v>
      </c>
      <c r="K43" s="137"/>
      <c r="L43" s="147"/>
    </row>
    <row r="44" spans="2:12" hidden="1" outlineLevel="1" x14ac:dyDescent="0.2">
      <c r="B44" s="569">
        <v>2</v>
      </c>
      <c r="C44" s="265" t="s">
        <v>246</v>
      </c>
      <c r="D44" s="536" t="s">
        <v>463</v>
      </c>
      <c r="E44" s="258"/>
      <c r="F44" s="256"/>
      <c r="H44" s="569">
        <v>2</v>
      </c>
      <c r="I44" s="265" t="s">
        <v>246</v>
      </c>
      <c r="J44" s="536" t="s">
        <v>463</v>
      </c>
      <c r="K44" s="267"/>
      <c r="L44" s="269"/>
    </row>
    <row r="45" spans="2:12" ht="15" hidden="1" outlineLevel="1" x14ac:dyDescent="0.2">
      <c r="B45" s="569"/>
      <c r="C45" s="263" t="s">
        <v>247</v>
      </c>
      <c r="D45" s="536"/>
      <c r="E45" s="259"/>
      <c r="F45" s="260"/>
      <c r="H45" s="569"/>
      <c r="I45" s="263" t="s">
        <v>247</v>
      </c>
      <c r="J45" s="536"/>
      <c r="K45" s="54"/>
      <c r="L45" s="260"/>
    </row>
    <row r="46" spans="2:12" hidden="1" outlineLevel="1" x14ac:dyDescent="0.2">
      <c r="B46" s="569">
        <v>3</v>
      </c>
      <c r="C46" s="265" t="s">
        <v>248</v>
      </c>
      <c r="D46" s="536" t="s">
        <v>463</v>
      </c>
      <c r="E46" s="159"/>
      <c r="F46" s="253"/>
      <c r="H46" s="569">
        <v>3</v>
      </c>
      <c r="I46" s="265" t="s">
        <v>248</v>
      </c>
      <c r="J46" s="536" t="s">
        <v>463</v>
      </c>
      <c r="K46" s="268"/>
      <c r="L46" s="270"/>
    </row>
    <row r="47" spans="2:12" ht="15.75" hidden="1" outlineLevel="1" thickBot="1" x14ac:dyDescent="0.25">
      <c r="B47" s="570">
        <v>4</v>
      </c>
      <c r="C47" s="266" t="s">
        <v>249</v>
      </c>
      <c r="D47" s="509" t="s">
        <v>463</v>
      </c>
      <c r="E47" s="261"/>
      <c r="F47" s="262"/>
      <c r="H47" s="570">
        <v>4</v>
      </c>
      <c r="I47" s="266" t="s">
        <v>249</v>
      </c>
      <c r="J47" s="509" t="s">
        <v>463</v>
      </c>
      <c r="K47" s="312"/>
      <c r="L47" s="271"/>
    </row>
    <row r="48" spans="2:12" ht="15" hidden="1" outlineLevel="1" thickBot="1" x14ac:dyDescent="0.25"/>
    <row r="49" spans="2:12" ht="15" hidden="1" outlineLevel="1" x14ac:dyDescent="0.2">
      <c r="B49" s="652" t="str">
        <f>B40</f>
        <v>Year 2023</v>
      </c>
      <c r="C49" s="653"/>
      <c r="D49" s="507"/>
      <c r="E49" s="377" t="str">
        <f>LEFT(E40,4)-1&amp;" UY"</f>
        <v>2018 UY</v>
      </c>
      <c r="F49" s="378" t="str">
        <f>E49</f>
        <v>2018 UY</v>
      </c>
      <c r="H49" s="652" t="str">
        <f>H40</f>
        <v>Year 2022</v>
      </c>
      <c r="I49" s="653"/>
      <c r="J49" s="507"/>
      <c r="K49" s="377" t="str">
        <f>LEFT(K40,4)-1&amp;" UY"</f>
        <v>2017 UY</v>
      </c>
      <c r="L49" s="378" t="str">
        <f>K49</f>
        <v>2017 UY</v>
      </c>
    </row>
    <row r="50" spans="2:12" ht="45" hidden="1" outlineLevel="1" x14ac:dyDescent="0.2">
      <c r="B50" s="654"/>
      <c r="C50" s="655"/>
      <c r="D50" s="508" t="s">
        <v>490</v>
      </c>
      <c r="E50" s="395" t="s">
        <v>242</v>
      </c>
      <c r="F50" s="407" t="s">
        <v>243</v>
      </c>
      <c r="H50" s="654"/>
      <c r="I50" s="655"/>
      <c r="J50" s="508" t="s">
        <v>490</v>
      </c>
      <c r="K50" s="395" t="s">
        <v>242</v>
      </c>
      <c r="L50" s="407" t="s">
        <v>243</v>
      </c>
    </row>
    <row r="51" spans="2:12" ht="15" hidden="1" outlineLevel="1" x14ac:dyDescent="0.2">
      <c r="B51" s="587"/>
      <c r="C51" s="410" t="s">
        <v>244</v>
      </c>
      <c r="D51" s="535"/>
      <c r="E51" s="411" t="s">
        <v>160</v>
      </c>
      <c r="F51" s="412" t="s">
        <v>161</v>
      </c>
      <c r="H51" s="587"/>
      <c r="I51" s="410" t="s">
        <v>244</v>
      </c>
      <c r="J51" s="535"/>
      <c r="K51" s="411" t="s">
        <v>160</v>
      </c>
      <c r="L51" s="412" t="s">
        <v>161</v>
      </c>
    </row>
    <row r="52" spans="2:12" hidden="1" outlineLevel="1" x14ac:dyDescent="0.2">
      <c r="B52" s="588">
        <v>1</v>
      </c>
      <c r="C52" s="264" t="s">
        <v>245</v>
      </c>
      <c r="D52" s="536" t="s">
        <v>463</v>
      </c>
      <c r="E52" s="159"/>
      <c r="F52" s="253"/>
      <c r="H52" s="588">
        <v>1</v>
      </c>
      <c r="I52" s="264" t="s">
        <v>245</v>
      </c>
      <c r="J52" s="536" t="s">
        <v>463</v>
      </c>
      <c r="K52" s="137"/>
      <c r="L52" s="147"/>
    </row>
    <row r="53" spans="2:12" hidden="1" outlineLevel="1" x14ac:dyDescent="0.2">
      <c r="B53" s="569">
        <v>2</v>
      </c>
      <c r="C53" s="265" t="s">
        <v>246</v>
      </c>
      <c r="D53" s="536" t="s">
        <v>463</v>
      </c>
      <c r="E53" s="258"/>
      <c r="F53" s="256"/>
      <c r="H53" s="569">
        <v>2</v>
      </c>
      <c r="I53" s="265" t="s">
        <v>246</v>
      </c>
      <c r="J53" s="536" t="s">
        <v>463</v>
      </c>
      <c r="K53" s="267"/>
      <c r="L53" s="269"/>
    </row>
    <row r="54" spans="2:12" ht="15" hidden="1" outlineLevel="1" x14ac:dyDescent="0.2">
      <c r="B54" s="569"/>
      <c r="C54" s="263" t="s">
        <v>247</v>
      </c>
      <c r="D54" s="536"/>
      <c r="E54" s="259"/>
      <c r="F54" s="260"/>
      <c r="H54" s="569"/>
      <c r="I54" s="263" t="s">
        <v>247</v>
      </c>
      <c r="J54" s="536"/>
      <c r="K54" s="54"/>
      <c r="L54" s="260"/>
    </row>
    <row r="55" spans="2:12" hidden="1" outlineLevel="1" x14ac:dyDescent="0.2">
      <c r="B55" s="569">
        <v>3</v>
      </c>
      <c r="C55" s="265" t="s">
        <v>248</v>
      </c>
      <c r="D55" s="536" t="s">
        <v>463</v>
      </c>
      <c r="E55" s="159"/>
      <c r="F55" s="253"/>
      <c r="H55" s="569">
        <v>3</v>
      </c>
      <c r="I55" s="265" t="s">
        <v>248</v>
      </c>
      <c r="J55" s="536" t="s">
        <v>463</v>
      </c>
      <c r="K55" s="268"/>
      <c r="L55" s="270"/>
    </row>
    <row r="56" spans="2:12" ht="15.75" hidden="1" outlineLevel="1" thickBot="1" x14ac:dyDescent="0.25">
      <c r="B56" s="570">
        <v>4</v>
      </c>
      <c r="C56" s="266" t="s">
        <v>249</v>
      </c>
      <c r="D56" s="509" t="s">
        <v>463</v>
      </c>
      <c r="E56" s="261"/>
      <c r="F56" s="262"/>
      <c r="H56" s="570">
        <v>4</v>
      </c>
      <c r="I56" s="266" t="s">
        <v>249</v>
      </c>
      <c r="J56" s="509" t="s">
        <v>463</v>
      </c>
      <c r="K56" s="312"/>
      <c r="L56" s="271"/>
    </row>
    <row r="57" spans="2:12" ht="15" hidden="1" outlineLevel="1" thickBot="1" x14ac:dyDescent="0.25"/>
    <row r="58" spans="2:12" ht="15" hidden="1" outlineLevel="1" x14ac:dyDescent="0.2">
      <c r="B58" s="652" t="str">
        <f>B49</f>
        <v>Year 2023</v>
      </c>
      <c r="C58" s="653"/>
      <c r="D58" s="507"/>
      <c r="E58" s="377" t="str">
        <f>LEFT(E49,4)-1&amp;" UY"</f>
        <v>2017 UY</v>
      </c>
      <c r="F58" s="378" t="str">
        <f>E58</f>
        <v>2017 UY</v>
      </c>
      <c r="H58" s="652" t="str">
        <f>H49</f>
        <v>Year 2022</v>
      </c>
      <c r="I58" s="653"/>
      <c r="J58" s="507"/>
      <c r="K58" s="377" t="str">
        <f>LEFT(K49,4)-1&amp;" UY"</f>
        <v>2016 UY</v>
      </c>
      <c r="L58" s="378" t="str">
        <f>K58</f>
        <v>2016 UY</v>
      </c>
    </row>
    <row r="59" spans="2:12" ht="45" hidden="1" outlineLevel="1" x14ac:dyDescent="0.2">
      <c r="B59" s="654"/>
      <c r="C59" s="655"/>
      <c r="D59" s="508" t="s">
        <v>490</v>
      </c>
      <c r="E59" s="395" t="s">
        <v>242</v>
      </c>
      <c r="F59" s="407" t="s">
        <v>243</v>
      </c>
      <c r="H59" s="654"/>
      <c r="I59" s="655"/>
      <c r="J59" s="508" t="s">
        <v>490</v>
      </c>
      <c r="K59" s="395" t="s">
        <v>242</v>
      </c>
      <c r="L59" s="407" t="s">
        <v>243</v>
      </c>
    </row>
    <row r="60" spans="2:12" ht="15" hidden="1" outlineLevel="1" x14ac:dyDescent="0.2">
      <c r="B60" s="587"/>
      <c r="C60" s="410" t="s">
        <v>244</v>
      </c>
      <c r="D60" s="535"/>
      <c r="E60" s="411" t="s">
        <v>162</v>
      </c>
      <c r="F60" s="412" t="s">
        <v>163</v>
      </c>
      <c r="H60" s="587"/>
      <c r="I60" s="410" t="s">
        <v>244</v>
      </c>
      <c r="J60" s="535"/>
      <c r="K60" s="411" t="s">
        <v>162</v>
      </c>
      <c r="L60" s="412" t="s">
        <v>163</v>
      </c>
    </row>
    <row r="61" spans="2:12" hidden="1" outlineLevel="1" x14ac:dyDescent="0.2">
      <c r="B61" s="588">
        <v>1</v>
      </c>
      <c r="C61" s="264" t="s">
        <v>245</v>
      </c>
      <c r="D61" s="536" t="s">
        <v>463</v>
      </c>
      <c r="E61" s="159"/>
      <c r="F61" s="253"/>
      <c r="H61" s="588">
        <v>1</v>
      </c>
      <c r="I61" s="264" t="s">
        <v>245</v>
      </c>
      <c r="J61" s="536" t="s">
        <v>463</v>
      </c>
      <c r="K61" s="137"/>
      <c r="L61" s="147"/>
    </row>
    <row r="62" spans="2:12" hidden="1" outlineLevel="1" x14ac:dyDescent="0.2">
      <c r="B62" s="569">
        <v>2</v>
      </c>
      <c r="C62" s="265" t="s">
        <v>246</v>
      </c>
      <c r="D62" s="536" t="s">
        <v>463</v>
      </c>
      <c r="E62" s="258"/>
      <c r="F62" s="256"/>
      <c r="H62" s="569">
        <v>2</v>
      </c>
      <c r="I62" s="265" t="s">
        <v>246</v>
      </c>
      <c r="J62" s="536" t="s">
        <v>463</v>
      </c>
      <c r="K62" s="267"/>
      <c r="L62" s="269"/>
    </row>
    <row r="63" spans="2:12" ht="15" hidden="1" outlineLevel="1" x14ac:dyDescent="0.2">
      <c r="B63" s="569"/>
      <c r="C63" s="263" t="s">
        <v>247</v>
      </c>
      <c r="D63" s="536"/>
      <c r="E63" s="259"/>
      <c r="F63" s="260"/>
      <c r="H63" s="569"/>
      <c r="I63" s="263" t="s">
        <v>247</v>
      </c>
      <c r="J63" s="536"/>
      <c r="K63" s="54"/>
      <c r="L63" s="260"/>
    </row>
    <row r="64" spans="2:12" hidden="1" outlineLevel="1" x14ac:dyDescent="0.2">
      <c r="B64" s="569">
        <v>3</v>
      </c>
      <c r="C64" s="265" t="s">
        <v>248</v>
      </c>
      <c r="D64" s="536" t="s">
        <v>463</v>
      </c>
      <c r="E64" s="159"/>
      <c r="F64" s="253"/>
      <c r="H64" s="569">
        <v>3</v>
      </c>
      <c r="I64" s="265" t="s">
        <v>248</v>
      </c>
      <c r="J64" s="536" t="s">
        <v>463</v>
      </c>
      <c r="K64" s="268"/>
      <c r="L64" s="270"/>
    </row>
    <row r="65" spans="2:12" ht="15.75" hidden="1" outlineLevel="1" thickBot="1" x14ac:dyDescent="0.25">
      <c r="B65" s="570">
        <v>4</v>
      </c>
      <c r="C65" s="266" t="s">
        <v>249</v>
      </c>
      <c r="D65" s="509" t="s">
        <v>463</v>
      </c>
      <c r="E65" s="261"/>
      <c r="F65" s="262"/>
      <c r="H65" s="570">
        <v>4</v>
      </c>
      <c r="I65" s="266" t="s">
        <v>249</v>
      </c>
      <c r="J65" s="509" t="s">
        <v>463</v>
      </c>
      <c r="K65" s="312"/>
      <c r="L65" s="271"/>
    </row>
    <row r="66" spans="2:12" ht="15" collapsed="1" thickBot="1" x14ac:dyDescent="0.25"/>
    <row r="67" spans="2:12" ht="15" x14ac:dyDescent="0.2">
      <c r="B67" s="652" t="str">
        <f>B58</f>
        <v>Year 2023</v>
      </c>
      <c r="C67" s="653"/>
      <c r="D67" s="507"/>
      <c r="E67" s="405" t="str">
        <f>'Key inputs'!F30</f>
        <v>Total</v>
      </c>
      <c r="F67" s="406" t="str">
        <f>'Key inputs'!F30</f>
        <v>Total</v>
      </c>
      <c r="H67" s="652" t="str">
        <f>H58</f>
        <v>Year 2022</v>
      </c>
      <c r="I67" s="653"/>
      <c r="J67" s="507"/>
      <c r="K67" s="405" t="str">
        <f>'Key inputs'!J30</f>
        <v>Total</v>
      </c>
      <c r="L67" s="406" t="str">
        <f>'Key inputs'!J30</f>
        <v>Total</v>
      </c>
    </row>
    <row r="68" spans="2:12" ht="45" x14ac:dyDescent="0.2">
      <c r="B68" s="654"/>
      <c r="C68" s="655"/>
      <c r="D68" s="508" t="s">
        <v>490</v>
      </c>
      <c r="E68" s="408" t="s">
        <v>242</v>
      </c>
      <c r="F68" s="409" t="s">
        <v>243</v>
      </c>
      <c r="H68" s="654"/>
      <c r="I68" s="655"/>
      <c r="J68" s="508" t="s">
        <v>490</v>
      </c>
      <c r="K68" s="408" t="s">
        <v>242</v>
      </c>
      <c r="L68" s="409" t="s">
        <v>243</v>
      </c>
    </row>
    <row r="69" spans="2:12" ht="15" x14ac:dyDescent="0.2">
      <c r="B69" s="587"/>
      <c r="C69" s="410" t="s">
        <v>244</v>
      </c>
      <c r="D69" s="535"/>
      <c r="E69" s="411" t="s">
        <v>164</v>
      </c>
      <c r="F69" s="414" t="s">
        <v>165</v>
      </c>
      <c r="H69" s="587"/>
      <c r="I69" s="410" t="s">
        <v>244</v>
      </c>
      <c r="J69" s="535"/>
      <c r="K69" s="411" t="s">
        <v>164</v>
      </c>
      <c r="L69" s="414" t="s">
        <v>165</v>
      </c>
    </row>
    <row r="70" spans="2:12" ht="15" x14ac:dyDescent="0.2">
      <c r="B70" s="588">
        <v>1</v>
      </c>
      <c r="C70" s="264" t="s">
        <v>245</v>
      </c>
      <c r="D70" s="536" t="s">
        <v>463</v>
      </c>
      <c r="E70" s="272">
        <f>SUM(E7,E16,E25,E34,E43,E52,E61)</f>
        <v>0</v>
      </c>
      <c r="F70" s="168">
        <f>SUM(F7,F16,F25,F34,F43,F52,F61)</f>
        <v>0</v>
      </c>
      <c r="H70" s="588">
        <v>1</v>
      </c>
      <c r="I70" s="264" t="s">
        <v>245</v>
      </c>
      <c r="J70" s="536" t="s">
        <v>463</v>
      </c>
      <c r="K70" s="272">
        <f>SUM(K7,K16,K25,K34,K43,K52,K61)</f>
        <v>0</v>
      </c>
      <c r="L70" s="168">
        <f>SUM(L7,L16,L25,L34,L43,L52,L61)</f>
        <v>0</v>
      </c>
    </row>
    <row r="71" spans="2:12" ht="15" x14ac:dyDescent="0.2">
      <c r="B71" s="569">
        <v>2</v>
      </c>
      <c r="C71" s="265" t="s">
        <v>246</v>
      </c>
      <c r="D71" s="536" t="s">
        <v>463</v>
      </c>
      <c r="E71" s="255">
        <f>SUM(E8,E17,E26,E35,E44,E53,E62)</f>
        <v>0</v>
      </c>
      <c r="F71" s="168">
        <f>SUM(F8,F17,F26,F35,F44,F53,F62)</f>
        <v>0</v>
      </c>
      <c r="H71" s="569">
        <v>2</v>
      </c>
      <c r="I71" s="265" t="s">
        <v>246</v>
      </c>
      <c r="J71" s="536" t="s">
        <v>463</v>
      </c>
      <c r="K71" s="255">
        <f>SUM(K8,K17,K26,K35,K44,K53,K62)</f>
        <v>0</v>
      </c>
      <c r="L71" s="168">
        <f>SUM(L8,L17,L26,L35,L44,L53,L62)</f>
        <v>0</v>
      </c>
    </row>
    <row r="72" spans="2:12" ht="15" x14ac:dyDescent="0.2">
      <c r="B72" s="569"/>
      <c r="C72" s="263" t="s">
        <v>247</v>
      </c>
      <c r="D72" s="536"/>
      <c r="E72" s="64"/>
      <c r="F72" s="65"/>
      <c r="H72" s="569"/>
      <c r="I72" s="263" t="s">
        <v>247</v>
      </c>
      <c r="J72" s="536"/>
      <c r="K72" s="64"/>
      <c r="L72" s="65"/>
    </row>
    <row r="73" spans="2:12" ht="15" x14ac:dyDescent="0.2">
      <c r="B73" s="569">
        <v>3</v>
      </c>
      <c r="C73" s="265" t="s">
        <v>248</v>
      </c>
      <c r="D73" s="536" t="s">
        <v>463</v>
      </c>
      <c r="E73" s="255">
        <f>SUM(E10,E19,E28,E37,E46,E55,E64)</f>
        <v>0</v>
      </c>
      <c r="F73" s="168">
        <f>SUM(F10,F19,F28,F37,F46,F55,F64)</f>
        <v>0</v>
      </c>
      <c r="H73" s="569">
        <v>3</v>
      </c>
      <c r="I73" s="265" t="s">
        <v>248</v>
      </c>
      <c r="J73" s="536" t="s">
        <v>463</v>
      </c>
      <c r="K73" s="255">
        <f>SUM(K10,K19,K28,K37,K46,K55,K64)</f>
        <v>0</v>
      </c>
      <c r="L73" s="168">
        <f>SUM(L10,L19,L28,L37,L46,L55,L64)</f>
        <v>0</v>
      </c>
    </row>
    <row r="74" spans="2:12" ht="15.75" thickBot="1" x14ac:dyDescent="0.25">
      <c r="B74" s="570">
        <v>4</v>
      </c>
      <c r="C74" s="266" t="s">
        <v>249</v>
      </c>
      <c r="D74" s="509" t="s">
        <v>463</v>
      </c>
      <c r="E74" s="273">
        <f>SUM(E11,E20,E29,E38,E47,E56,E65)</f>
        <v>0</v>
      </c>
      <c r="F74" s="220">
        <f>SUM(F11,F20,F29,F38,F47,F56,F65)</f>
        <v>0</v>
      </c>
      <c r="H74" s="570">
        <v>4</v>
      </c>
      <c r="I74" s="266" t="s">
        <v>249</v>
      </c>
      <c r="J74" s="509" t="s">
        <v>463</v>
      </c>
      <c r="K74" s="273">
        <f>SUM(K11,K20,K29,K38,K47,K56,K65)</f>
        <v>0</v>
      </c>
      <c r="L74" s="220">
        <f>SUM(L11,L20,L29,L38,L47,L56,L65)</f>
        <v>0</v>
      </c>
    </row>
  </sheetData>
  <sheetProtection algorithmName="SHA-512" hashValue="LZIeB3w9jlRc7DW7o8NCQN5zbyeilb3ckLVIw6XdZvEtuFDsPT7uH5nB398kfzD/QAXvgyg587GGdConU6Ia0w==" saltValue="MBnfAsga18deuZJ5oV4zmQ==" spinCount="100000" sheet="1" formatCells="0" formatColumns="0" formatRows="0"/>
  <mergeCells count="16">
    <mergeCell ref="B4:C5"/>
    <mergeCell ref="B13:C14"/>
    <mergeCell ref="B22:C23"/>
    <mergeCell ref="B31:C32"/>
    <mergeCell ref="B40:C41"/>
    <mergeCell ref="B49:C50"/>
    <mergeCell ref="B58:C59"/>
    <mergeCell ref="B67:C68"/>
    <mergeCell ref="H49:I50"/>
    <mergeCell ref="H58:I59"/>
    <mergeCell ref="H67:I68"/>
    <mergeCell ref="H4:I5"/>
    <mergeCell ref="H13:I14"/>
    <mergeCell ref="H22:I23"/>
    <mergeCell ref="H31:I32"/>
    <mergeCell ref="H40:I41"/>
  </mergeCells>
  <hyperlinks>
    <hyperlink ref="F2" location="Content!A1" display="&lt;&lt;&lt; Back to ToC" xr:uid="{7EB1BA46-2F9B-4FF5-AEC4-59E7BCDA2AF5}"/>
  </hyperlinks>
  <pageMargins left="0.7" right="0.7" top="0.75" bottom="0.75" header="0.3" footer="0.3"/>
  <pageSetup paperSize="9" scale="93" fitToHeight="0" orientation="landscape" r:id="rId1"/>
  <headerFooter>
    <oddFooter>&amp;C_x000D_&amp;1#&amp;"Calibri"&amp;10&amp;K000000 Classification: Unclassified</oddFooter>
  </headerFooter>
  <rowBreaks count="1" manualBreakCount="1">
    <brk id="66" max="16383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49F7-16EB-4D43-98A2-0DA8F8C5D5CF}">
  <sheetPr codeName="Sheet22">
    <tabColor rgb="FF92D050"/>
  </sheetPr>
  <dimension ref="C2"/>
  <sheetViews>
    <sheetView showGridLines="0" workbookViewId="0">
      <selection activeCell="J13" sqref="J13"/>
    </sheetView>
  </sheetViews>
  <sheetFormatPr defaultRowHeight="15" x14ac:dyDescent="0.25"/>
  <sheetData>
    <row r="2" spans="3:3" x14ac:dyDescent="0.25">
      <c r="C2" s="6" t="s">
        <v>59</v>
      </c>
    </row>
  </sheetData>
  <sheetProtection algorithmName="SHA-512" hashValue="cl6DUickmo0JqSekg07tAEVo0eP6zg9q4u4tIOegJH13Upn30CKIHhRFN1rNsR36Eheri9xIu52d/qv4pmW/sw==" saltValue="9E4oOdCaupo9exCYH3b+hg==" spinCount="100000" sheet="1" objects="1" scenarios="1"/>
  <hyperlinks>
    <hyperlink ref="C2" location="Content!A1" display="&lt;&lt;&lt; Back to ToC" xr:uid="{BFAFAEE7-126D-4DFF-B09B-D6A1103BABD0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A366-819D-4821-8498-56D631CEECE8}">
  <sheetPr codeName="Sheet49">
    <pageSetUpPr fitToPage="1"/>
  </sheetPr>
  <dimension ref="B1:P285"/>
  <sheetViews>
    <sheetView showGridLines="0" zoomScale="70" zoomScaleNormal="70" workbookViewId="0">
      <selection activeCell="I15" sqref="I15"/>
    </sheetView>
  </sheetViews>
  <sheetFormatPr defaultColWidth="9.140625" defaultRowHeight="14.25" outlineLevelRow="2" outlineLevelCol="1" x14ac:dyDescent="0.2"/>
  <cols>
    <col min="1" max="1" width="3.7109375" style="9" customWidth="1"/>
    <col min="2" max="2" width="4" style="573" bestFit="1" customWidth="1"/>
    <col min="3" max="3" width="55.140625" style="9" bestFit="1" customWidth="1"/>
    <col min="4" max="4" width="21.5703125" style="9" hidden="1" customWidth="1" outlineLevel="1"/>
    <col min="5" max="5" width="20.7109375" style="9" customWidth="1" collapsed="1"/>
    <col min="6" max="16" width="20.7109375" style="9" customWidth="1"/>
    <col min="17" max="16384" width="9.140625" style="9"/>
  </cols>
  <sheetData>
    <row r="1" spans="2:16" s="365" customFormat="1" x14ac:dyDescent="0.2">
      <c r="B1" s="568"/>
    </row>
    <row r="2" spans="2:16" s="365" customFormat="1" ht="15" x14ac:dyDescent="0.2">
      <c r="B2" s="568"/>
      <c r="C2" s="362" t="s">
        <v>250</v>
      </c>
      <c r="D2" s="404"/>
      <c r="F2" s="551" t="s">
        <v>59</v>
      </c>
    </row>
    <row r="3" spans="2:16" s="365" customFormat="1" x14ac:dyDescent="0.2">
      <c r="B3" s="568"/>
      <c r="C3" s="363" t="str">
        <f>"Figures in thousands of "&amp;'Key inputs'!G24</f>
        <v>Figures in thousands of USD</v>
      </c>
      <c r="D3" s="376"/>
      <c r="F3" s="551"/>
    </row>
    <row r="4" spans="2:16" s="365" customFormat="1" x14ac:dyDescent="0.2">
      <c r="B4" s="568"/>
      <c r="C4" s="376"/>
      <c r="D4" s="376"/>
      <c r="F4" s="551"/>
    </row>
    <row r="5" spans="2:16" s="365" customFormat="1" ht="15.75" thickBot="1" x14ac:dyDescent="0.25">
      <c r="B5" s="568"/>
      <c r="C5" s="362" t="s">
        <v>251</v>
      </c>
      <c r="D5" s="376"/>
      <c r="F5" s="551"/>
    </row>
    <row r="6" spans="2:16" s="365" customFormat="1" ht="15" customHeight="1" x14ac:dyDescent="0.2">
      <c r="B6" s="652" t="str">
        <f>"Underwriting year "&amp;O6</f>
        <v>Underwriting year 2023</v>
      </c>
      <c r="C6" s="687"/>
      <c r="D6" s="682" t="s">
        <v>490</v>
      </c>
      <c r="E6" s="703" t="str">
        <f>F6-1&amp;" and prior"</f>
        <v>2013 and prior</v>
      </c>
      <c r="F6" s="680">
        <f t="shared" ref="F6" si="0">G6-1</f>
        <v>2014</v>
      </c>
      <c r="G6" s="680">
        <f t="shared" ref="G6" si="1">H6-1</f>
        <v>2015</v>
      </c>
      <c r="H6" s="680">
        <f t="shared" ref="H6" si="2">I6-1</f>
        <v>2016</v>
      </c>
      <c r="I6" s="680">
        <f t="shared" ref="I6" si="3">J6-1</f>
        <v>2017</v>
      </c>
      <c r="J6" s="680">
        <f t="shared" ref="J6" si="4">K6-1</f>
        <v>2018</v>
      </c>
      <c r="K6" s="680">
        <f t="shared" ref="K6" si="5">L6-1</f>
        <v>2019</v>
      </c>
      <c r="L6" s="680">
        <f t="shared" ref="L6" si="6">M6-1</f>
        <v>2020</v>
      </c>
      <c r="M6" s="680">
        <f t="shared" ref="M6" si="7">N6-1</f>
        <v>2021</v>
      </c>
      <c r="N6" s="680">
        <f>O6-1</f>
        <v>2022</v>
      </c>
      <c r="O6" s="680">
        <f>'Key inputs'!C29</f>
        <v>2023</v>
      </c>
      <c r="P6" s="648" t="s">
        <v>30</v>
      </c>
    </row>
    <row r="7" spans="2:16" s="365" customFormat="1" ht="15" customHeight="1" x14ac:dyDescent="0.2">
      <c r="B7" s="656"/>
      <c r="C7" s="689"/>
      <c r="D7" s="706"/>
      <c r="E7" s="672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650"/>
    </row>
    <row r="8" spans="2:16" s="365" customFormat="1" ht="15" x14ac:dyDescent="0.2">
      <c r="B8" s="700"/>
      <c r="C8" s="632"/>
      <c r="D8" s="441"/>
      <c r="E8" s="388" t="s">
        <v>62</v>
      </c>
      <c r="F8" s="366" t="s">
        <v>63</v>
      </c>
      <c r="G8" s="366" t="s">
        <v>64</v>
      </c>
      <c r="H8" s="366" t="s">
        <v>65</v>
      </c>
      <c r="I8" s="366" t="s">
        <v>66</v>
      </c>
      <c r="J8" s="366" t="s">
        <v>67</v>
      </c>
      <c r="K8" s="366" t="s">
        <v>68</v>
      </c>
      <c r="L8" s="366" t="s">
        <v>69</v>
      </c>
      <c r="M8" s="366" t="s">
        <v>158</v>
      </c>
      <c r="N8" s="366" t="s">
        <v>159</v>
      </c>
      <c r="O8" s="366" t="s">
        <v>160</v>
      </c>
      <c r="P8" s="380" t="s">
        <v>161</v>
      </c>
    </row>
    <row r="9" spans="2:16" ht="15" x14ac:dyDescent="0.2">
      <c r="B9" s="589"/>
      <c r="C9" s="22" t="s">
        <v>359</v>
      </c>
      <c r="D9" s="157"/>
      <c r="E9" s="550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300"/>
    </row>
    <row r="10" spans="2:16" ht="15" x14ac:dyDescent="0.2">
      <c r="B10" s="589">
        <v>1</v>
      </c>
      <c r="C10" s="22" t="s">
        <v>253</v>
      </c>
      <c r="D10" s="157" t="s">
        <v>464</v>
      </c>
      <c r="E10" s="548"/>
      <c r="F10" s="229">
        <f t="shared" ref="F10:O10" si="8">SUM(F28,F46,F64,F82,F100,F118,F136)</f>
        <v>0</v>
      </c>
      <c r="G10" s="185">
        <f t="shared" si="8"/>
        <v>0</v>
      </c>
      <c r="H10" s="185">
        <f t="shared" si="8"/>
        <v>0</v>
      </c>
      <c r="I10" s="185">
        <f t="shared" si="8"/>
        <v>0</v>
      </c>
      <c r="J10" s="185">
        <f t="shared" si="8"/>
        <v>0</v>
      </c>
      <c r="K10" s="185">
        <f t="shared" si="8"/>
        <v>0</v>
      </c>
      <c r="L10" s="185">
        <f t="shared" si="8"/>
        <v>0</v>
      </c>
      <c r="M10" s="185">
        <f t="shared" si="8"/>
        <v>0</v>
      </c>
      <c r="N10" s="185">
        <f t="shared" si="8"/>
        <v>0</v>
      </c>
      <c r="O10" s="185">
        <f t="shared" si="8"/>
        <v>0</v>
      </c>
      <c r="P10" s="300"/>
    </row>
    <row r="11" spans="2:16" ht="15" x14ac:dyDescent="0.2">
      <c r="B11" s="589">
        <v>2</v>
      </c>
      <c r="C11" s="22" t="s">
        <v>254</v>
      </c>
      <c r="D11" s="157" t="s">
        <v>464</v>
      </c>
      <c r="E11" s="548"/>
      <c r="F11" s="214">
        <f t="shared" ref="F11:N11" si="9">SUM(F29,F47,F65,F83,F101,F119,F137)</f>
        <v>0</v>
      </c>
      <c r="G11" s="184">
        <f t="shared" si="9"/>
        <v>0</v>
      </c>
      <c r="H11" s="184">
        <f t="shared" si="9"/>
        <v>0</v>
      </c>
      <c r="I11" s="184">
        <f t="shared" si="9"/>
        <v>0</v>
      </c>
      <c r="J11" s="184">
        <f t="shared" si="9"/>
        <v>0</v>
      </c>
      <c r="K11" s="184">
        <f t="shared" si="9"/>
        <v>0</v>
      </c>
      <c r="L11" s="184">
        <f t="shared" si="9"/>
        <v>0</v>
      </c>
      <c r="M11" s="184">
        <f t="shared" si="9"/>
        <v>0</v>
      </c>
      <c r="N11" s="184">
        <f t="shared" si="9"/>
        <v>0</v>
      </c>
      <c r="O11" s="550"/>
      <c r="P11" s="300"/>
    </row>
    <row r="12" spans="2:16" ht="15" x14ac:dyDescent="0.2">
      <c r="B12" s="589">
        <v>3</v>
      </c>
      <c r="C12" s="22" t="s">
        <v>255</v>
      </c>
      <c r="D12" s="157" t="s">
        <v>464</v>
      </c>
      <c r="E12" s="548"/>
      <c r="F12" s="214">
        <f t="shared" ref="F12:M12" si="10">SUM(F30,F48,F66,F84,F102,F120,F138)</f>
        <v>0</v>
      </c>
      <c r="G12" s="184">
        <f t="shared" si="10"/>
        <v>0</v>
      </c>
      <c r="H12" s="184">
        <f t="shared" si="10"/>
        <v>0</v>
      </c>
      <c r="I12" s="184">
        <f t="shared" si="10"/>
        <v>0</v>
      </c>
      <c r="J12" s="184">
        <f t="shared" si="10"/>
        <v>0</v>
      </c>
      <c r="K12" s="184">
        <f t="shared" si="10"/>
        <v>0</v>
      </c>
      <c r="L12" s="184">
        <f t="shared" si="10"/>
        <v>0</v>
      </c>
      <c r="M12" s="184">
        <f t="shared" si="10"/>
        <v>0</v>
      </c>
      <c r="N12" s="550"/>
      <c r="O12" s="550"/>
      <c r="P12" s="300"/>
    </row>
    <row r="13" spans="2:16" ht="15" x14ac:dyDescent="0.2">
      <c r="B13" s="589">
        <v>4</v>
      </c>
      <c r="C13" s="22" t="s">
        <v>256</v>
      </c>
      <c r="D13" s="157" t="s">
        <v>464</v>
      </c>
      <c r="E13" s="548"/>
      <c r="F13" s="214">
        <f t="shared" ref="F13:L13" si="11">SUM(F31,F49,F67,F85,F103,F121,F139)</f>
        <v>0</v>
      </c>
      <c r="G13" s="184">
        <f t="shared" si="11"/>
        <v>0</v>
      </c>
      <c r="H13" s="184">
        <f t="shared" si="11"/>
        <v>0</v>
      </c>
      <c r="I13" s="184">
        <f t="shared" si="11"/>
        <v>0</v>
      </c>
      <c r="J13" s="184">
        <f t="shared" si="11"/>
        <v>0</v>
      </c>
      <c r="K13" s="184">
        <f t="shared" si="11"/>
        <v>0</v>
      </c>
      <c r="L13" s="184">
        <f t="shared" si="11"/>
        <v>0</v>
      </c>
      <c r="M13" s="550"/>
      <c r="N13" s="550"/>
      <c r="O13" s="550"/>
      <c r="P13" s="300"/>
    </row>
    <row r="14" spans="2:16" ht="15" x14ac:dyDescent="0.2">
      <c r="B14" s="589">
        <v>5</v>
      </c>
      <c r="C14" s="22" t="s">
        <v>257</v>
      </c>
      <c r="D14" s="157" t="s">
        <v>464</v>
      </c>
      <c r="E14" s="548"/>
      <c r="F14" s="214">
        <f t="shared" ref="F14:K14" si="12">SUM(F32,F50,F68,F86,F104,F122,F140)</f>
        <v>0</v>
      </c>
      <c r="G14" s="184">
        <f t="shared" si="12"/>
        <v>0</v>
      </c>
      <c r="H14" s="184">
        <f t="shared" si="12"/>
        <v>0</v>
      </c>
      <c r="I14" s="184">
        <f t="shared" si="12"/>
        <v>0</v>
      </c>
      <c r="J14" s="184">
        <f t="shared" si="12"/>
        <v>0</v>
      </c>
      <c r="K14" s="184">
        <f t="shared" si="12"/>
        <v>0</v>
      </c>
      <c r="L14" s="550"/>
      <c r="M14" s="550"/>
      <c r="N14" s="550"/>
      <c r="O14" s="550"/>
      <c r="P14" s="300"/>
    </row>
    <row r="15" spans="2:16" ht="15" x14ac:dyDescent="0.2">
      <c r="B15" s="589">
        <v>6</v>
      </c>
      <c r="C15" s="22" t="s">
        <v>258</v>
      </c>
      <c r="D15" s="157" t="s">
        <v>464</v>
      </c>
      <c r="E15" s="548"/>
      <c r="F15" s="214">
        <f>SUM(F33,F51,F69,F87,F105,F123,F141)</f>
        <v>0</v>
      </c>
      <c r="G15" s="184">
        <f>SUM(G33,G51,G69,G87,G105,G123,G141)</f>
        <v>0</v>
      </c>
      <c r="H15" s="184">
        <f>SUM(H33,H51,H69,H87,H105,H123,H141)</f>
        <v>0</v>
      </c>
      <c r="I15" s="184">
        <f>SUM(I33,I51,I69,I87,I105,I123,I141)</f>
        <v>0</v>
      </c>
      <c r="J15" s="184">
        <f>SUM(J33,J51,J69,J87,J105,J123,J141)</f>
        <v>0</v>
      </c>
      <c r="K15" s="550"/>
      <c r="L15" s="550"/>
      <c r="M15" s="550"/>
      <c r="N15" s="550"/>
      <c r="O15" s="550"/>
      <c r="P15" s="300"/>
    </row>
    <row r="16" spans="2:16" ht="15" x14ac:dyDescent="0.2">
      <c r="B16" s="589">
        <v>7</v>
      </c>
      <c r="C16" s="22" t="s">
        <v>259</v>
      </c>
      <c r="D16" s="157" t="s">
        <v>464</v>
      </c>
      <c r="E16" s="548"/>
      <c r="F16" s="214">
        <f>SUM(F34,F52,F70,F88,F106,F124,F142)</f>
        <v>0</v>
      </c>
      <c r="G16" s="184">
        <f>SUM(G34,G52,G70,G88,G106,G124,G142)</f>
        <v>0</v>
      </c>
      <c r="H16" s="184">
        <f>SUM(H34,H52,H70,H88,H106,H124,H142)</f>
        <v>0</v>
      </c>
      <c r="I16" s="184">
        <f>SUM(I34,I52,I70,I88,I106,I124,I142)</f>
        <v>0</v>
      </c>
      <c r="J16" s="550"/>
      <c r="K16" s="550"/>
      <c r="L16" s="550"/>
      <c r="M16" s="550"/>
      <c r="N16" s="550"/>
      <c r="O16" s="550"/>
      <c r="P16" s="300"/>
    </row>
    <row r="17" spans="2:16" ht="15" x14ac:dyDescent="0.2">
      <c r="B17" s="589">
        <v>8</v>
      </c>
      <c r="C17" s="22" t="s">
        <v>260</v>
      </c>
      <c r="D17" s="157" t="s">
        <v>464</v>
      </c>
      <c r="E17" s="548"/>
      <c r="F17" s="214">
        <f>SUM(F35,F53,F71,F89,F107,F125,F143)</f>
        <v>0</v>
      </c>
      <c r="G17" s="184">
        <f>SUM(G35,G53,G71,G89,G107,G125,G143)</f>
        <v>0</v>
      </c>
      <c r="H17" s="184">
        <f>SUM(H35,H53,H71,H89,H107,H125,H143)</f>
        <v>0</v>
      </c>
      <c r="I17" s="550"/>
      <c r="J17" s="550"/>
      <c r="K17" s="550"/>
      <c r="L17" s="550"/>
      <c r="M17" s="550"/>
      <c r="N17" s="550"/>
      <c r="O17" s="550"/>
      <c r="P17" s="300"/>
    </row>
    <row r="18" spans="2:16" ht="15" x14ac:dyDescent="0.2">
      <c r="B18" s="589">
        <v>9</v>
      </c>
      <c r="C18" s="22" t="s">
        <v>261</v>
      </c>
      <c r="D18" s="157" t="s">
        <v>464</v>
      </c>
      <c r="E18" s="548"/>
      <c r="F18" s="214">
        <f>SUM(F36,F54,F72,F90,F108,F126,F144)</f>
        <v>0</v>
      </c>
      <c r="G18" s="184">
        <f>SUM(G36,G54,G72,G90,G108,G126,G144)</f>
        <v>0</v>
      </c>
      <c r="H18" s="550"/>
      <c r="I18" s="550"/>
      <c r="J18" s="550"/>
      <c r="K18" s="550"/>
      <c r="L18" s="550"/>
      <c r="M18" s="550"/>
      <c r="N18" s="550"/>
      <c r="O18" s="550"/>
      <c r="P18" s="300"/>
    </row>
    <row r="19" spans="2:16" ht="15" x14ac:dyDescent="0.2">
      <c r="B19" s="589">
        <v>10</v>
      </c>
      <c r="C19" s="22" t="s">
        <v>262</v>
      </c>
      <c r="D19" s="157" t="s">
        <v>464</v>
      </c>
      <c r="E19" s="548"/>
      <c r="F19" s="214">
        <f>SUM(F37,F55,F73,F91,F109,F127,F145)</f>
        <v>0</v>
      </c>
      <c r="G19" s="550"/>
      <c r="H19" s="550"/>
      <c r="I19" s="550"/>
      <c r="J19" s="550"/>
      <c r="K19" s="550"/>
      <c r="L19" s="550"/>
      <c r="M19" s="550"/>
      <c r="N19" s="550"/>
      <c r="O19" s="550"/>
      <c r="P19" s="300"/>
    </row>
    <row r="20" spans="2:16" ht="15" x14ac:dyDescent="0.2">
      <c r="B20" s="589">
        <v>11</v>
      </c>
      <c r="C20" s="22" t="s">
        <v>263</v>
      </c>
      <c r="D20" s="157" t="s">
        <v>465</v>
      </c>
      <c r="E20" s="547"/>
      <c r="F20" s="214">
        <f>SUM(F38,F56,F74,F92,F110,F128,F146)</f>
        <v>0</v>
      </c>
      <c r="G20" s="214">
        <f t="shared" ref="G20:O20" si="13">SUM(G38,G56,G74,G92,G110,G128,G146)</f>
        <v>0</v>
      </c>
      <c r="H20" s="214">
        <f t="shared" si="13"/>
        <v>0</v>
      </c>
      <c r="I20" s="214">
        <f t="shared" si="13"/>
        <v>0</v>
      </c>
      <c r="J20" s="214">
        <f t="shared" si="13"/>
        <v>0</v>
      </c>
      <c r="K20" s="214">
        <f t="shared" si="13"/>
        <v>0</v>
      </c>
      <c r="L20" s="214">
        <f t="shared" si="13"/>
        <v>0</v>
      </c>
      <c r="M20" s="214">
        <f t="shared" si="13"/>
        <v>0</v>
      </c>
      <c r="N20" s="214">
        <f t="shared" si="13"/>
        <v>0</v>
      </c>
      <c r="O20" s="214">
        <f t="shared" si="13"/>
        <v>0</v>
      </c>
      <c r="P20" s="546"/>
    </row>
    <row r="21" spans="2:16" ht="15.75" thickBot="1" x14ac:dyDescent="0.25">
      <c r="B21" s="570">
        <v>12</v>
      </c>
      <c r="C21" s="316" t="s">
        <v>264</v>
      </c>
      <c r="D21" s="243" t="s">
        <v>466</v>
      </c>
      <c r="E21" s="174">
        <f>SUM(E39,E57,E75,E93,E111,E129,E147)</f>
        <v>0</v>
      </c>
      <c r="F21" s="174">
        <f>SUM(F39,F57,F75,F93,F111,F129,F147)</f>
        <v>0</v>
      </c>
      <c r="G21" s="174">
        <f t="shared" ref="G21:O21" si="14">SUM(G39,G57,G75,G93,G111,G129,G147)</f>
        <v>0</v>
      </c>
      <c r="H21" s="174">
        <f t="shared" si="14"/>
        <v>0</v>
      </c>
      <c r="I21" s="174">
        <f t="shared" si="14"/>
        <v>0</v>
      </c>
      <c r="J21" s="174">
        <f t="shared" si="14"/>
        <v>0</v>
      </c>
      <c r="K21" s="174">
        <f t="shared" si="14"/>
        <v>0</v>
      </c>
      <c r="L21" s="174">
        <f t="shared" si="14"/>
        <v>0</v>
      </c>
      <c r="M21" s="174">
        <f t="shared" si="14"/>
        <v>0</v>
      </c>
      <c r="N21" s="174">
        <f t="shared" si="14"/>
        <v>0</v>
      </c>
      <c r="O21" s="174">
        <f t="shared" si="14"/>
        <v>0</v>
      </c>
      <c r="P21" s="291">
        <f>SUM(P39,P57,P75,P93,P111,P129,P147)</f>
        <v>0</v>
      </c>
    </row>
    <row r="22" spans="2:16" x14ac:dyDescent="0.2">
      <c r="C22" s="58"/>
      <c r="D22" s="58"/>
      <c r="F22" s="90"/>
    </row>
    <row r="23" spans="2:16" s="365" customFormat="1" ht="15.75" thickBot="1" x14ac:dyDescent="0.25">
      <c r="B23" s="568"/>
      <c r="C23" s="541">
        <f>O24</f>
        <v>2023</v>
      </c>
      <c r="D23" s="417"/>
      <c r="F23" s="551"/>
    </row>
    <row r="24" spans="2:16" s="365" customFormat="1" ht="15" customHeight="1" x14ac:dyDescent="0.2">
      <c r="B24" s="652" t="str">
        <f>"Underwriting year "&amp;O24</f>
        <v>Underwriting year 2023</v>
      </c>
      <c r="C24" s="687"/>
      <c r="D24" s="682" t="s">
        <v>490</v>
      </c>
      <c r="E24" s="703" t="str">
        <f>F24-1&amp;" and prior"</f>
        <v>2013 and prior</v>
      </c>
      <c r="F24" s="680">
        <f t="shared" ref="F24:M24" si="15">G24-1</f>
        <v>2014</v>
      </c>
      <c r="G24" s="680">
        <f t="shared" si="15"/>
        <v>2015</v>
      </c>
      <c r="H24" s="680">
        <f t="shared" si="15"/>
        <v>2016</v>
      </c>
      <c r="I24" s="680">
        <f t="shared" si="15"/>
        <v>2017</v>
      </c>
      <c r="J24" s="680">
        <f t="shared" si="15"/>
        <v>2018</v>
      </c>
      <c r="K24" s="680">
        <f t="shared" si="15"/>
        <v>2019</v>
      </c>
      <c r="L24" s="680">
        <f t="shared" si="15"/>
        <v>2020</v>
      </c>
      <c r="M24" s="680">
        <f t="shared" si="15"/>
        <v>2021</v>
      </c>
      <c r="N24" s="680">
        <f>O24-1</f>
        <v>2022</v>
      </c>
      <c r="O24" s="680">
        <f>'Key inputs'!C29</f>
        <v>2023</v>
      </c>
      <c r="P24" s="648" t="s">
        <v>30</v>
      </c>
    </row>
    <row r="25" spans="2:16" s="365" customFormat="1" ht="15" customHeight="1" x14ac:dyDescent="0.2">
      <c r="B25" s="654"/>
      <c r="C25" s="688"/>
      <c r="D25" s="706"/>
      <c r="E25" s="704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50"/>
    </row>
    <row r="26" spans="2:16" s="365" customFormat="1" ht="15" x14ac:dyDescent="0.2">
      <c r="B26" s="702"/>
      <c r="C26" s="634"/>
      <c r="D26" s="488"/>
      <c r="E26" s="388" t="s">
        <v>62</v>
      </c>
      <c r="F26" s="366" t="s">
        <v>63</v>
      </c>
      <c r="G26" s="366" t="s">
        <v>64</v>
      </c>
      <c r="H26" s="366" t="s">
        <v>65</v>
      </c>
      <c r="I26" s="366" t="s">
        <v>66</v>
      </c>
      <c r="J26" s="366" t="s">
        <v>67</v>
      </c>
      <c r="K26" s="366" t="s">
        <v>68</v>
      </c>
      <c r="L26" s="366" t="s">
        <v>69</v>
      </c>
      <c r="M26" s="366" t="s">
        <v>158</v>
      </c>
      <c r="N26" s="366" t="s">
        <v>159</v>
      </c>
      <c r="O26" s="366" t="s">
        <v>160</v>
      </c>
      <c r="P26" s="380" t="s">
        <v>161</v>
      </c>
    </row>
    <row r="27" spans="2:16" ht="15" x14ac:dyDescent="0.2">
      <c r="B27" s="589"/>
      <c r="C27" s="22" t="s">
        <v>359</v>
      </c>
      <c r="D27" s="157"/>
      <c r="E27" s="550"/>
      <c r="F27" s="550"/>
      <c r="G27" s="550"/>
      <c r="H27" s="550"/>
      <c r="I27" s="550"/>
      <c r="J27" s="550"/>
      <c r="K27" s="550"/>
      <c r="L27" s="550"/>
      <c r="M27" s="550"/>
      <c r="N27" s="550"/>
      <c r="O27" s="550"/>
      <c r="P27" s="300"/>
    </row>
    <row r="28" spans="2:16" ht="15" x14ac:dyDescent="0.2">
      <c r="B28" s="569">
        <v>1</v>
      </c>
      <c r="C28" s="504" t="s">
        <v>253</v>
      </c>
      <c r="D28" s="22" t="s">
        <v>464</v>
      </c>
      <c r="E28" s="550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300"/>
    </row>
    <row r="29" spans="2:16" ht="15" x14ac:dyDescent="0.2">
      <c r="B29" s="569">
        <v>2</v>
      </c>
      <c r="C29" s="22" t="s">
        <v>254</v>
      </c>
      <c r="D29" s="22" t="s">
        <v>464</v>
      </c>
      <c r="E29" s="550"/>
      <c r="F29" s="292"/>
      <c r="G29" s="292"/>
      <c r="H29" s="292"/>
      <c r="I29" s="292"/>
      <c r="J29" s="292"/>
      <c r="K29" s="292"/>
      <c r="L29" s="292"/>
      <c r="M29" s="292"/>
      <c r="N29" s="292"/>
      <c r="O29" s="550"/>
      <c r="P29" s="300"/>
    </row>
    <row r="30" spans="2:16" ht="15" x14ac:dyDescent="0.2">
      <c r="B30" s="569">
        <v>3</v>
      </c>
      <c r="C30" s="22" t="s">
        <v>255</v>
      </c>
      <c r="D30" s="22" t="s">
        <v>464</v>
      </c>
      <c r="E30" s="550"/>
      <c r="F30" s="292"/>
      <c r="G30" s="292"/>
      <c r="H30" s="292"/>
      <c r="I30" s="292"/>
      <c r="J30" s="292"/>
      <c r="K30" s="292"/>
      <c r="L30" s="292"/>
      <c r="M30" s="292"/>
      <c r="N30" s="550"/>
      <c r="O30" s="550"/>
      <c r="P30" s="300"/>
    </row>
    <row r="31" spans="2:16" ht="15" x14ac:dyDescent="0.2">
      <c r="B31" s="569">
        <v>4</v>
      </c>
      <c r="C31" s="22" t="s">
        <v>256</v>
      </c>
      <c r="D31" s="22" t="s">
        <v>464</v>
      </c>
      <c r="E31" s="550"/>
      <c r="F31" s="292"/>
      <c r="G31" s="292"/>
      <c r="H31" s="292"/>
      <c r="I31" s="292"/>
      <c r="J31" s="292"/>
      <c r="K31" s="292"/>
      <c r="L31" s="292"/>
      <c r="M31" s="550"/>
      <c r="N31" s="550"/>
      <c r="O31" s="550"/>
      <c r="P31" s="300"/>
    </row>
    <row r="32" spans="2:16" ht="15" x14ac:dyDescent="0.2">
      <c r="B32" s="569">
        <v>5</v>
      </c>
      <c r="C32" s="22" t="s">
        <v>257</v>
      </c>
      <c r="D32" s="22" t="s">
        <v>464</v>
      </c>
      <c r="E32" s="550"/>
      <c r="F32" s="292"/>
      <c r="G32" s="292"/>
      <c r="H32" s="292"/>
      <c r="I32" s="292"/>
      <c r="J32" s="292"/>
      <c r="K32" s="292"/>
      <c r="L32" s="550"/>
      <c r="M32" s="550"/>
      <c r="N32" s="550"/>
      <c r="O32" s="550"/>
      <c r="P32" s="300"/>
    </row>
    <row r="33" spans="2:16" ht="15" x14ac:dyDescent="0.2">
      <c r="B33" s="569">
        <v>6</v>
      </c>
      <c r="C33" s="22" t="s">
        <v>258</v>
      </c>
      <c r="D33" s="22" t="s">
        <v>464</v>
      </c>
      <c r="E33" s="550"/>
      <c r="F33" s="292"/>
      <c r="G33" s="292"/>
      <c r="H33" s="292"/>
      <c r="I33" s="292"/>
      <c r="J33" s="292"/>
      <c r="K33" s="550"/>
      <c r="L33" s="550"/>
      <c r="M33" s="550"/>
      <c r="N33" s="550"/>
      <c r="O33" s="550"/>
      <c r="P33" s="300"/>
    </row>
    <row r="34" spans="2:16" ht="15" x14ac:dyDescent="0.2">
      <c r="B34" s="569">
        <v>7</v>
      </c>
      <c r="C34" s="22" t="s">
        <v>259</v>
      </c>
      <c r="D34" s="22" t="s">
        <v>464</v>
      </c>
      <c r="E34" s="550"/>
      <c r="F34" s="292"/>
      <c r="G34" s="292"/>
      <c r="H34" s="292"/>
      <c r="I34" s="292"/>
      <c r="J34" s="550"/>
      <c r="K34" s="550"/>
      <c r="L34" s="550"/>
      <c r="M34" s="550"/>
      <c r="N34" s="550"/>
      <c r="O34" s="550"/>
      <c r="P34" s="300"/>
    </row>
    <row r="35" spans="2:16" ht="15" x14ac:dyDescent="0.2">
      <c r="B35" s="569">
        <v>8</v>
      </c>
      <c r="C35" s="22" t="s">
        <v>260</v>
      </c>
      <c r="D35" s="22" t="s">
        <v>464</v>
      </c>
      <c r="E35" s="550"/>
      <c r="F35" s="292"/>
      <c r="G35" s="292"/>
      <c r="H35" s="292"/>
      <c r="I35" s="550"/>
      <c r="J35" s="550"/>
      <c r="K35" s="550"/>
      <c r="L35" s="550"/>
      <c r="M35" s="550"/>
      <c r="N35" s="550"/>
      <c r="O35" s="550"/>
      <c r="P35" s="300"/>
    </row>
    <row r="36" spans="2:16" ht="15" x14ac:dyDescent="0.2">
      <c r="B36" s="569">
        <v>9</v>
      </c>
      <c r="C36" s="22" t="s">
        <v>261</v>
      </c>
      <c r="D36" s="22" t="s">
        <v>464</v>
      </c>
      <c r="E36" s="550"/>
      <c r="F36" s="292"/>
      <c r="G36" s="292"/>
      <c r="H36" s="550"/>
      <c r="I36" s="550"/>
      <c r="J36" s="550"/>
      <c r="K36" s="550"/>
      <c r="L36" s="550"/>
      <c r="M36" s="550"/>
      <c r="N36" s="550"/>
      <c r="O36" s="550"/>
      <c r="P36" s="300"/>
    </row>
    <row r="37" spans="2:16" ht="15" x14ac:dyDescent="0.2">
      <c r="B37" s="569">
        <v>10</v>
      </c>
      <c r="C37" s="22" t="s">
        <v>262</v>
      </c>
      <c r="D37" s="22" t="s">
        <v>464</v>
      </c>
      <c r="E37" s="550"/>
      <c r="F37" s="292"/>
      <c r="G37" s="550"/>
      <c r="H37" s="550"/>
      <c r="I37" s="550"/>
      <c r="J37" s="550"/>
      <c r="K37" s="550"/>
      <c r="L37" s="550"/>
      <c r="M37" s="550"/>
      <c r="N37" s="550"/>
      <c r="O37" s="550"/>
      <c r="P37" s="300"/>
    </row>
    <row r="38" spans="2:16" ht="15" x14ac:dyDescent="0.2">
      <c r="B38" s="569">
        <v>11</v>
      </c>
      <c r="C38" s="22" t="s">
        <v>263</v>
      </c>
      <c r="D38" s="22" t="s">
        <v>465</v>
      </c>
      <c r="E38" s="550"/>
      <c r="F38" s="292"/>
      <c r="G38" s="293"/>
      <c r="H38" s="293"/>
      <c r="I38" s="293"/>
      <c r="J38" s="293"/>
      <c r="K38" s="293"/>
      <c r="L38" s="293"/>
      <c r="M38" s="293"/>
      <c r="N38" s="293"/>
      <c r="O38" s="293"/>
      <c r="P38" s="300"/>
    </row>
    <row r="39" spans="2:16" ht="15.75" thickBot="1" x14ac:dyDescent="0.25">
      <c r="B39" s="570">
        <v>12</v>
      </c>
      <c r="C39" s="243" t="s">
        <v>264</v>
      </c>
      <c r="D39" s="243" t="s">
        <v>466</v>
      </c>
      <c r="E39" s="430"/>
      <c r="F39" s="212">
        <f>F37+F38</f>
        <v>0</v>
      </c>
      <c r="G39" s="212">
        <f>G36+G38</f>
        <v>0</v>
      </c>
      <c r="H39" s="212">
        <f>H35+H38</f>
        <v>0</v>
      </c>
      <c r="I39" s="212">
        <f>I34+I38</f>
        <v>0</v>
      </c>
      <c r="J39" s="212">
        <f>J33+J38</f>
        <v>0</v>
      </c>
      <c r="K39" s="212">
        <f>K32+K38</f>
        <v>0</v>
      </c>
      <c r="L39" s="212">
        <f>L31+L38</f>
        <v>0</v>
      </c>
      <c r="M39" s="212">
        <f>M30+M38</f>
        <v>0</v>
      </c>
      <c r="N39" s="212">
        <f>N29+N38</f>
        <v>0</v>
      </c>
      <c r="O39" s="212">
        <f>O28+O38</f>
        <v>0</v>
      </c>
      <c r="P39" s="431">
        <f>IFERROR(SUM(E39:O39),0)</f>
        <v>0</v>
      </c>
    </row>
    <row r="41" spans="2:16" s="365" customFormat="1" ht="15.75" thickBot="1" x14ac:dyDescent="0.25">
      <c r="B41" s="568"/>
      <c r="C41" s="541">
        <f>C23-1</f>
        <v>2022</v>
      </c>
      <c r="D41" s="418"/>
    </row>
    <row r="42" spans="2:16" s="365" customFormat="1" ht="15" customHeight="1" x14ac:dyDescent="0.2">
      <c r="B42" s="652" t="str">
        <f>"Underwriting year "&amp;N42</f>
        <v>Underwriting year 2022</v>
      </c>
      <c r="C42" s="687"/>
      <c r="D42" s="682" t="s">
        <v>490</v>
      </c>
      <c r="E42" s="703" t="str">
        <f>F42-1&amp;" and prior"</f>
        <v>2013 and prior</v>
      </c>
      <c r="F42" s="680">
        <f t="shared" ref="F42" si="16">G42-1</f>
        <v>2014</v>
      </c>
      <c r="G42" s="680">
        <f t="shared" ref="G42" si="17">H42-1</f>
        <v>2015</v>
      </c>
      <c r="H42" s="680">
        <f t="shared" ref="H42" si="18">I42-1</f>
        <v>2016</v>
      </c>
      <c r="I42" s="680">
        <f t="shared" ref="I42" si="19">J42-1</f>
        <v>2017</v>
      </c>
      <c r="J42" s="680">
        <f t="shared" ref="J42" si="20">K42-1</f>
        <v>2018</v>
      </c>
      <c r="K42" s="680">
        <f t="shared" ref="K42" si="21">L42-1</f>
        <v>2019</v>
      </c>
      <c r="L42" s="680">
        <f t="shared" ref="L42" si="22">M42-1</f>
        <v>2020</v>
      </c>
      <c r="M42" s="680">
        <f t="shared" ref="M42" si="23">N42-1</f>
        <v>2021</v>
      </c>
      <c r="N42" s="680">
        <f>O42-1</f>
        <v>2022</v>
      </c>
      <c r="O42" s="680">
        <f>'Key inputs'!C29</f>
        <v>2023</v>
      </c>
      <c r="P42" s="648" t="s">
        <v>30</v>
      </c>
    </row>
    <row r="43" spans="2:16" s="365" customFormat="1" ht="15" customHeight="1" x14ac:dyDescent="0.2">
      <c r="B43" s="654"/>
      <c r="C43" s="688"/>
      <c r="D43" s="706"/>
      <c r="E43" s="704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50"/>
    </row>
    <row r="44" spans="2:16" s="365" customFormat="1" ht="15" x14ac:dyDescent="0.2">
      <c r="B44" s="702"/>
      <c r="C44" s="634"/>
      <c r="D44" s="488"/>
      <c r="E44" s="388" t="s">
        <v>62</v>
      </c>
      <c r="F44" s="366" t="s">
        <v>63</v>
      </c>
      <c r="G44" s="366" t="s">
        <v>64</v>
      </c>
      <c r="H44" s="366" t="s">
        <v>65</v>
      </c>
      <c r="I44" s="366" t="s">
        <v>66</v>
      </c>
      <c r="J44" s="366" t="s">
        <v>67</v>
      </c>
      <c r="K44" s="366" t="s">
        <v>68</v>
      </c>
      <c r="L44" s="366" t="s">
        <v>69</v>
      </c>
      <c r="M44" s="366" t="s">
        <v>158</v>
      </c>
      <c r="N44" s="366" t="s">
        <v>159</v>
      </c>
      <c r="O44" s="366" t="s">
        <v>160</v>
      </c>
      <c r="P44" s="380" t="s">
        <v>161</v>
      </c>
    </row>
    <row r="45" spans="2:16" ht="15" x14ac:dyDescent="0.2">
      <c r="B45" s="589"/>
      <c r="C45" s="22" t="s">
        <v>359</v>
      </c>
      <c r="D45" s="157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300"/>
    </row>
    <row r="46" spans="2:16" ht="15" x14ac:dyDescent="0.2">
      <c r="B46" s="589">
        <v>1</v>
      </c>
      <c r="C46" s="504" t="s">
        <v>253</v>
      </c>
      <c r="D46" s="22" t="s">
        <v>464</v>
      </c>
      <c r="E46" s="550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300"/>
    </row>
    <row r="47" spans="2:16" ht="15" x14ac:dyDescent="0.2">
      <c r="B47" s="589">
        <v>2</v>
      </c>
      <c r="C47" s="22" t="s">
        <v>254</v>
      </c>
      <c r="D47" s="22" t="s">
        <v>464</v>
      </c>
      <c r="E47" s="550"/>
      <c r="F47" s="292"/>
      <c r="G47" s="292"/>
      <c r="H47" s="292"/>
      <c r="I47" s="292"/>
      <c r="J47" s="292"/>
      <c r="K47" s="292"/>
      <c r="L47" s="292"/>
      <c r="M47" s="292"/>
      <c r="N47" s="292"/>
      <c r="O47" s="550"/>
      <c r="P47" s="300"/>
    </row>
    <row r="48" spans="2:16" ht="15" x14ac:dyDescent="0.2">
      <c r="B48" s="589">
        <v>3</v>
      </c>
      <c r="C48" s="22" t="s">
        <v>255</v>
      </c>
      <c r="D48" s="22" t="s">
        <v>464</v>
      </c>
      <c r="E48" s="550"/>
      <c r="F48" s="292"/>
      <c r="G48" s="292"/>
      <c r="H48" s="292"/>
      <c r="I48" s="292"/>
      <c r="J48" s="292"/>
      <c r="K48" s="292"/>
      <c r="L48" s="292"/>
      <c r="M48" s="292"/>
      <c r="N48" s="550"/>
      <c r="O48" s="550"/>
      <c r="P48" s="300"/>
    </row>
    <row r="49" spans="2:16" ht="15" x14ac:dyDescent="0.2">
      <c r="B49" s="589">
        <v>4</v>
      </c>
      <c r="C49" s="22" t="s">
        <v>256</v>
      </c>
      <c r="D49" s="22" t="s">
        <v>464</v>
      </c>
      <c r="E49" s="550"/>
      <c r="F49" s="292"/>
      <c r="G49" s="292"/>
      <c r="H49" s="292"/>
      <c r="I49" s="292"/>
      <c r="J49" s="292"/>
      <c r="K49" s="292"/>
      <c r="L49" s="292"/>
      <c r="M49" s="550"/>
      <c r="N49" s="550"/>
      <c r="O49" s="550"/>
      <c r="P49" s="300"/>
    </row>
    <row r="50" spans="2:16" ht="15" x14ac:dyDescent="0.2">
      <c r="B50" s="589">
        <v>5</v>
      </c>
      <c r="C50" s="22" t="s">
        <v>257</v>
      </c>
      <c r="D50" s="22" t="s">
        <v>464</v>
      </c>
      <c r="E50" s="550"/>
      <c r="F50" s="292"/>
      <c r="G50" s="292"/>
      <c r="H50" s="292"/>
      <c r="I50" s="292"/>
      <c r="J50" s="292"/>
      <c r="K50" s="292"/>
      <c r="L50" s="550"/>
      <c r="M50" s="550"/>
      <c r="N50" s="550"/>
      <c r="O50" s="550"/>
      <c r="P50" s="300"/>
    </row>
    <row r="51" spans="2:16" ht="15" x14ac:dyDescent="0.2">
      <c r="B51" s="589">
        <v>6</v>
      </c>
      <c r="C51" s="22" t="s">
        <v>258</v>
      </c>
      <c r="D51" s="22" t="s">
        <v>464</v>
      </c>
      <c r="E51" s="550"/>
      <c r="F51" s="292"/>
      <c r="G51" s="292"/>
      <c r="H51" s="292"/>
      <c r="I51" s="292"/>
      <c r="J51" s="292"/>
      <c r="K51" s="550"/>
      <c r="L51" s="550"/>
      <c r="M51" s="550"/>
      <c r="N51" s="550"/>
      <c r="O51" s="550"/>
      <c r="P51" s="300"/>
    </row>
    <row r="52" spans="2:16" ht="15" x14ac:dyDescent="0.2">
      <c r="B52" s="589">
        <v>7</v>
      </c>
      <c r="C52" s="22" t="s">
        <v>259</v>
      </c>
      <c r="D52" s="22" t="s">
        <v>464</v>
      </c>
      <c r="E52" s="550"/>
      <c r="F52" s="292"/>
      <c r="G52" s="292"/>
      <c r="H52" s="292"/>
      <c r="I52" s="292"/>
      <c r="J52" s="550"/>
      <c r="K52" s="550"/>
      <c r="L52" s="550"/>
      <c r="M52" s="550"/>
      <c r="N52" s="550"/>
      <c r="O52" s="550"/>
      <c r="P52" s="300"/>
    </row>
    <row r="53" spans="2:16" ht="15" x14ac:dyDescent="0.2">
      <c r="B53" s="589">
        <v>8</v>
      </c>
      <c r="C53" s="22" t="s">
        <v>260</v>
      </c>
      <c r="D53" s="22" t="s">
        <v>464</v>
      </c>
      <c r="E53" s="550"/>
      <c r="F53" s="292"/>
      <c r="G53" s="292"/>
      <c r="H53" s="292"/>
      <c r="I53" s="550"/>
      <c r="J53" s="550"/>
      <c r="K53" s="550"/>
      <c r="L53" s="550"/>
      <c r="M53" s="550"/>
      <c r="N53" s="550"/>
      <c r="O53" s="550"/>
      <c r="P53" s="300"/>
    </row>
    <row r="54" spans="2:16" ht="15" x14ac:dyDescent="0.2">
      <c r="B54" s="589">
        <v>9</v>
      </c>
      <c r="C54" s="22" t="s">
        <v>261</v>
      </c>
      <c r="D54" s="22" t="s">
        <v>464</v>
      </c>
      <c r="E54" s="550"/>
      <c r="F54" s="292"/>
      <c r="G54" s="292"/>
      <c r="H54" s="550"/>
      <c r="I54" s="550"/>
      <c r="J54" s="550"/>
      <c r="K54" s="550"/>
      <c r="L54" s="550"/>
      <c r="M54" s="550"/>
      <c r="N54" s="550"/>
      <c r="O54" s="550"/>
      <c r="P54" s="300"/>
    </row>
    <row r="55" spans="2:16" ht="15" x14ac:dyDescent="0.2">
      <c r="B55" s="589">
        <v>10</v>
      </c>
      <c r="C55" s="22" t="s">
        <v>262</v>
      </c>
      <c r="D55" s="22" t="s">
        <v>464</v>
      </c>
      <c r="E55" s="550"/>
      <c r="F55" s="292"/>
      <c r="G55" s="550"/>
      <c r="H55" s="550"/>
      <c r="I55" s="550"/>
      <c r="J55" s="550"/>
      <c r="K55" s="550"/>
      <c r="L55" s="550"/>
      <c r="M55" s="550"/>
      <c r="N55" s="550"/>
      <c r="O55" s="550"/>
      <c r="P55" s="300"/>
    </row>
    <row r="56" spans="2:16" ht="15" x14ac:dyDescent="0.2">
      <c r="B56" s="589">
        <v>11</v>
      </c>
      <c r="C56" s="22" t="s">
        <v>263</v>
      </c>
      <c r="D56" s="22" t="s">
        <v>465</v>
      </c>
      <c r="E56" s="550"/>
      <c r="F56" s="292"/>
      <c r="G56" s="293"/>
      <c r="H56" s="293"/>
      <c r="I56" s="293"/>
      <c r="J56" s="293"/>
      <c r="K56" s="293"/>
      <c r="L56" s="293"/>
      <c r="M56" s="293"/>
      <c r="N56" s="293"/>
      <c r="O56" s="293"/>
      <c r="P56" s="300"/>
    </row>
    <row r="57" spans="2:16" ht="15.75" thickBot="1" x14ac:dyDescent="0.25">
      <c r="B57" s="590">
        <v>12</v>
      </c>
      <c r="C57" s="243" t="s">
        <v>264</v>
      </c>
      <c r="D57" s="243" t="s">
        <v>466</v>
      </c>
      <c r="E57" s="430"/>
      <c r="F57" s="212">
        <f>F55+F56</f>
        <v>0</v>
      </c>
      <c r="G57" s="212">
        <f>G54+G56</f>
        <v>0</v>
      </c>
      <c r="H57" s="212">
        <f>H53+H56</f>
        <v>0</v>
      </c>
      <c r="I57" s="212">
        <f>I52+I56</f>
        <v>0</v>
      </c>
      <c r="J57" s="212">
        <f>J51+J56</f>
        <v>0</v>
      </c>
      <c r="K57" s="212">
        <f>K50+K56</f>
        <v>0</v>
      </c>
      <c r="L57" s="212">
        <f>L49+L56</f>
        <v>0</v>
      </c>
      <c r="M57" s="212">
        <f>M48+M56</f>
        <v>0</v>
      </c>
      <c r="N57" s="212">
        <f>N47+N56</f>
        <v>0</v>
      </c>
      <c r="O57" s="212">
        <f>O46+O56</f>
        <v>0</v>
      </c>
      <c r="P57" s="431">
        <f>IFERROR(SUM(E57:O57),0)</f>
        <v>0</v>
      </c>
    </row>
    <row r="59" spans="2:16" s="365" customFormat="1" ht="15.75" thickBot="1" x14ac:dyDescent="0.25">
      <c r="B59" s="568"/>
      <c r="C59" s="541">
        <f>C41-1</f>
        <v>2021</v>
      </c>
      <c r="D59" s="418"/>
    </row>
    <row r="60" spans="2:16" s="365" customFormat="1" ht="15" customHeight="1" x14ac:dyDescent="0.2">
      <c r="B60" s="652" t="str">
        <f>"Underwriting year "&amp;M60</f>
        <v>Underwriting year 2021</v>
      </c>
      <c r="C60" s="687"/>
      <c r="D60" s="682" t="s">
        <v>490</v>
      </c>
      <c r="E60" s="703" t="str">
        <f>F60-1&amp;" and prior"</f>
        <v>2013 and prior</v>
      </c>
      <c r="F60" s="680">
        <f t="shared" ref="F60" si="24">G60-1</f>
        <v>2014</v>
      </c>
      <c r="G60" s="680">
        <f t="shared" ref="G60" si="25">H60-1</f>
        <v>2015</v>
      </c>
      <c r="H60" s="680">
        <f t="shared" ref="H60" si="26">I60-1</f>
        <v>2016</v>
      </c>
      <c r="I60" s="680">
        <f t="shared" ref="I60" si="27">J60-1</f>
        <v>2017</v>
      </c>
      <c r="J60" s="680">
        <f t="shared" ref="J60" si="28">K60-1</f>
        <v>2018</v>
      </c>
      <c r="K60" s="680">
        <f t="shared" ref="K60" si="29">L60-1</f>
        <v>2019</v>
      </c>
      <c r="L60" s="680">
        <f t="shared" ref="L60" si="30">M60-1</f>
        <v>2020</v>
      </c>
      <c r="M60" s="680">
        <f t="shared" ref="M60" si="31">N60-1</f>
        <v>2021</v>
      </c>
      <c r="N60" s="680">
        <f>O60-1</f>
        <v>2022</v>
      </c>
      <c r="O60" s="680">
        <f>'Key inputs'!C29</f>
        <v>2023</v>
      </c>
      <c r="P60" s="648" t="s">
        <v>30</v>
      </c>
    </row>
    <row r="61" spans="2:16" s="365" customFormat="1" ht="15" customHeight="1" x14ac:dyDescent="0.2">
      <c r="B61" s="656"/>
      <c r="C61" s="689"/>
      <c r="D61" s="706"/>
      <c r="E61" s="704"/>
      <c r="F61" s="617"/>
      <c r="G61" s="617"/>
      <c r="H61" s="617"/>
      <c r="I61" s="617"/>
      <c r="J61" s="617"/>
      <c r="K61" s="617"/>
      <c r="L61" s="617"/>
      <c r="M61" s="617"/>
      <c r="N61" s="617"/>
      <c r="O61" s="617"/>
      <c r="P61" s="650"/>
    </row>
    <row r="62" spans="2:16" s="365" customFormat="1" ht="15" x14ac:dyDescent="0.2">
      <c r="B62" s="700"/>
      <c r="C62" s="632"/>
      <c r="D62" s="488"/>
      <c r="E62" s="388" t="s">
        <v>62</v>
      </c>
      <c r="F62" s="366" t="s">
        <v>63</v>
      </c>
      <c r="G62" s="366" t="s">
        <v>64</v>
      </c>
      <c r="H62" s="366" t="s">
        <v>65</v>
      </c>
      <c r="I62" s="366" t="s">
        <v>66</v>
      </c>
      <c r="J62" s="366" t="s">
        <v>67</v>
      </c>
      <c r="K62" s="366" t="s">
        <v>68</v>
      </c>
      <c r="L62" s="366" t="s">
        <v>69</v>
      </c>
      <c r="M62" s="366" t="s">
        <v>158</v>
      </c>
      <c r="N62" s="366" t="s">
        <v>159</v>
      </c>
      <c r="O62" s="366" t="s">
        <v>160</v>
      </c>
      <c r="P62" s="380" t="s">
        <v>161</v>
      </c>
    </row>
    <row r="63" spans="2:16" ht="15" x14ac:dyDescent="0.2">
      <c r="B63" s="589"/>
      <c r="C63" s="22" t="s">
        <v>359</v>
      </c>
      <c r="D63" s="157"/>
      <c r="E63" s="550"/>
      <c r="F63" s="550"/>
      <c r="G63" s="550"/>
      <c r="H63" s="550"/>
      <c r="I63" s="550"/>
      <c r="J63" s="550"/>
      <c r="K63" s="550"/>
      <c r="L63" s="550"/>
      <c r="M63" s="550"/>
      <c r="N63" s="550"/>
      <c r="O63" s="550"/>
      <c r="P63" s="300"/>
    </row>
    <row r="64" spans="2:16" ht="15" x14ac:dyDescent="0.2">
      <c r="B64" s="569">
        <v>1</v>
      </c>
      <c r="C64" s="504" t="s">
        <v>253</v>
      </c>
      <c r="D64" s="22" t="s">
        <v>464</v>
      </c>
      <c r="E64" s="550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300"/>
    </row>
    <row r="65" spans="2:16" ht="15" x14ac:dyDescent="0.2">
      <c r="B65" s="569">
        <v>2</v>
      </c>
      <c r="C65" s="22" t="s">
        <v>254</v>
      </c>
      <c r="D65" s="22" t="s">
        <v>464</v>
      </c>
      <c r="E65" s="550"/>
      <c r="F65" s="292"/>
      <c r="G65" s="292"/>
      <c r="H65" s="292"/>
      <c r="I65" s="292"/>
      <c r="J65" s="292"/>
      <c r="K65" s="292"/>
      <c r="L65" s="292"/>
      <c r="M65" s="292"/>
      <c r="N65" s="292"/>
      <c r="O65" s="550"/>
      <c r="P65" s="300"/>
    </row>
    <row r="66" spans="2:16" ht="15" x14ac:dyDescent="0.2">
      <c r="B66" s="569">
        <v>3</v>
      </c>
      <c r="C66" s="22" t="s">
        <v>255</v>
      </c>
      <c r="D66" s="22" t="s">
        <v>464</v>
      </c>
      <c r="E66" s="550"/>
      <c r="F66" s="292"/>
      <c r="G66" s="292"/>
      <c r="H66" s="292"/>
      <c r="I66" s="292"/>
      <c r="J66" s="292"/>
      <c r="K66" s="292"/>
      <c r="L66" s="292"/>
      <c r="M66" s="292"/>
      <c r="N66" s="550"/>
      <c r="O66" s="550"/>
      <c r="P66" s="300"/>
    </row>
    <row r="67" spans="2:16" ht="15" x14ac:dyDescent="0.2">
      <c r="B67" s="569">
        <v>4</v>
      </c>
      <c r="C67" s="22" t="s">
        <v>256</v>
      </c>
      <c r="D67" s="22" t="s">
        <v>464</v>
      </c>
      <c r="E67" s="550"/>
      <c r="F67" s="292"/>
      <c r="G67" s="292"/>
      <c r="H67" s="292"/>
      <c r="I67" s="292"/>
      <c r="J67" s="292"/>
      <c r="K67" s="292"/>
      <c r="L67" s="292"/>
      <c r="M67" s="550"/>
      <c r="N67" s="550"/>
      <c r="O67" s="550"/>
      <c r="P67" s="300"/>
    </row>
    <row r="68" spans="2:16" ht="15" x14ac:dyDescent="0.2">
      <c r="B68" s="569">
        <v>5</v>
      </c>
      <c r="C68" s="22" t="s">
        <v>257</v>
      </c>
      <c r="D68" s="22" t="s">
        <v>464</v>
      </c>
      <c r="E68" s="550"/>
      <c r="F68" s="292"/>
      <c r="G68" s="292"/>
      <c r="H68" s="292"/>
      <c r="I68" s="292"/>
      <c r="J68" s="292"/>
      <c r="K68" s="292"/>
      <c r="L68" s="550"/>
      <c r="M68" s="550"/>
      <c r="N68" s="550"/>
      <c r="O68" s="550"/>
      <c r="P68" s="300"/>
    </row>
    <row r="69" spans="2:16" ht="15" x14ac:dyDescent="0.2">
      <c r="B69" s="569">
        <v>6</v>
      </c>
      <c r="C69" s="22" t="s">
        <v>258</v>
      </c>
      <c r="D69" s="22" t="s">
        <v>464</v>
      </c>
      <c r="E69" s="550"/>
      <c r="F69" s="292"/>
      <c r="G69" s="292"/>
      <c r="H69" s="292"/>
      <c r="I69" s="292"/>
      <c r="J69" s="292"/>
      <c r="K69" s="550"/>
      <c r="L69" s="550"/>
      <c r="M69" s="550"/>
      <c r="N69" s="550"/>
      <c r="O69" s="550"/>
      <c r="P69" s="300"/>
    </row>
    <row r="70" spans="2:16" ht="15" x14ac:dyDescent="0.2">
      <c r="B70" s="569">
        <v>7</v>
      </c>
      <c r="C70" s="22" t="s">
        <v>259</v>
      </c>
      <c r="D70" s="22" t="s">
        <v>464</v>
      </c>
      <c r="E70" s="550"/>
      <c r="F70" s="292"/>
      <c r="G70" s="292"/>
      <c r="H70" s="292"/>
      <c r="I70" s="292"/>
      <c r="J70" s="550"/>
      <c r="K70" s="550"/>
      <c r="L70" s="550"/>
      <c r="M70" s="550"/>
      <c r="N70" s="550"/>
      <c r="O70" s="550"/>
      <c r="P70" s="300"/>
    </row>
    <row r="71" spans="2:16" ht="15" x14ac:dyDescent="0.2">
      <c r="B71" s="569">
        <v>8</v>
      </c>
      <c r="C71" s="22" t="s">
        <v>260</v>
      </c>
      <c r="D71" s="22" t="s">
        <v>464</v>
      </c>
      <c r="E71" s="550"/>
      <c r="F71" s="292"/>
      <c r="G71" s="292"/>
      <c r="H71" s="292"/>
      <c r="I71" s="550"/>
      <c r="J71" s="550"/>
      <c r="K71" s="550"/>
      <c r="L71" s="550"/>
      <c r="M71" s="550"/>
      <c r="N71" s="550"/>
      <c r="O71" s="550"/>
      <c r="P71" s="300"/>
    </row>
    <row r="72" spans="2:16" ht="15" x14ac:dyDescent="0.2">
      <c r="B72" s="569">
        <v>9</v>
      </c>
      <c r="C72" s="22" t="s">
        <v>261</v>
      </c>
      <c r="D72" s="22" t="s">
        <v>464</v>
      </c>
      <c r="E72" s="550"/>
      <c r="F72" s="292"/>
      <c r="G72" s="292"/>
      <c r="H72" s="550"/>
      <c r="I72" s="550"/>
      <c r="J72" s="550"/>
      <c r="K72" s="550"/>
      <c r="L72" s="550"/>
      <c r="M72" s="550"/>
      <c r="N72" s="550"/>
      <c r="O72" s="550"/>
      <c r="P72" s="300"/>
    </row>
    <row r="73" spans="2:16" ht="15" x14ac:dyDescent="0.2">
      <c r="B73" s="569">
        <v>10</v>
      </c>
      <c r="C73" s="22" t="s">
        <v>262</v>
      </c>
      <c r="D73" s="22" t="s">
        <v>464</v>
      </c>
      <c r="E73" s="550"/>
      <c r="F73" s="292"/>
      <c r="G73" s="550"/>
      <c r="H73" s="550"/>
      <c r="I73" s="550"/>
      <c r="J73" s="550"/>
      <c r="K73" s="550"/>
      <c r="L73" s="550"/>
      <c r="M73" s="550"/>
      <c r="N73" s="550"/>
      <c r="O73" s="550"/>
      <c r="P73" s="300"/>
    </row>
    <row r="74" spans="2:16" ht="15" x14ac:dyDescent="0.2">
      <c r="B74" s="569">
        <v>11</v>
      </c>
      <c r="C74" s="22" t="s">
        <v>263</v>
      </c>
      <c r="D74" s="22" t="s">
        <v>465</v>
      </c>
      <c r="E74" s="550"/>
      <c r="F74" s="292"/>
      <c r="G74" s="293"/>
      <c r="H74" s="293"/>
      <c r="I74" s="293"/>
      <c r="J74" s="293"/>
      <c r="K74" s="293"/>
      <c r="L74" s="293"/>
      <c r="M74" s="293"/>
      <c r="N74" s="293"/>
      <c r="O74" s="293"/>
      <c r="P74" s="300"/>
    </row>
    <row r="75" spans="2:16" ht="15.75" thickBot="1" x14ac:dyDescent="0.25">
      <c r="B75" s="570">
        <v>12</v>
      </c>
      <c r="C75" s="243" t="s">
        <v>264</v>
      </c>
      <c r="D75" s="243" t="s">
        <v>466</v>
      </c>
      <c r="E75" s="430"/>
      <c r="F75" s="212">
        <f>F73+F74</f>
        <v>0</v>
      </c>
      <c r="G75" s="212">
        <f>G72+G74</f>
        <v>0</v>
      </c>
      <c r="H75" s="212">
        <f>H71+H74</f>
        <v>0</v>
      </c>
      <c r="I75" s="212">
        <f>I70+I74</f>
        <v>0</v>
      </c>
      <c r="J75" s="212">
        <f>J69+J74</f>
        <v>0</v>
      </c>
      <c r="K75" s="212">
        <f>K68+K74</f>
        <v>0</v>
      </c>
      <c r="L75" s="212">
        <f>L67+L74</f>
        <v>0</v>
      </c>
      <c r="M75" s="212">
        <f>M66+M74</f>
        <v>0</v>
      </c>
      <c r="N75" s="212">
        <f>N65+N74</f>
        <v>0</v>
      </c>
      <c r="O75" s="212">
        <f>O64+O74</f>
        <v>0</v>
      </c>
      <c r="P75" s="431">
        <f>IFERROR(SUM(E75:O75),0)</f>
        <v>0</v>
      </c>
    </row>
    <row r="77" spans="2:16" s="365" customFormat="1" ht="15" outlineLevel="1" x14ac:dyDescent="0.2">
      <c r="B77" s="568"/>
      <c r="C77" s="541">
        <f>C59-1</f>
        <v>2020</v>
      </c>
      <c r="D77" s="418"/>
    </row>
    <row r="78" spans="2:16" s="365" customFormat="1" ht="15" hidden="1" customHeight="1" outlineLevel="2" x14ac:dyDescent="0.2">
      <c r="B78" s="652" t="str">
        <f>"Underwriting year "&amp;L78</f>
        <v>Underwriting year 2020</v>
      </c>
      <c r="C78" s="687"/>
      <c r="D78" s="682" t="s">
        <v>490</v>
      </c>
      <c r="E78" s="703" t="str">
        <f>F78-1&amp;" and prior"</f>
        <v>2013 and prior</v>
      </c>
      <c r="F78" s="680">
        <f t="shared" ref="F78" si="32">G78-1</f>
        <v>2014</v>
      </c>
      <c r="G78" s="680">
        <f t="shared" ref="G78" si="33">H78-1</f>
        <v>2015</v>
      </c>
      <c r="H78" s="680">
        <f t="shared" ref="H78" si="34">I78-1</f>
        <v>2016</v>
      </c>
      <c r="I78" s="680">
        <f t="shared" ref="I78" si="35">J78-1</f>
        <v>2017</v>
      </c>
      <c r="J78" s="680">
        <f t="shared" ref="J78" si="36">K78-1</f>
        <v>2018</v>
      </c>
      <c r="K78" s="680">
        <f t="shared" ref="K78" si="37">L78-1</f>
        <v>2019</v>
      </c>
      <c r="L78" s="680">
        <f t="shared" ref="L78" si="38">M78-1</f>
        <v>2020</v>
      </c>
      <c r="M78" s="680">
        <f t="shared" ref="M78" si="39">N78-1</f>
        <v>2021</v>
      </c>
      <c r="N78" s="680">
        <f>O78-1</f>
        <v>2022</v>
      </c>
      <c r="O78" s="680">
        <f>'Key inputs'!C29</f>
        <v>2023</v>
      </c>
      <c r="P78" s="648" t="s">
        <v>30</v>
      </c>
    </row>
    <row r="79" spans="2:16" s="365" customFormat="1" ht="15" hidden="1" customHeight="1" outlineLevel="2" x14ac:dyDescent="0.2">
      <c r="B79" s="656"/>
      <c r="C79" s="689"/>
      <c r="D79" s="706"/>
      <c r="E79" s="704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50"/>
    </row>
    <row r="80" spans="2:16" s="365" customFormat="1" ht="15" hidden="1" outlineLevel="2" x14ac:dyDescent="0.2">
      <c r="B80" s="700"/>
      <c r="C80" s="632"/>
      <c r="D80" s="488"/>
      <c r="E80" s="388" t="s">
        <v>62</v>
      </c>
      <c r="F80" s="366" t="s">
        <v>63</v>
      </c>
      <c r="G80" s="366" t="s">
        <v>64</v>
      </c>
      <c r="H80" s="366" t="s">
        <v>65</v>
      </c>
      <c r="I80" s="366" t="s">
        <v>66</v>
      </c>
      <c r="J80" s="366" t="s">
        <v>67</v>
      </c>
      <c r="K80" s="366" t="s">
        <v>68</v>
      </c>
      <c r="L80" s="366" t="s">
        <v>69</v>
      </c>
      <c r="M80" s="366" t="s">
        <v>158</v>
      </c>
      <c r="N80" s="366" t="s">
        <v>159</v>
      </c>
      <c r="O80" s="366" t="s">
        <v>160</v>
      </c>
      <c r="P80" s="380" t="s">
        <v>161</v>
      </c>
    </row>
    <row r="81" spans="2:16" ht="15" hidden="1" outlineLevel="2" x14ac:dyDescent="0.2">
      <c r="B81" s="589"/>
      <c r="C81" s="22" t="s">
        <v>359</v>
      </c>
      <c r="D81" s="157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300"/>
    </row>
    <row r="82" spans="2:16" ht="15" hidden="1" outlineLevel="2" x14ac:dyDescent="0.2">
      <c r="B82" s="569">
        <v>1</v>
      </c>
      <c r="C82" s="504" t="s">
        <v>253</v>
      </c>
      <c r="D82" s="22" t="s">
        <v>464</v>
      </c>
      <c r="E82" s="550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300"/>
    </row>
    <row r="83" spans="2:16" ht="15" hidden="1" outlineLevel="2" x14ac:dyDescent="0.2">
      <c r="B83" s="569">
        <v>2</v>
      </c>
      <c r="C83" s="22" t="s">
        <v>254</v>
      </c>
      <c r="D83" s="22" t="s">
        <v>464</v>
      </c>
      <c r="E83" s="550"/>
      <c r="F83" s="292"/>
      <c r="G83" s="292"/>
      <c r="H83" s="292"/>
      <c r="I83" s="292"/>
      <c r="J83" s="292"/>
      <c r="K83" s="292"/>
      <c r="L83" s="292"/>
      <c r="M83" s="292"/>
      <c r="N83" s="292"/>
      <c r="O83" s="550"/>
      <c r="P83" s="300"/>
    </row>
    <row r="84" spans="2:16" ht="15" hidden="1" outlineLevel="2" x14ac:dyDescent="0.2">
      <c r="B84" s="569">
        <v>3</v>
      </c>
      <c r="C84" s="22" t="s">
        <v>255</v>
      </c>
      <c r="D84" s="22" t="s">
        <v>464</v>
      </c>
      <c r="E84" s="550"/>
      <c r="F84" s="292"/>
      <c r="G84" s="292"/>
      <c r="H84" s="292"/>
      <c r="I84" s="292"/>
      <c r="J84" s="292"/>
      <c r="K84" s="292"/>
      <c r="L84" s="292"/>
      <c r="M84" s="292"/>
      <c r="N84" s="550"/>
      <c r="O84" s="550"/>
      <c r="P84" s="300"/>
    </row>
    <row r="85" spans="2:16" ht="15" hidden="1" outlineLevel="2" x14ac:dyDescent="0.2">
      <c r="B85" s="569">
        <v>4</v>
      </c>
      <c r="C85" s="22" t="s">
        <v>256</v>
      </c>
      <c r="D85" s="22" t="s">
        <v>464</v>
      </c>
      <c r="E85" s="550"/>
      <c r="F85" s="292"/>
      <c r="G85" s="292"/>
      <c r="H85" s="292"/>
      <c r="I85" s="292"/>
      <c r="J85" s="292"/>
      <c r="K85" s="292"/>
      <c r="L85" s="292"/>
      <c r="M85" s="550"/>
      <c r="N85" s="550"/>
      <c r="O85" s="550"/>
      <c r="P85" s="300"/>
    </row>
    <row r="86" spans="2:16" ht="15" hidden="1" outlineLevel="2" x14ac:dyDescent="0.2">
      <c r="B86" s="569">
        <v>5</v>
      </c>
      <c r="C86" s="22" t="s">
        <v>257</v>
      </c>
      <c r="D86" s="22" t="s">
        <v>464</v>
      </c>
      <c r="E86" s="550"/>
      <c r="F86" s="292"/>
      <c r="G86" s="292"/>
      <c r="H86" s="292"/>
      <c r="I86" s="292"/>
      <c r="J86" s="292"/>
      <c r="K86" s="292"/>
      <c r="L86" s="550"/>
      <c r="M86" s="550"/>
      <c r="N86" s="550"/>
      <c r="O86" s="550"/>
      <c r="P86" s="300"/>
    </row>
    <row r="87" spans="2:16" ht="15" hidden="1" outlineLevel="2" x14ac:dyDescent="0.2">
      <c r="B87" s="569">
        <v>6</v>
      </c>
      <c r="C87" s="22" t="s">
        <v>258</v>
      </c>
      <c r="D87" s="22" t="s">
        <v>464</v>
      </c>
      <c r="E87" s="550"/>
      <c r="F87" s="292"/>
      <c r="G87" s="292"/>
      <c r="H87" s="292"/>
      <c r="I87" s="292"/>
      <c r="J87" s="292"/>
      <c r="K87" s="550"/>
      <c r="L87" s="550"/>
      <c r="M87" s="550"/>
      <c r="N87" s="550"/>
      <c r="O87" s="550"/>
      <c r="P87" s="300"/>
    </row>
    <row r="88" spans="2:16" ht="15" hidden="1" outlineLevel="2" x14ac:dyDescent="0.2">
      <c r="B88" s="569">
        <v>7</v>
      </c>
      <c r="C88" s="22" t="s">
        <v>259</v>
      </c>
      <c r="D88" s="22" t="s">
        <v>464</v>
      </c>
      <c r="E88" s="550"/>
      <c r="F88" s="292"/>
      <c r="G88" s="292"/>
      <c r="H88" s="292"/>
      <c r="I88" s="292"/>
      <c r="J88" s="550"/>
      <c r="K88" s="550"/>
      <c r="L88" s="550"/>
      <c r="M88" s="550"/>
      <c r="N88" s="550"/>
      <c r="O88" s="550"/>
      <c r="P88" s="300"/>
    </row>
    <row r="89" spans="2:16" ht="15" hidden="1" outlineLevel="2" x14ac:dyDescent="0.2">
      <c r="B89" s="569">
        <v>8</v>
      </c>
      <c r="C89" s="22" t="s">
        <v>260</v>
      </c>
      <c r="D89" s="22" t="s">
        <v>464</v>
      </c>
      <c r="E89" s="550"/>
      <c r="F89" s="292"/>
      <c r="G89" s="292"/>
      <c r="H89" s="292"/>
      <c r="I89" s="550"/>
      <c r="J89" s="550"/>
      <c r="K89" s="550"/>
      <c r="L89" s="550"/>
      <c r="M89" s="550"/>
      <c r="N89" s="550"/>
      <c r="O89" s="550"/>
      <c r="P89" s="300"/>
    </row>
    <row r="90" spans="2:16" ht="15" hidden="1" outlineLevel="2" x14ac:dyDescent="0.2">
      <c r="B90" s="569">
        <v>9</v>
      </c>
      <c r="C90" s="22" t="s">
        <v>261</v>
      </c>
      <c r="D90" s="22" t="s">
        <v>464</v>
      </c>
      <c r="E90" s="550"/>
      <c r="F90" s="292"/>
      <c r="G90" s="292"/>
      <c r="H90" s="550"/>
      <c r="I90" s="550"/>
      <c r="J90" s="550"/>
      <c r="K90" s="550"/>
      <c r="L90" s="550"/>
      <c r="M90" s="550"/>
      <c r="N90" s="550"/>
      <c r="O90" s="550"/>
      <c r="P90" s="300"/>
    </row>
    <row r="91" spans="2:16" ht="15" hidden="1" outlineLevel="2" x14ac:dyDescent="0.2">
      <c r="B91" s="569">
        <v>10</v>
      </c>
      <c r="C91" s="22" t="s">
        <v>262</v>
      </c>
      <c r="D91" s="22" t="s">
        <v>464</v>
      </c>
      <c r="E91" s="550"/>
      <c r="F91" s="292"/>
      <c r="G91" s="550"/>
      <c r="H91" s="550"/>
      <c r="I91" s="550"/>
      <c r="J91" s="550"/>
      <c r="K91" s="550"/>
      <c r="L91" s="550"/>
      <c r="M91" s="550"/>
      <c r="N91" s="550"/>
      <c r="O91" s="550"/>
      <c r="P91" s="300"/>
    </row>
    <row r="92" spans="2:16" ht="15" hidden="1" outlineLevel="2" x14ac:dyDescent="0.2">
      <c r="B92" s="569">
        <v>11</v>
      </c>
      <c r="C92" s="22" t="s">
        <v>263</v>
      </c>
      <c r="D92" s="22" t="s">
        <v>465</v>
      </c>
      <c r="E92" s="550"/>
      <c r="F92" s="292"/>
      <c r="G92" s="293"/>
      <c r="H92" s="293"/>
      <c r="I92" s="293"/>
      <c r="J92" s="293"/>
      <c r="K92" s="293"/>
      <c r="L92" s="293"/>
      <c r="M92" s="293"/>
      <c r="N92" s="293"/>
      <c r="O92" s="293"/>
      <c r="P92" s="300"/>
    </row>
    <row r="93" spans="2:16" ht="15.75" hidden="1" outlineLevel="2" thickBot="1" x14ac:dyDescent="0.25">
      <c r="B93" s="570">
        <v>12</v>
      </c>
      <c r="C93" s="243" t="s">
        <v>264</v>
      </c>
      <c r="D93" s="243" t="s">
        <v>466</v>
      </c>
      <c r="E93" s="430"/>
      <c r="F93" s="212">
        <f>F91+F92</f>
        <v>0</v>
      </c>
      <c r="G93" s="212">
        <f>G90+G92</f>
        <v>0</v>
      </c>
      <c r="H93" s="212">
        <f>H89+H92</f>
        <v>0</v>
      </c>
      <c r="I93" s="212">
        <f>I88+I92</f>
        <v>0</v>
      </c>
      <c r="J93" s="212">
        <f>J87+J92</f>
        <v>0</v>
      </c>
      <c r="K93" s="212">
        <f>K86+K92</f>
        <v>0</v>
      </c>
      <c r="L93" s="212">
        <f>L85+L92</f>
        <v>0</v>
      </c>
      <c r="M93" s="212">
        <f>M84+M92</f>
        <v>0</v>
      </c>
      <c r="N93" s="212">
        <f>N83+N92</f>
        <v>0</v>
      </c>
      <c r="O93" s="212">
        <f>O82+O92</f>
        <v>0</v>
      </c>
      <c r="P93" s="431">
        <f>IFERROR(SUM(E93:O93),0)</f>
        <v>0</v>
      </c>
    </row>
    <row r="94" spans="2:16" hidden="1" outlineLevel="2" x14ac:dyDescent="0.2"/>
    <row r="95" spans="2:16" s="365" customFormat="1" ht="15" outlineLevel="1" collapsed="1" x14ac:dyDescent="0.2">
      <c r="B95" s="568"/>
      <c r="C95" s="541">
        <f>C77-1</f>
        <v>2019</v>
      </c>
      <c r="D95" s="418"/>
    </row>
    <row r="96" spans="2:16" s="365" customFormat="1" ht="15" hidden="1" customHeight="1" outlineLevel="2" x14ac:dyDescent="0.2">
      <c r="B96" s="652" t="str">
        <f>"Underwriting year "&amp;K96</f>
        <v>Underwriting year 2019</v>
      </c>
      <c r="C96" s="687"/>
      <c r="D96" s="682" t="s">
        <v>490</v>
      </c>
      <c r="E96" s="703" t="str">
        <f>F96-1&amp;" and prior"</f>
        <v>2013 and prior</v>
      </c>
      <c r="F96" s="680">
        <f t="shared" ref="F96" si="40">G96-1</f>
        <v>2014</v>
      </c>
      <c r="G96" s="680">
        <f t="shared" ref="G96" si="41">H96-1</f>
        <v>2015</v>
      </c>
      <c r="H96" s="680">
        <f t="shared" ref="H96" si="42">I96-1</f>
        <v>2016</v>
      </c>
      <c r="I96" s="680">
        <f t="shared" ref="I96" si="43">J96-1</f>
        <v>2017</v>
      </c>
      <c r="J96" s="680">
        <f t="shared" ref="J96" si="44">K96-1</f>
        <v>2018</v>
      </c>
      <c r="K96" s="680">
        <f t="shared" ref="K96" si="45">L96-1</f>
        <v>2019</v>
      </c>
      <c r="L96" s="680">
        <f t="shared" ref="L96" si="46">M96-1</f>
        <v>2020</v>
      </c>
      <c r="M96" s="680">
        <f t="shared" ref="M96" si="47">N96-1</f>
        <v>2021</v>
      </c>
      <c r="N96" s="680">
        <f>O96-1</f>
        <v>2022</v>
      </c>
      <c r="O96" s="680">
        <f>'Key inputs'!C29</f>
        <v>2023</v>
      </c>
      <c r="P96" s="648" t="s">
        <v>30</v>
      </c>
    </row>
    <row r="97" spans="2:16" s="365" customFormat="1" ht="15" hidden="1" customHeight="1" outlineLevel="2" x14ac:dyDescent="0.2">
      <c r="B97" s="656"/>
      <c r="C97" s="689"/>
      <c r="D97" s="706"/>
      <c r="E97" s="704"/>
      <c r="F97" s="617"/>
      <c r="G97" s="617"/>
      <c r="H97" s="617"/>
      <c r="I97" s="617"/>
      <c r="J97" s="617"/>
      <c r="K97" s="617"/>
      <c r="L97" s="617"/>
      <c r="M97" s="617"/>
      <c r="N97" s="617"/>
      <c r="O97" s="617"/>
      <c r="P97" s="650"/>
    </row>
    <row r="98" spans="2:16" s="365" customFormat="1" ht="15" hidden="1" outlineLevel="2" x14ac:dyDescent="0.2">
      <c r="B98" s="700"/>
      <c r="C98" s="632"/>
      <c r="D98" s="488"/>
      <c r="E98" s="388" t="s">
        <v>62</v>
      </c>
      <c r="F98" s="366" t="s">
        <v>63</v>
      </c>
      <c r="G98" s="366" t="s">
        <v>64</v>
      </c>
      <c r="H98" s="366" t="s">
        <v>65</v>
      </c>
      <c r="I98" s="366" t="s">
        <v>66</v>
      </c>
      <c r="J98" s="366" t="s">
        <v>67</v>
      </c>
      <c r="K98" s="366" t="s">
        <v>68</v>
      </c>
      <c r="L98" s="366" t="s">
        <v>69</v>
      </c>
      <c r="M98" s="366" t="s">
        <v>158</v>
      </c>
      <c r="N98" s="366" t="s">
        <v>159</v>
      </c>
      <c r="O98" s="366" t="s">
        <v>160</v>
      </c>
      <c r="P98" s="380" t="s">
        <v>161</v>
      </c>
    </row>
    <row r="99" spans="2:16" ht="15" hidden="1" outlineLevel="2" x14ac:dyDescent="0.2">
      <c r="B99" s="589"/>
      <c r="C99" s="22" t="s">
        <v>359</v>
      </c>
      <c r="D99" s="157"/>
      <c r="E99" s="550"/>
      <c r="F99" s="550"/>
      <c r="G99" s="550"/>
      <c r="H99" s="550"/>
      <c r="I99" s="550"/>
      <c r="J99" s="550"/>
      <c r="K99" s="550"/>
      <c r="L99" s="550"/>
      <c r="M99" s="550"/>
      <c r="N99" s="550"/>
      <c r="O99" s="550"/>
      <c r="P99" s="300"/>
    </row>
    <row r="100" spans="2:16" ht="15" hidden="1" outlineLevel="2" x14ac:dyDescent="0.2">
      <c r="B100" s="569">
        <v>1</v>
      </c>
      <c r="C100" s="504" t="s">
        <v>253</v>
      </c>
      <c r="D100" s="22" t="s">
        <v>464</v>
      </c>
      <c r="E100" s="550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300"/>
    </row>
    <row r="101" spans="2:16" ht="15" hidden="1" outlineLevel="2" x14ac:dyDescent="0.2">
      <c r="B101" s="569">
        <v>2</v>
      </c>
      <c r="C101" s="22" t="s">
        <v>254</v>
      </c>
      <c r="D101" s="22" t="s">
        <v>464</v>
      </c>
      <c r="E101" s="550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300"/>
    </row>
    <row r="102" spans="2:16" ht="15" hidden="1" outlineLevel="2" x14ac:dyDescent="0.2">
      <c r="B102" s="569">
        <v>3</v>
      </c>
      <c r="C102" s="22" t="s">
        <v>255</v>
      </c>
      <c r="D102" s="22" t="s">
        <v>464</v>
      </c>
      <c r="E102" s="550"/>
      <c r="F102" s="292"/>
      <c r="G102" s="292"/>
      <c r="H102" s="292"/>
      <c r="I102" s="292"/>
      <c r="J102" s="292"/>
      <c r="K102" s="292"/>
      <c r="L102" s="292"/>
      <c r="M102" s="292"/>
      <c r="N102" s="550"/>
      <c r="O102" s="550"/>
      <c r="P102" s="300"/>
    </row>
    <row r="103" spans="2:16" ht="15" hidden="1" outlineLevel="2" x14ac:dyDescent="0.2">
      <c r="B103" s="569">
        <v>4</v>
      </c>
      <c r="C103" s="22" t="s">
        <v>256</v>
      </c>
      <c r="D103" s="22" t="s">
        <v>464</v>
      </c>
      <c r="E103" s="550"/>
      <c r="F103" s="292"/>
      <c r="G103" s="292"/>
      <c r="H103" s="292"/>
      <c r="I103" s="292"/>
      <c r="J103" s="292"/>
      <c r="K103" s="292"/>
      <c r="L103" s="292"/>
      <c r="M103" s="550"/>
      <c r="N103" s="550"/>
      <c r="O103" s="550"/>
      <c r="P103" s="300"/>
    </row>
    <row r="104" spans="2:16" ht="15" hidden="1" outlineLevel="2" x14ac:dyDescent="0.2">
      <c r="B104" s="569">
        <v>5</v>
      </c>
      <c r="C104" s="22" t="s">
        <v>257</v>
      </c>
      <c r="D104" s="22" t="s">
        <v>464</v>
      </c>
      <c r="E104" s="550"/>
      <c r="F104" s="292"/>
      <c r="G104" s="292"/>
      <c r="H104" s="292"/>
      <c r="I104" s="292"/>
      <c r="J104" s="292"/>
      <c r="K104" s="292"/>
      <c r="L104" s="550"/>
      <c r="M104" s="550"/>
      <c r="N104" s="550"/>
      <c r="O104" s="550"/>
      <c r="P104" s="300"/>
    </row>
    <row r="105" spans="2:16" ht="15" hidden="1" outlineLevel="2" x14ac:dyDescent="0.2">
      <c r="B105" s="569">
        <v>6</v>
      </c>
      <c r="C105" s="22" t="s">
        <v>258</v>
      </c>
      <c r="D105" s="22" t="s">
        <v>464</v>
      </c>
      <c r="E105" s="550"/>
      <c r="F105" s="292"/>
      <c r="G105" s="292"/>
      <c r="H105" s="292"/>
      <c r="I105" s="292"/>
      <c r="J105" s="292"/>
      <c r="K105" s="550"/>
      <c r="L105" s="550"/>
      <c r="M105" s="550"/>
      <c r="N105" s="550"/>
      <c r="O105" s="550"/>
      <c r="P105" s="300"/>
    </row>
    <row r="106" spans="2:16" ht="15" hidden="1" outlineLevel="2" x14ac:dyDescent="0.2">
      <c r="B106" s="569">
        <v>7</v>
      </c>
      <c r="C106" s="22" t="s">
        <v>259</v>
      </c>
      <c r="D106" s="22" t="s">
        <v>464</v>
      </c>
      <c r="E106" s="550"/>
      <c r="F106" s="292"/>
      <c r="G106" s="292"/>
      <c r="H106" s="292"/>
      <c r="I106" s="292"/>
      <c r="J106" s="550"/>
      <c r="K106" s="550"/>
      <c r="L106" s="550"/>
      <c r="M106" s="550"/>
      <c r="N106" s="550"/>
      <c r="O106" s="550"/>
      <c r="P106" s="300"/>
    </row>
    <row r="107" spans="2:16" ht="15" hidden="1" outlineLevel="2" x14ac:dyDescent="0.2">
      <c r="B107" s="569">
        <v>8</v>
      </c>
      <c r="C107" s="22" t="s">
        <v>260</v>
      </c>
      <c r="D107" s="22" t="s">
        <v>464</v>
      </c>
      <c r="E107" s="550"/>
      <c r="F107" s="292"/>
      <c r="G107" s="292"/>
      <c r="H107" s="292"/>
      <c r="I107" s="550"/>
      <c r="J107" s="550"/>
      <c r="K107" s="550"/>
      <c r="L107" s="550"/>
      <c r="M107" s="550"/>
      <c r="N107" s="550"/>
      <c r="O107" s="550"/>
      <c r="P107" s="300"/>
    </row>
    <row r="108" spans="2:16" ht="15" hidden="1" outlineLevel="2" x14ac:dyDescent="0.2">
      <c r="B108" s="569">
        <v>9</v>
      </c>
      <c r="C108" s="22" t="s">
        <v>261</v>
      </c>
      <c r="D108" s="22" t="s">
        <v>464</v>
      </c>
      <c r="E108" s="550"/>
      <c r="F108" s="292"/>
      <c r="G108" s="292"/>
      <c r="H108" s="550"/>
      <c r="I108" s="550"/>
      <c r="J108" s="550"/>
      <c r="K108" s="550"/>
      <c r="L108" s="550"/>
      <c r="M108" s="550"/>
      <c r="N108" s="550"/>
      <c r="O108" s="550"/>
      <c r="P108" s="300"/>
    </row>
    <row r="109" spans="2:16" ht="15" hidden="1" outlineLevel="2" x14ac:dyDescent="0.2">
      <c r="B109" s="569">
        <v>10</v>
      </c>
      <c r="C109" s="22" t="s">
        <v>262</v>
      </c>
      <c r="D109" s="22" t="s">
        <v>464</v>
      </c>
      <c r="E109" s="550"/>
      <c r="F109" s="292"/>
      <c r="G109" s="550"/>
      <c r="H109" s="550"/>
      <c r="I109" s="550"/>
      <c r="J109" s="550"/>
      <c r="K109" s="550"/>
      <c r="L109" s="550"/>
      <c r="M109" s="550"/>
      <c r="N109" s="550"/>
      <c r="O109" s="550"/>
      <c r="P109" s="300"/>
    </row>
    <row r="110" spans="2:16" ht="15" hidden="1" outlineLevel="2" x14ac:dyDescent="0.2">
      <c r="B110" s="569">
        <v>11</v>
      </c>
      <c r="C110" s="22" t="s">
        <v>263</v>
      </c>
      <c r="D110" s="22" t="s">
        <v>465</v>
      </c>
      <c r="E110" s="550"/>
      <c r="F110" s="292"/>
      <c r="G110" s="293"/>
      <c r="H110" s="293"/>
      <c r="I110" s="293"/>
      <c r="J110" s="293"/>
      <c r="K110" s="293"/>
      <c r="L110" s="293"/>
      <c r="M110" s="293"/>
      <c r="N110" s="293"/>
      <c r="O110" s="293"/>
      <c r="P110" s="300"/>
    </row>
    <row r="111" spans="2:16" ht="15.75" hidden="1" outlineLevel="2" thickBot="1" x14ac:dyDescent="0.25">
      <c r="B111" s="570">
        <v>12</v>
      </c>
      <c r="C111" s="243" t="s">
        <v>264</v>
      </c>
      <c r="D111" s="243" t="s">
        <v>466</v>
      </c>
      <c r="E111" s="430"/>
      <c r="F111" s="212">
        <f>F109+F110</f>
        <v>0</v>
      </c>
      <c r="G111" s="212">
        <f>G108+G110</f>
        <v>0</v>
      </c>
      <c r="H111" s="212">
        <f>H107+H110</f>
        <v>0</v>
      </c>
      <c r="I111" s="212">
        <f>I106+I110</f>
        <v>0</v>
      </c>
      <c r="J111" s="212">
        <f>J105+J110</f>
        <v>0</v>
      </c>
      <c r="K111" s="212">
        <f>K104+K110</f>
        <v>0</v>
      </c>
      <c r="L111" s="212">
        <f>L103+L110</f>
        <v>0</v>
      </c>
      <c r="M111" s="212">
        <f>M102+M110</f>
        <v>0</v>
      </c>
      <c r="N111" s="212">
        <f>N101+N110</f>
        <v>0</v>
      </c>
      <c r="O111" s="212">
        <f>O100+O110</f>
        <v>0</v>
      </c>
      <c r="P111" s="431">
        <f>IFERROR(SUM(E111:O111),0)</f>
        <v>0</v>
      </c>
    </row>
    <row r="112" spans="2:16" hidden="1" outlineLevel="2" x14ac:dyDescent="0.2"/>
    <row r="113" spans="2:16" s="365" customFormat="1" ht="15" outlineLevel="1" collapsed="1" x14ac:dyDescent="0.2">
      <c r="B113" s="568"/>
      <c r="C113" s="541">
        <f>C95-1</f>
        <v>2018</v>
      </c>
      <c r="D113" s="418"/>
    </row>
    <row r="114" spans="2:16" s="365" customFormat="1" ht="15" hidden="1" customHeight="1" outlineLevel="2" x14ac:dyDescent="0.2">
      <c r="B114" s="652" t="str">
        <f>"Underwriting year "&amp;J114</f>
        <v>Underwriting year 2018</v>
      </c>
      <c r="C114" s="687"/>
      <c r="D114" s="682" t="s">
        <v>490</v>
      </c>
      <c r="E114" s="703" t="str">
        <f>F114-1&amp;" and prior"</f>
        <v>2013 and prior</v>
      </c>
      <c r="F114" s="680">
        <f t="shared" ref="F114" si="48">G114-1</f>
        <v>2014</v>
      </c>
      <c r="G114" s="680">
        <f t="shared" ref="G114" si="49">H114-1</f>
        <v>2015</v>
      </c>
      <c r="H114" s="680">
        <f t="shared" ref="H114" si="50">I114-1</f>
        <v>2016</v>
      </c>
      <c r="I114" s="680">
        <f t="shared" ref="I114" si="51">J114-1</f>
        <v>2017</v>
      </c>
      <c r="J114" s="680">
        <f t="shared" ref="J114" si="52">K114-1</f>
        <v>2018</v>
      </c>
      <c r="K114" s="680">
        <f t="shared" ref="K114" si="53">L114-1</f>
        <v>2019</v>
      </c>
      <c r="L114" s="680">
        <f t="shared" ref="L114" si="54">M114-1</f>
        <v>2020</v>
      </c>
      <c r="M114" s="680">
        <f t="shared" ref="M114" si="55">N114-1</f>
        <v>2021</v>
      </c>
      <c r="N114" s="680">
        <f>O114-1</f>
        <v>2022</v>
      </c>
      <c r="O114" s="680">
        <f>'Key inputs'!C29</f>
        <v>2023</v>
      </c>
      <c r="P114" s="648" t="s">
        <v>30</v>
      </c>
    </row>
    <row r="115" spans="2:16" s="365" customFormat="1" ht="15" hidden="1" customHeight="1" outlineLevel="2" x14ac:dyDescent="0.2">
      <c r="B115" s="656"/>
      <c r="C115" s="689"/>
      <c r="D115" s="706"/>
      <c r="E115" s="704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50"/>
    </row>
    <row r="116" spans="2:16" s="365" customFormat="1" ht="15" hidden="1" outlineLevel="2" x14ac:dyDescent="0.2">
      <c r="B116" s="587"/>
      <c r="C116" s="538"/>
      <c r="D116" s="488"/>
      <c r="E116" s="388" t="s">
        <v>62</v>
      </c>
      <c r="F116" s="366" t="s">
        <v>63</v>
      </c>
      <c r="G116" s="366" t="s">
        <v>64</v>
      </c>
      <c r="H116" s="366" t="s">
        <v>65</v>
      </c>
      <c r="I116" s="366" t="s">
        <v>66</v>
      </c>
      <c r="J116" s="366" t="s">
        <v>67</v>
      </c>
      <c r="K116" s="366" t="s">
        <v>68</v>
      </c>
      <c r="L116" s="366" t="s">
        <v>69</v>
      </c>
      <c r="M116" s="366" t="s">
        <v>158</v>
      </c>
      <c r="N116" s="366" t="s">
        <v>159</v>
      </c>
      <c r="O116" s="366" t="s">
        <v>160</v>
      </c>
      <c r="P116" s="380" t="s">
        <v>161</v>
      </c>
    </row>
    <row r="117" spans="2:16" ht="15" hidden="1" outlineLevel="2" x14ac:dyDescent="0.2">
      <c r="B117" s="589"/>
      <c r="C117" s="22" t="s">
        <v>359</v>
      </c>
      <c r="D117" s="157"/>
      <c r="E117" s="550"/>
      <c r="F117" s="550"/>
      <c r="G117" s="550"/>
      <c r="H117" s="550"/>
      <c r="I117" s="550"/>
      <c r="J117" s="550"/>
      <c r="K117" s="550"/>
      <c r="L117" s="550"/>
      <c r="M117" s="550"/>
      <c r="N117" s="550"/>
      <c r="O117" s="550"/>
      <c r="P117" s="300"/>
    </row>
    <row r="118" spans="2:16" ht="15" hidden="1" outlineLevel="2" x14ac:dyDescent="0.2">
      <c r="B118" s="569">
        <v>1</v>
      </c>
      <c r="C118" s="504" t="s">
        <v>253</v>
      </c>
      <c r="D118" s="22" t="s">
        <v>464</v>
      </c>
      <c r="E118" s="550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300"/>
    </row>
    <row r="119" spans="2:16" ht="15" hidden="1" outlineLevel="2" x14ac:dyDescent="0.2">
      <c r="B119" s="569">
        <v>2</v>
      </c>
      <c r="C119" s="22" t="s">
        <v>254</v>
      </c>
      <c r="D119" s="22" t="s">
        <v>464</v>
      </c>
      <c r="E119" s="550"/>
      <c r="F119" s="292"/>
      <c r="G119" s="292"/>
      <c r="H119" s="292"/>
      <c r="I119" s="292"/>
      <c r="J119" s="292"/>
      <c r="K119" s="292"/>
      <c r="L119" s="292"/>
      <c r="M119" s="292"/>
      <c r="N119" s="292"/>
      <c r="O119" s="550"/>
      <c r="P119" s="300"/>
    </row>
    <row r="120" spans="2:16" ht="15" hidden="1" outlineLevel="2" x14ac:dyDescent="0.2">
      <c r="B120" s="569">
        <v>3</v>
      </c>
      <c r="C120" s="22" t="s">
        <v>255</v>
      </c>
      <c r="D120" s="22" t="s">
        <v>464</v>
      </c>
      <c r="E120" s="550"/>
      <c r="F120" s="292"/>
      <c r="G120" s="292"/>
      <c r="H120" s="292"/>
      <c r="I120" s="292"/>
      <c r="J120" s="292"/>
      <c r="K120" s="292"/>
      <c r="L120" s="292"/>
      <c r="M120" s="292"/>
      <c r="N120" s="550"/>
      <c r="O120" s="550"/>
      <c r="P120" s="300"/>
    </row>
    <row r="121" spans="2:16" ht="15" hidden="1" outlineLevel="2" x14ac:dyDescent="0.2">
      <c r="B121" s="569">
        <v>4</v>
      </c>
      <c r="C121" s="22" t="s">
        <v>256</v>
      </c>
      <c r="D121" s="22" t="s">
        <v>464</v>
      </c>
      <c r="E121" s="550"/>
      <c r="F121" s="292"/>
      <c r="G121" s="292"/>
      <c r="H121" s="292"/>
      <c r="I121" s="292"/>
      <c r="J121" s="292"/>
      <c r="K121" s="292"/>
      <c r="L121" s="292"/>
      <c r="M121" s="550"/>
      <c r="N121" s="550"/>
      <c r="O121" s="550"/>
      <c r="P121" s="300"/>
    </row>
    <row r="122" spans="2:16" ht="15" hidden="1" outlineLevel="2" x14ac:dyDescent="0.2">
      <c r="B122" s="569">
        <v>5</v>
      </c>
      <c r="C122" s="22" t="s">
        <v>257</v>
      </c>
      <c r="D122" s="22" t="s">
        <v>464</v>
      </c>
      <c r="E122" s="550"/>
      <c r="F122" s="292"/>
      <c r="G122" s="292"/>
      <c r="H122" s="292"/>
      <c r="I122" s="292"/>
      <c r="J122" s="292"/>
      <c r="K122" s="292"/>
      <c r="L122" s="550"/>
      <c r="M122" s="550"/>
      <c r="N122" s="550"/>
      <c r="O122" s="550"/>
      <c r="P122" s="300"/>
    </row>
    <row r="123" spans="2:16" ht="15" hidden="1" outlineLevel="2" x14ac:dyDescent="0.2">
      <c r="B123" s="569">
        <v>6</v>
      </c>
      <c r="C123" s="22" t="s">
        <v>258</v>
      </c>
      <c r="D123" s="22" t="s">
        <v>464</v>
      </c>
      <c r="E123" s="550"/>
      <c r="F123" s="292"/>
      <c r="G123" s="292"/>
      <c r="H123" s="292"/>
      <c r="I123" s="292"/>
      <c r="J123" s="292"/>
      <c r="K123" s="550"/>
      <c r="L123" s="550"/>
      <c r="M123" s="550"/>
      <c r="N123" s="550"/>
      <c r="O123" s="550"/>
      <c r="P123" s="300"/>
    </row>
    <row r="124" spans="2:16" ht="15" hidden="1" outlineLevel="2" x14ac:dyDescent="0.2">
      <c r="B124" s="569">
        <v>7</v>
      </c>
      <c r="C124" s="22" t="s">
        <v>259</v>
      </c>
      <c r="D124" s="22" t="s">
        <v>464</v>
      </c>
      <c r="E124" s="550"/>
      <c r="F124" s="292"/>
      <c r="G124" s="292"/>
      <c r="H124" s="292"/>
      <c r="I124" s="292"/>
      <c r="J124" s="550"/>
      <c r="K124" s="550"/>
      <c r="L124" s="550"/>
      <c r="M124" s="550"/>
      <c r="N124" s="550"/>
      <c r="O124" s="550"/>
      <c r="P124" s="300"/>
    </row>
    <row r="125" spans="2:16" ht="15" hidden="1" outlineLevel="2" x14ac:dyDescent="0.2">
      <c r="B125" s="569">
        <v>8</v>
      </c>
      <c r="C125" s="22" t="s">
        <v>260</v>
      </c>
      <c r="D125" s="22" t="s">
        <v>464</v>
      </c>
      <c r="E125" s="550"/>
      <c r="F125" s="292"/>
      <c r="G125" s="292"/>
      <c r="H125" s="292"/>
      <c r="I125" s="550"/>
      <c r="J125" s="550"/>
      <c r="K125" s="550"/>
      <c r="L125" s="550"/>
      <c r="M125" s="550"/>
      <c r="N125" s="550"/>
      <c r="O125" s="550"/>
      <c r="P125" s="300"/>
    </row>
    <row r="126" spans="2:16" ht="15" hidden="1" outlineLevel="2" x14ac:dyDescent="0.2">
      <c r="B126" s="569">
        <v>9</v>
      </c>
      <c r="C126" s="22" t="s">
        <v>261</v>
      </c>
      <c r="D126" s="22" t="s">
        <v>464</v>
      </c>
      <c r="E126" s="550"/>
      <c r="F126" s="292"/>
      <c r="G126" s="292"/>
      <c r="H126" s="550"/>
      <c r="I126" s="550"/>
      <c r="J126" s="550"/>
      <c r="K126" s="550"/>
      <c r="L126" s="550"/>
      <c r="M126" s="550"/>
      <c r="N126" s="550"/>
      <c r="O126" s="550"/>
      <c r="P126" s="300"/>
    </row>
    <row r="127" spans="2:16" ht="15" hidden="1" outlineLevel="2" x14ac:dyDescent="0.2">
      <c r="B127" s="569">
        <v>10</v>
      </c>
      <c r="C127" s="22" t="s">
        <v>262</v>
      </c>
      <c r="D127" s="22" t="s">
        <v>464</v>
      </c>
      <c r="E127" s="550"/>
      <c r="F127" s="292"/>
      <c r="G127" s="550"/>
      <c r="H127" s="550"/>
      <c r="I127" s="550"/>
      <c r="J127" s="550"/>
      <c r="K127" s="550"/>
      <c r="L127" s="550"/>
      <c r="M127" s="550"/>
      <c r="N127" s="550"/>
      <c r="O127" s="550"/>
      <c r="P127" s="300"/>
    </row>
    <row r="128" spans="2:16" ht="15" hidden="1" outlineLevel="2" x14ac:dyDescent="0.2">
      <c r="B128" s="569">
        <v>11</v>
      </c>
      <c r="C128" s="22" t="s">
        <v>263</v>
      </c>
      <c r="D128" s="22" t="s">
        <v>465</v>
      </c>
      <c r="E128" s="550"/>
      <c r="F128" s="292"/>
      <c r="G128" s="293"/>
      <c r="H128" s="293"/>
      <c r="I128" s="293"/>
      <c r="J128" s="293"/>
      <c r="K128" s="293"/>
      <c r="L128" s="293"/>
      <c r="M128" s="293"/>
      <c r="N128" s="293"/>
      <c r="O128" s="293"/>
      <c r="P128" s="300"/>
    </row>
    <row r="129" spans="2:16" ht="15.75" hidden="1" outlineLevel="2" thickBot="1" x14ac:dyDescent="0.25">
      <c r="B129" s="570">
        <v>12</v>
      </c>
      <c r="C129" s="243" t="s">
        <v>264</v>
      </c>
      <c r="D129" s="243" t="s">
        <v>466</v>
      </c>
      <c r="E129" s="430"/>
      <c r="F129" s="212">
        <f>F127+F128</f>
        <v>0</v>
      </c>
      <c r="G129" s="212">
        <f>G126+G128</f>
        <v>0</v>
      </c>
      <c r="H129" s="212">
        <f>H125+H128</f>
        <v>0</v>
      </c>
      <c r="I129" s="212">
        <f>I124+I128</f>
        <v>0</v>
      </c>
      <c r="J129" s="212">
        <f>J123+J128</f>
        <v>0</v>
      </c>
      <c r="K129" s="212">
        <f>K122+K128</f>
        <v>0</v>
      </c>
      <c r="L129" s="212">
        <f>L121+L128</f>
        <v>0</v>
      </c>
      <c r="M129" s="212">
        <f>M120+M128</f>
        <v>0</v>
      </c>
      <c r="N129" s="212">
        <f>N119+N128</f>
        <v>0</v>
      </c>
      <c r="O129" s="212">
        <f>O118+O128</f>
        <v>0</v>
      </c>
      <c r="P129" s="431">
        <f>IFERROR(SUM(E129:O129),0)</f>
        <v>0</v>
      </c>
    </row>
    <row r="130" spans="2:16" hidden="1" outlineLevel="2" x14ac:dyDescent="0.2"/>
    <row r="131" spans="2:16" s="365" customFormat="1" ht="15" outlineLevel="1" collapsed="1" x14ac:dyDescent="0.2">
      <c r="B131" s="568"/>
      <c r="C131" s="541">
        <f>C113-1</f>
        <v>2017</v>
      </c>
      <c r="D131" s="418"/>
    </row>
    <row r="132" spans="2:16" s="365" customFormat="1" ht="15" hidden="1" customHeight="1" outlineLevel="2" x14ac:dyDescent="0.2">
      <c r="B132" s="652" t="str">
        <f>"Underwriting year "&amp;I132</f>
        <v>Underwriting year 2017</v>
      </c>
      <c r="C132" s="687"/>
      <c r="D132" s="682" t="s">
        <v>490</v>
      </c>
      <c r="E132" s="703" t="str">
        <f>F132-1&amp;" and prior"</f>
        <v>2013 and prior</v>
      </c>
      <c r="F132" s="680">
        <f t="shared" ref="F132" si="56">G132-1</f>
        <v>2014</v>
      </c>
      <c r="G132" s="680">
        <f t="shared" ref="G132" si="57">H132-1</f>
        <v>2015</v>
      </c>
      <c r="H132" s="680">
        <f t="shared" ref="H132" si="58">I132-1</f>
        <v>2016</v>
      </c>
      <c r="I132" s="680">
        <f t="shared" ref="I132" si="59">J132-1</f>
        <v>2017</v>
      </c>
      <c r="J132" s="680">
        <f t="shared" ref="J132" si="60">K132-1</f>
        <v>2018</v>
      </c>
      <c r="K132" s="680">
        <f t="shared" ref="K132" si="61">L132-1</f>
        <v>2019</v>
      </c>
      <c r="L132" s="680">
        <f t="shared" ref="L132" si="62">M132-1</f>
        <v>2020</v>
      </c>
      <c r="M132" s="680">
        <f t="shared" ref="M132" si="63">N132-1</f>
        <v>2021</v>
      </c>
      <c r="N132" s="680">
        <f>O132-1</f>
        <v>2022</v>
      </c>
      <c r="O132" s="680">
        <f>'Key inputs'!C29</f>
        <v>2023</v>
      </c>
      <c r="P132" s="648" t="s">
        <v>30</v>
      </c>
    </row>
    <row r="133" spans="2:16" s="365" customFormat="1" ht="15" hidden="1" customHeight="1" outlineLevel="2" x14ac:dyDescent="0.2">
      <c r="B133" s="656"/>
      <c r="C133" s="689"/>
      <c r="D133" s="706"/>
      <c r="E133" s="704"/>
      <c r="F133" s="617"/>
      <c r="G133" s="617"/>
      <c r="H133" s="617"/>
      <c r="I133" s="617"/>
      <c r="J133" s="617"/>
      <c r="K133" s="617"/>
      <c r="L133" s="617"/>
      <c r="M133" s="617"/>
      <c r="N133" s="617"/>
      <c r="O133" s="617"/>
      <c r="P133" s="650"/>
    </row>
    <row r="134" spans="2:16" s="365" customFormat="1" ht="15" hidden="1" outlineLevel="2" x14ac:dyDescent="0.2">
      <c r="B134" s="700"/>
      <c r="C134" s="632"/>
      <c r="D134" s="488"/>
      <c r="E134" s="388" t="s">
        <v>62</v>
      </c>
      <c r="F134" s="366" t="s">
        <v>63</v>
      </c>
      <c r="G134" s="366" t="s">
        <v>64</v>
      </c>
      <c r="H134" s="366" t="s">
        <v>65</v>
      </c>
      <c r="I134" s="366" t="s">
        <v>66</v>
      </c>
      <c r="J134" s="366" t="s">
        <v>67</v>
      </c>
      <c r="K134" s="366" t="s">
        <v>68</v>
      </c>
      <c r="L134" s="366" t="s">
        <v>69</v>
      </c>
      <c r="M134" s="366" t="s">
        <v>158</v>
      </c>
      <c r="N134" s="366" t="s">
        <v>159</v>
      </c>
      <c r="O134" s="366" t="s">
        <v>160</v>
      </c>
      <c r="P134" s="380" t="s">
        <v>161</v>
      </c>
    </row>
    <row r="135" spans="2:16" ht="15" hidden="1" outlineLevel="2" x14ac:dyDescent="0.2">
      <c r="B135" s="589"/>
      <c r="C135" s="22" t="s">
        <v>359</v>
      </c>
      <c r="D135" s="157"/>
      <c r="E135" s="550"/>
      <c r="F135" s="550"/>
      <c r="G135" s="550"/>
      <c r="H135" s="550"/>
      <c r="I135" s="550"/>
      <c r="J135" s="550"/>
      <c r="K135" s="550"/>
      <c r="L135" s="550"/>
      <c r="M135" s="550"/>
      <c r="N135" s="550"/>
      <c r="O135" s="550"/>
      <c r="P135" s="300"/>
    </row>
    <row r="136" spans="2:16" ht="15" hidden="1" outlineLevel="2" x14ac:dyDescent="0.2">
      <c r="B136" s="569">
        <v>1</v>
      </c>
      <c r="C136" s="504" t="s">
        <v>253</v>
      </c>
      <c r="D136" s="22" t="s">
        <v>464</v>
      </c>
      <c r="E136" s="550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300"/>
    </row>
    <row r="137" spans="2:16" ht="15" hidden="1" outlineLevel="2" x14ac:dyDescent="0.2">
      <c r="B137" s="569">
        <v>2</v>
      </c>
      <c r="C137" s="22" t="s">
        <v>254</v>
      </c>
      <c r="D137" s="22" t="s">
        <v>464</v>
      </c>
      <c r="E137" s="550"/>
      <c r="F137" s="292"/>
      <c r="G137" s="292"/>
      <c r="H137" s="292"/>
      <c r="I137" s="292"/>
      <c r="J137" s="292"/>
      <c r="K137" s="292"/>
      <c r="L137" s="292"/>
      <c r="M137" s="292"/>
      <c r="N137" s="292"/>
      <c r="O137" s="550"/>
      <c r="P137" s="300"/>
    </row>
    <row r="138" spans="2:16" ht="15" hidden="1" outlineLevel="2" x14ac:dyDescent="0.2">
      <c r="B138" s="569">
        <v>3</v>
      </c>
      <c r="C138" s="22" t="s">
        <v>255</v>
      </c>
      <c r="D138" s="22" t="s">
        <v>464</v>
      </c>
      <c r="E138" s="550"/>
      <c r="F138" s="292"/>
      <c r="G138" s="292"/>
      <c r="H138" s="292"/>
      <c r="I138" s="292"/>
      <c r="J138" s="292"/>
      <c r="K138" s="292"/>
      <c r="L138" s="292"/>
      <c r="M138" s="292"/>
      <c r="N138" s="550"/>
      <c r="O138" s="550"/>
      <c r="P138" s="300"/>
    </row>
    <row r="139" spans="2:16" ht="15" hidden="1" outlineLevel="2" x14ac:dyDescent="0.2">
      <c r="B139" s="569">
        <v>4</v>
      </c>
      <c r="C139" s="22" t="s">
        <v>256</v>
      </c>
      <c r="D139" s="22" t="s">
        <v>464</v>
      </c>
      <c r="E139" s="550"/>
      <c r="F139" s="292"/>
      <c r="G139" s="292"/>
      <c r="H139" s="292"/>
      <c r="I139" s="292"/>
      <c r="J139" s="292"/>
      <c r="K139" s="292"/>
      <c r="L139" s="292"/>
      <c r="M139" s="550"/>
      <c r="N139" s="550"/>
      <c r="O139" s="550"/>
      <c r="P139" s="300"/>
    </row>
    <row r="140" spans="2:16" ht="15" hidden="1" outlineLevel="2" x14ac:dyDescent="0.2">
      <c r="B140" s="569">
        <v>5</v>
      </c>
      <c r="C140" s="22" t="s">
        <v>257</v>
      </c>
      <c r="D140" s="22" t="s">
        <v>464</v>
      </c>
      <c r="E140" s="550"/>
      <c r="F140" s="292"/>
      <c r="G140" s="292"/>
      <c r="H140" s="292"/>
      <c r="I140" s="292"/>
      <c r="J140" s="292"/>
      <c r="K140" s="292"/>
      <c r="L140" s="550"/>
      <c r="M140" s="550"/>
      <c r="N140" s="550"/>
      <c r="O140" s="550"/>
      <c r="P140" s="300"/>
    </row>
    <row r="141" spans="2:16" ht="15" hidden="1" outlineLevel="2" x14ac:dyDescent="0.2">
      <c r="B141" s="569">
        <v>6</v>
      </c>
      <c r="C141" s="22" t="s">
        <v>258</v>
      </c>
      <c r="D141" s="22" t="s">
        <v>464</v>
      </c>
      <c r="E141" s="550"/>
      <c r="F141" s="292"/>
      <c r="G141" s="292"/>
      <c r="H141" s="292"/>
      <c r="I141" s="292"/>
      <c r="J141" s="292"/>
      <c r="K141" s="550"/>
      <c r="L141" s="550"/>
      <c r="M141" s="550"/>
      <c r="N141" s="550"/>
      <c r="O141" s="550"/>
      <c r="P141" s="300"/>
    </row>
    <row r="142" spans="2:16" ht="15" hidden="1" outlineLevel="2" x14ac:dyDescent="0.2">
      <c r="B142" s="569">
        <v>7</v>
      </c>
      <c r="C142" s="22" t="s">
        <v>259</v>
      </c>
      <c r="D142" s="22" t="s">
        <v>464</v>
      </c>
      <c r="E142" s="550"/>
      <c r="F142" s="292"/>
      <c r="G142" s="292"/>
      <c r="H142" s="292"/>
      <c r="I142" s="292"/>
      <c r="J142" s="550"/>
      <c r="K142" s="550"/>
      <c r="L142" s="550"/>
      <c r="M142" s="550"/>
      <c r="N142" s="550"/>
      <c r="O142" s="550"/>
      <c r="P142" s="300"/>
    </row>
    <row r="143" spans="2:16" ht="15" hidden="1" outlineLevel="2" x14ac:dyDescent="0.2">
      <c r="B143" s="569">
        <v>8</v>
      </c>
      <c r="C143" s="22" t="s">
        <v>260</v>
      </c>
      <c r="D143" s="22" t="s">
        <v>464</v>
      </c>
      <c r="E143" s="550"/>
      <c r="F143" s="292"/>
      <c r="G143" s="292"/>
      <c r="H143" s="292"/>
      <c r="I143" s="550"/>
      <c r="J143" s="550"/>
      <c r="K143" s="550"/>
      <c r="L143" s="550"/>
      <c r="M143" s="550"/>
      <c r="N143" s="550"/>
      <c r="O143" s="550"/>
      <c r="P143" s="300"/>
    </row>
    <row r="144" spans="2:16" ht="15" hidden="1" outlineLevel="2" x14ac:dyDescent="0.2">
      <c r="B144" s="569">
        <v>9</v>
      </c>
      <c r="C144" s="22" t="s">
        <v>261</v>
      </c>
      <c r="D144" s="22" t="s">
        <v>464</v>
      </c>
      <c r="E144" s="550"/>
      <c r="F144" s="292"/>
      <c r="G144" s="292"/>
      <c r="H144" s="550"/>
      <c r="I144" s="550"/>
      <c r="J144" s="550"/>
      <c r="K144" s="550"/>
      <c r="L144" s="550"/>
      <c r="M144" s="550"/>
      <c r="N144" s="550"/>
      <c r="O144" s="550"/>
      <c r="P144" s="300"/>
    </row>
    <row r="145" spans="2:16" ht="15" hidden="1" outlineLevel="2" x14ac:dyDescent="0.2">
      <c r="B145" s="569">
        <v>10</v>
      </c>
      <c r="C145" s="22" t="s">
        <v>262</v>
      </c>
      <c r="D145" s="22" t="s">
        <v>464</v>
      </c>
      <c r="E145" s="550"/>
      <c r="F145" s="292"/>
      <c r="G145" s="550"/>
      <c r="H145" s="550"/>
      <c r="I145" s="550"/>
      <c r="J145" s="550"/>
      <c r="K145" s="550"/>
      <c r="L145" s="550"/>
      <c r="M145" s="550"/>
      <c r="N145" s="550"/>
      <c r="O145" s="550"/>
      <c r="P145" s="300"/>
    </row>
    <row r="146" spans="2:16" ht="15" hidden="1" outlineLevel="2" x14ac:dyDescent="0.2">
      <c r="B146" s="569">
        <v>11</v>
      </c>
      <c r="C146" s="22" t="s">
        <v>263</v>
      </c>
      <c r="D146" s="22" t="s">
        <v>465</v>
      </c>
      <c r="E146" s="550"/>
      <c r="F146" s="292"/>
      <c r="G146" s="293"/>
      <c r="H146" s="293"/>
      <c r="I146" s="293"/>
      <c r="J146" s="293"/>
      <c r="K146" s="293"/>
      <c r="L146" s="293"/>
      <c r="M146" s="293"/>
      <c r="N146" s="293"/>
      <c r="O146" s="293"/>
      <c r="P146" s="300"/>
    </row>
    <row r="147" spans="2:16" ht="15.75" hidden="1" outlineLevel="2" thickBot="1" x14ac:dyDescent="0.25">
      <c r="B147" s="570">
        <v>12</v>
      </c>
      <c r="C147" s="243" t="s">
        <v>264</v>
      </c>
      <c r="D147" s="243" t="s">
        <v>466</v>
      </c>
      <c r="E147" s="430"/>
      <c r="F147" s="212">
        <f>F145+F146</f>
        <v>0</v>
      </c>
      <c r="G147" s="212">
        <f>G144+G146</f>
        <v>0</v>
      </c>
      <c r="H147" s="212">
        <f>H143+H146</f>
        <v>0</v>
      </c>
      <c r="I147" s="212">
        <f>I142+I146</f>
        <v>0</v>
      </c>
      <c r="J147" s="212">
        <f>J141+J146</f>
        <v>0</v>
      </c>
      <c r="K147" s="212">
        <f>K140+K146</f>
        <v>0</v>
      </c>
      <c r="L147" s="212">
        <f>L139+L146</f>
        <v>0</v>
      </c>
      <c r="M147" s="212">
        <f>M138+M146</f>
        <v>0</v>
      </c>
      <c r="N147" s="212">
        <f>N137+N146</f>
        <v>0</v>
      </c>
      <c r="O147" s="212">
        <f>O136+O146</f>
        <v>0</v>
      </c>
      <c r="P147" s="431">
        <f>IFERROR(SUM(E147:O147),0)</f>
        <v>0</v>
      </c>
    </row>
    <row r="148" spans="2:16" outlineLevel="1" collapsed="1" x14ac:dyDescent="0.2"/>
    <row r="151" spans="2:16" s="365" customFormat="1" ht="15" x14ac:dyDescent="0.2">
      <c r="B151" s="568"/>
      <c r="C151" s="362" t="str">
        <f>LEFT(O154,4) &amp; " - Claims development; gross"</f>
        <v>2022 - Claims development; gross</v>
      </c>
      <c r="D151" s="404"/>
    </row>
    <row r="152" spans="2:16" s="365" customFormat="1" x14ac:dyDescent="0.2">
      <c r="B152" s="568"/>
      <c r="C152" s="552" t="str">
        <f>"Figures in thousands of "&amp;'Key inputs'!H24</f>
        <v>Figures in thousands of USD</v>
      </c>
      <c r="D152" s="419"/>
    </row>
    <row r="153" spans="2:16" s="365" customFormat="1" ht="15.75" thickBot="1" x14ac:dyDescent="0.25">
      <c r="B153" s="568"/>
      <c r="C153" s="541" t="s">
        <v>251</v>
      </c>
      <c r="D153" s="376"/>
      <c r="F153" s="551"/>
    </row>
    <row r="154" spans="2:16" s="365" customFormat="1" ht="15" customHeight="1" x14ac:dyDescent="0.2">
      <c r="B154" s="652" t="str">
        <f>"Underwriting year "&amp;O154</f>
        <v>Underwriting year 2022</v>
      </c>
      <c r="C154" s="687"/>
      <c r="D154" s="682" t="s">
        <v>490</v>
      </c>
      <c r="E154" s="703" t="str">
        <f>F154-1&amp;" and prior"</f>
        <v>2012 and prior</v>
      </c>
      <c r="F154" s="680">
        <f t="shared" ref="F154:M154" si="64">G154-1</f>
        <v>2013</v>
      </c>
      <c r="G154" s="680">
        <f t="shared" si="64"/>
        <v>2014</v>
      </c>
      <c r="H154" s="680">
        <f t="shared" si="64"/>
        <v>2015</v>
      </c>
      <c r="I154" s="680">
        <f t="shared" si="64"/>
        <v>2016</v>
      </c>
      <c r="J154" s="680">
        <f t="shared" si="64"/>
        <v>2017</v>
      </c>
      <c r="K154" s="680">
        <f t="shared" si="64"/>
        <v>2018</v>
      </c>
      <c r="L154" s="680">
        <f t="shared" si="64"/>
        <v>2019</v>
      </c>
      <c r="M154" s="680">
        <f t="shared" si="64"/>
        <v>2020</v>
      </c>
      <c r="N154" s="680">
        <f>O154-1</f>
        <v>2021</v>
      </c>
      <c r="O154" s="680">
        <f>'Key inputs'!G29</f>
        <v>2022</v>
      </c>
      <c r="P154" s="648" t="s">
        <v>30</v>
      </c>
    </row>
    <row r="155" spans="2:16" s="365" customFormat="1" ht="15" customHeight="1" x14ac:dyDescent="0.2">
      <c r="B155" s="656"/>
      <c r="C155" s="689"/>
      <c r="D155" s="706"/>
      <c r="E155" s="672"/>
      <c r="F155" s="705"/>
      <c r="G155" s="705"/>
      <c r="H155" s="705"/>
      <c r="I155" s="705"/>
      <c r="J155" s="705"/>
      <c r="K155" s="705"/>
      <c r="L155" s="705"/>
      <c r="M155" s="705"/>
      <c r="N155" s="705"/>
      <c r="O155" s="705"/>
      <c r="P155" s="650"/>
    </row>
    <row r="156" spans="2:16" s="365" customFormat="1" ht="15" x14ac:dyDescent="0.2">
      <c r="B156" s="700"/>
      <c r="C156" s="701"/>
      <c r="D156" s="488"/>
      <c r="E156" s="388" t="s">
        <v>62</v>
      </c>
      <c r="F156" s="366" t="s">
        <v>63</v>
      </c>
      <c r="G156" s="366" t="s">
        <v>64</v>
      </c>
      <c r="H156" s="366" t="s">
        <v>65</v>
      </c>
      <c r="I156" s="366" t="s">
        <v>66</v>
      </c>
      <c r="J156" s="366" t="s">
        <v>67</v>
      </c>
      <c r="K156" s="366" t="s">
        <v>68</v>
      </c>
      <c r="L156" s="366" t="s">
        <v>69</v>
      </c>
      <c r="M156" s="366" t="s">
        <v>158</v>
      </c>
      <c r="N156" s="366" t="s">
        <v>159</v>
      </c>
      <c r="O156" s="366" t="s">
        <v>160</v>
      </c>
      <c r="P156" s="380" t="s">
        <v>161</v>
      </c>
    </row>
    <row r="157" spans="2:16" ht="15" x14ac:dyDescent="0.2">
      <c r="B157" s="569"/>
      <c r="C157" s="235" t="s">
        <v>359</v>
      </c>
      <c r="D157" s="22"/>
      <c r="E157" s="545"/>
      <c r="F157" s="544"/>
      <c r="G157" s="544"/>
      <c r="H157" s="544"/>
      <c r="I157" s="544"/>
      <c r="J157" s="544"/>
      <c r="K157" s="544"/>
      <c r="L157" s="544"/>
      <c r="M157" s="544"/>
      <c r="N157" s="544"/>
      <c r="O157" s="544"/>
      <c r="P157" s="300"/>
    </row>
    <row r="158" spans="2:16" ht="15" x14ac:dyDescent="0.2">
      <c r="B158" s="569">
        <v>1</v>
      </c>
      <c r="C158" s="22" t="s">
        <v>253</v>
      </c>
      <c r="D158" s="22" t="s">
        <v>464</v>
      </c>
      <c r="E158" s="543"/>
      <c r="F158" s="229">
        <f t="shared" ref="F158:O158" si="65">SUM(F177,F196,F215,F234,F253,F272)</f>
        <v>0</v>
      </c>
      <c r="G158" s="229">
        <f t="shared" si="65"/>
        <v>0</v>
      </c>
      <c r="H158" s="229">
        <f t="shared" si="65"/>
        <v>0</v>
      </c>
      <c r="I158" s="229">
        <f t="shared" si="65"/>
        <v>0</v>
      </c>
      <c r="J158" s="229">
        <f t="shared" si="65"/>
        <v>0</v>
      </c>
      <c r="K158" s="229">
        <f t="shared" si="65"/>
        <v>0</v>
      </c>
      <c r="L158" s="229">
        <f t="shared" si="65"/>
        <v>0</v>
      </c>
      <c r="M158" s="229">
        <f t="shared" si="65"/>
        <v>0</v>
      </c>
      <c r="N158" s="229">
        <f t="shared" si="65"/>
        <v>0</v>
      </c>
      <c r="O158" s="229">
        <f t="shared" si="65"/>
        <v>0</v>
      </c>
      <c r="P158" s="300"/>
    </row>
    <row r="159" spans="2:16" ht="15" x14ac:dyDescent="0.2">
      <c r="B159" s="569">
        <v>2</v>
      </c>
      <c r="C159" s="22" t="s">
        <v>254</v>
      </c>
      <c r="D159" s="22" t="s">
        <v>464</v>
      </c>
      <c r="E159" s="543"/>
      <c r="F159" s="229">
        <f t="shared" ref="F159:N159" si="66">SUM(F178,F197,F216,F235,F254,F273)</f>
        <v>0</v>
      </c>
      <c r="G159" s="229">
        <f t="shared" si="66"/>
        <v>0</v>
      </c>
      <c r="H159" s="229">
        <f t="shared" si="66"/>
        <v>0</v>
      </c>
      <c r="I159" s="229">
        <f t="shared" si="66"/>
        <v>0</v>
      </c>
      <c r="J159" s="229">
        <f t="shared" si="66"/>
        <v>0</v>
      </c>
      <c r="K159" s="229">
        <f t="shared" si="66"/>
        <v>0</v>
      </c>
      <c r="L159" s="229">
        <f t="shared" si="66"/>
        <v>0</v>
      </c>
      <c r="M159" s="229">
        <f t="shared" si="66"/>
        <v>0</v>
      </c>
      <c r="N159" s="229">
        <f t="shared" si="66"/>
        <v>0</v>
      </c>
      <c r="O159" s="550"/>
      <c r="P159" s="300"/>
    </row>
    <row r="160" spans="2:16" ht="15" x14ac:dyDescent="0.2">
      <c r="B160" s="569">
        <v>3</v>
      </c>
      <c r="C160" s="22" t="s">
        <v>255</v>
      </c>
      <c r="D160" s="22" t="s">
        <v>464</v>
      </c>
      <c r="E160" s="543"/>
      <c r="F160" s="229">
        <f t="shared" ref="F160:M160" si="67">SUM(F179,F198,F217,F236,F255,F274)</f>
        <v>0</v>
      </c>
      <c r="G160" s="229">
        <f t="shared" si="67"/>
        <v>0</v>
      </c>
      <c r="H160" s="229">
        <f t="shared" si="67"/>
        <v>0</v>
      </c>
      <c r="I160" s="229">
        <f t="shared" si="67"/>
        <v>0</v>
      </c>
      <c r="J160" s="229">
        <f t="shared" si="67"/>
        <v>0</v>
      </c>
      <c r="K160" s="229">
        <f t="shared" si="67"/>
        <v>0</v>
      </c>
      <c r="L160" s="229">
        <f t="shared" si="67"/>
        <v>0</v>
      </c>
      <c r="M160" s="229">
        <f t="shared" si="67"/>
        <v>0</v>
      </c>
      <c r="N160" s="550"/>
      <c r="O160" s="550"/>
      <c r="P160" s="300"/>
    </row>
    <row r="161" spans="2:16" ht="15" x14ac:dyDescent="0.2">
      <c r="B161" s="569">
        <v>4</v>
      </c>
      <c r="C161" s="22" t="s">
        <v>256</v>
      </c>
      <c r="D161" s="22" t="s">
        <v>464</v>
      </c>
      <c r="E161" s="543"/>
      <c r="F161" s="229">
        <f t="shared" ref="F161:L161" si="68">SUM(F180,F199,F218,F237,F256,F275)</f>
        <v>0</v>
      </c>
      <c r="G161" s="229">
        <f t="shared" si="68"/>
        <v>0</v>
      </c>
      <c r="H161" s="229">
        <f t="shared" si="68"/>
        <v>0</v>
      </c>
      <c r="I161" s="229">
        <f t="shared" si="68"/>
        <v>0</v>
      </c>
      <c r="J161" s="229">
        <f t="shared" si="68"/>
        <v>0</v>
      </c>
      <c r="K161" s="229">
        <f t="shared" si="68"/>
        <v>0</v>
      </c>
      <c r="L161" s="229">
        <f t="shared" si="68"/>
        <v>0</v>
      </c>
      <c r="M161" s="550"/>
      <c r="N161" s="550"/>
      <c r="O161" s="550"/>
      <c r="P161" s="300"/>
    </row>
    <row r="162" spans="2:16" ht="15" x14ac:dyDescent="0.2">
      <c r="B162" s="569">
        <v>5</v>
      </c>
      <c r="C162" s="22" t="s">
        <v>257</v>
      </c>
      <c r="D162" s="22" t="s">
        <v>464</v>
      </c>
      <c r="E162" s="543"/>
      <c r="F162" s="229">
        <f t="shared" ref="F162:K162" si="69">SUM(F181,F200,F219,F238,F257,F276)</f>
        <v>0</v>
      </c>
      <c r="G162" s="229">
        <f t="shared" si="69"/>
        <v>0</v>
      </c>
      <c r="H162" s="229">
        <f t="shared" si="69"/>
        <v>0</v>
      </c>
      <c r="I162" s="229">
        <f t="shared" si="69"/>
        <v>0</v>
      </c>
      <c r="J162" s="229">
        <f t="shared" si="69"/>
        <v>0</v>
      </c>
      <c r="K162" s="229">
        <f t="shared" si="69"/>
        <v>0</v>
      </c>
      <c r="L162" s="550"/>
      <c r="M162" s="550"/>
      <c r="N162" s="550"/>
      <c r="O162" s="550"/>
      <c r="P162" s="300"/>
    </row>
    <row r="163" spans="2:16" ht="15" x14ac:dyDescent="0.2">
      <c r="B163" s="569">
        <v>6</v>
      </c>
      <c r="C163" s="22" t="s">
        <v>258</v>
      </c>
      <c r="D163" s="22" t="s">
        <v>464</v>
      </c>
      <c r="E163" s="543"/>
      <c r="F163" s="229">
        <f>SUM(F182,F201,F220,F239,F258,F277)</f>
        <v>0</v>
      </c>
      <c r="G163" s="229">
        <f>SUM(G182,G201,G220,G239,G258,G277)</f>
        <v>0</v>
      </c>
      <c r="H163" s="229">
        <f>SUM(H182,H201,H220,H239,H258,H277)</f>
        <v>0</v>
      </c>
      <c r="I163" s="229">
        <f>SUM(I182,I201,I220,I239,I258,I277)</f>
        <v>0</v>
      </c>
      <c r="J163" s="229">
        <f>SUM(J182,J201,J220,J239,J258,J277)</f>
        <v>0</v>
      </c>
      <c r="K163" s="550"/>
      <c r="L163" s="550"/>
      <c r="M163" s="550"/>
      <c r="N163" s="550"/>
      <c r="O163" s="550"/>
      <c r="P163" s="300"/>
    </row>
    <row r="164" spans="2:16" ht="15" x14ac:dyDescent="0.2">
      <c r="B164" s="569">
        <v>7</v>
      </c>
      <c r="C164" s="22" t="s">
        <v>259</v>
      </c>
      <c r="D164" s="22" t="s">
        <v>464</v>
      </c>
      <c r="E164" s="543"/>
      <c r="F164" s="229">
        <f>SUM(F183,F202,F221,F240,F259,F278)</f>
        <v>0</v>
      </c>
      <c r="G164" s="229">
        <f>SUM(G183,G202,G221,G240,G259,G278)</f>
        <v>0</v>
      </c>
      <c r="H164" s="229">
        <f>SUM(H183,H202,H221,H240,H259,H278)</f>
        <v>0</v>
      </c>
      <c r="I164" s="229">
        <f>SUM(I183,I202,I221,I240,I259,I278)</f>
        <v>0</v>
      </c>
      <c r="J164" s="550"/>
      <c r="K164" s="550"/>
      <c r="L164" s="550"/>
      <c r="M164" s="550"/>
      <c r="N164" s="550"/>
      <c r="O164" s="550"/>
      <c r="P164" s="300"/>
    </row>
    <row r="165" spans="2:16" ht="15" x14ac:dyDescent="0.2">
      <c r="B165" s="569">
        <v>8</v>
      </c>
      <c r="C165" s="22" t="s">
        <v>260</v>
      </c>
      <c r="D165" s="22" t="s">
        <v>464</v>
      </c>
      <c r="E165" s="543"/>
      <c r="F165" s="229">
        <f>SUM(F184,F203,F222,F241,F260,F279)</f>
        <v>0</v>
      </c>
      <c r="G165" s="229">
        <f>SUM(G184,G203,G222,G241,G260,G279)</f>
        <v>0</v>
      </c>
      <c r="H165" s="229">
        <f>SUM(H184,H203,H222,H241,H260,H279)</f>
        <v>0</v>
      </c>
      <c r="I165" s="550"/>
      <c r="J165" s="550"/>
      <c r="K165" s="550"/>
      <c r="L165" s="550"/>
      <c r="M165" s="550"/>
      <c r="N165" s="550"/>
      <c r="O165" s="550"/>
      <c r="P165" s="300"/>
    </row>
    <row r="166" spans="2:16" ht="15" x14ac:dyDescent="0.2">
      <c r="B166" s="569">
        <v>9</v>
      </c>
      <c r="C166" s="22" t="s">
        <v>261</v>
      </c>
      <c r="D166" s="22" t="s">
        <v>464</v>
      </c>
      <c r="E166" s="543"/>
      <c r="F166" s="229">
        <f>SUM(F185,F204,F223,F242,F261,F280)</f>
        <v>0</v>
      </c>
      <c r="G166" s="229">
        <f>SUM(G185,G204,G223,G242,G261,G280)</f>
        <v>0</v>
      </c>
      <c r="H166" s="550"/>
      <c r="I166" s="550"/>
      <c r="J166" s="550"/>
      <c r="K166" s="550"/>
      <c r="L166" s="550"/>
      <c r="M166" s="550"/>
      <c r="N166" s="550"/>
      <c r="O166" s="550"/>
      <c r="P166" s="300"/>
    </row>
    <row r="167" spans="2:16" ht="15" x14ac:dyDescent="0.2">
      <c r="B167" s="569">
        <v>10</v>
      </c>
      <c r="C167" s="22" t="s">
        <v>262</v>
      </c>
      <c r="D167" s="22" t="s">
        <v>464</v>
      </c>
      <c r="E167" s="543"/>
      <c r="F167" s="229">
        <f>SUM(F186,F205,F224,F243,F262,F281)</f>
        <v>0</v>
      </c>
      <c r="G167" s="550"/>
      <c r="H167" s="550"/>
      <c r="I167" s="550"/>
      <c r="J167" s="550"/>
      <c r="K167" s="550"/>
      <c r="L167" s="550"/>
      <c r="M167" s="550"/>
      <c r="N167" s="550"/>
      <c r="O167" s="550"/>
      <c r="P167" s="300"/>
    </row>
    <row r="168" spans="2:16" ht="15" x14ac:dyDescent="0.2">
      <c r="B168" s="569">
        <v>11</v>
      </c>
      <c r="C168" s="22" t="s">
        <v>263</v>
      </c>
      <c r="D168" s="22" t="s">
        <v>465</v>
      </c>
      <c r="E168" s="542"/>
      <c r="F168" s="229">
        <f>SUM(F187,F206,F225,F244,F263,F282)</f>
        <v>0</v>
      </c>
      <c r="G168" s="229">
        <f t="shared" ref="G168:O168" si="70">SUM(G187,G206,G225,G244,G263,G282)</f>
        <v>0</v>
      </c>
      <c r="H168" s="229">
        <f t="shared" si="70"/>
        <v>0</v>
      </c>
      <c r="I168" s="229">
        <f t="shared" si="70"/>
        <v>0</v>
      </c>
      <c r="J168" s="229">
        <f t="shared" si="70"/>
        <v>0</v>
      </c>
      <c r="K168" s="229">
        <f t="shared" si="70"/>
        <v>0</v>
      </c>
      <c r="L168" s="229">
        <f t="shared" si="70"/>
        <v>0</v>
      </c>
      <c r="M168" s="229">
        <f t="shared" si="70"/>
        <v>0</v>
      </c>
      <c r="N168" s="229">
        <f t="shared" si="70"/>
        <v>0</v>
      </c>
      <c r="O168" s="229">
        <f t="shared" si="70"/>
        <v>0</v>
      </c>
      <c r="P168" s="546"/>
    </row>
    <row r="169" spans="2:16" ht="15.75" thickBot="1" x14ac:dyDescent="0.25">
      <c r="B169" s="570">
        <v>12</v>
      </c>
      <c r="C169" s="243" t="s">
        <v>264</v>
      </c>
      <c r="D169" s="243" t="s">
        <v>466</v>
      </c>
      <c r="E169" s="231">
        <f>SUM(E188,E207,E226,E245,E264,E283)</f>
        <v>0</v>
      </c>
      <c r="F169" s="231">
        <f>SUM(F188,F207,F226,F245,F264,F283)</f>
        <v>0</v>
      </c>
      <c r="G169" s="231">
        <f t="shared" ref="G169:O169" si="71">SUM(G188,G207,G226,G245,G264,G283)</f>
        <v>0</v>
      </c>
      <c r="H169" s="231">
        <f t="shared" si="71"/>
        <v>0</v>
      </c>
      <c r="I169" s="231">
        <f t="shared" si="71"/>
        <v>0</v>
      </c>
      <c r="J169" s="231">
        <f t="shared" si="71"/>
        <v>0</v>
      </c>
      <c r="K169" s="231">
        <f t="shared" si="71"/>
        <v>0</v>
      </c>
      <c r="L169" s="231">
        <f t="shared" si="71"/>
        <v>0</v>
      </c>
      <c r="M169" s="231">
        <f t="shared" si="71"/>
        <v>0</v>
      </c>
      <c r="N169" s="231">
        <f t="shared" si="71"/>
        <v>0</v>
      </c>
      <c r="O169" s="231">
        <f t="shared" si="71"/>
        <v>0</v>
      </c>
      <c r="P169" s="232">
        <f>SUM(P188,P207,P226,P245,P264,P283)</f>
        <v>0</v>
      </c>
    </row>
    <row r="170" spans="2:16" x14ac:dyDescent="0.2">
      <c r="C170" s="58"/>
      <c r="D170" s="58"/>
      <c r="F170" s="90"/>
    </row>
    <row r="171" spans="2:16" x14ac:dyDescent="0.2">
      <c r="C171" s="58"/>
      <c r="D171" s="58"/>
      <c r="F171" s="90"/>
    </row>
    <row r="172" spans="2:16" s="365" customFormat="1" ht="15.75" thickBot="1" x14ac:dyDescent="0.25">
      <c r="B172" s="568"/>
      <c r="C172" s="541">
        <f>O173</f>
        <v>2022</v>
      </c>
      <c r="D172" s="417"/>
      <c r="F172" s="551"/>
    </row>
    <row r="173" spans="2:16" s="365" customFormat="1" ht="15" customHeight="1" x14ac:dyDescent="0.2">
      <c r="B173" s="652" t="str">
        <f>"Underwriting year "&amp;O173</f>
        <v>Underwriting year 2022</v>
      </c>
      <c r="C173" s="687"/>
      <c r="D173" s="682" t="s">
        <v>490</v>
      </c>
      <c r="E173" s="703" t="str">
        <f>F173-1&amp;" and prior"</f>
        <v>2012 and prior</v>
      </c>
      <c r="F173" s="680">
        <f t="shared" ref="F173" si="72">G173-1</f>
        <v>2013</v>
      </c>
      <c r="G173" s="680">
        <f t="shared" ref="G173" si="73">H173-1</f>
        <v>2014</v>
      </c>
      <c r="H173" s="680">
        <f t="shared" ref="H173" si="74">I173-1</f>
        <v>2015</v>
      </c>
      <c r="I173" s="680">
        <f t="shared" ref="I173" si="75">J173-1</f>
        <v>2016</v>
      </c>
      <c r="J173" s="680">
        <f t="shared" ref="J173" si="76">K173-1</f>
        <v>2017</v>
      </c>
      <c r="K173" s="680">
        <f t="shared" ref="K173" si="77">L173-1</f>
        <v>2018</v>
      </c>
      <c r="L173" s="680">
        <f t="shared" ref="L173" si="78">M173-1</f>
        <v>2019</v>
      </c>
      <c r="M173" s="680">
        <f t="shared" ref="M173" si="79">N173-1</f>
        <v>2020</v>
      </c>
      <c r="N173" s="680">
        <f>O173-1</f>
        <v>2021</v>
      </c>
      <c r="O173" s="680">
        <f>'Key inputs'!G29</f>
        <v>2022</v>
      </c>
      <c r="P173" s="648" t="s">
        <v>30</v>
      </c>
    </row>
    <row r="174" spans="2:16" s="365" customFormat="1" ht="15" customHeight="1" x14ac:dyDescent="0.2">
      <c r="B174" s="656"/>
      <c r="C174" s="689"/>
      <c r="D174" s="706"/>
      <c r="E174" s="704"/>
      <c r="F174" s="617"/>
      <c r="G174" s="617"/>
      <c r="H174" s="617"/>
      <c r="I174" s="617"/>
      <c r="J174" s="617"/>
      <c r="K174" s="617"/>
      <c r="L174" s="617"/>
      <c r="M174" s="617"/>
      <c r="N174" s="617"/>
      <c r="O174" s="617"/>
      <c r="P174" s="650"/>
    </row>
    <row r="175" spans="2:16" s="365" customFormat="1" ht="15" x14ac:dyDescent="0.2">
      <c r="B175" s="700"/>
      <c r="C175" s="632"/>
      <c r="D175" s="488"/>
      <c r="E175" s="388" t="s">
        <v>62</v>
      </c>
      <c r="F175" s="366" t="s">
        <v>63</v>
      </c>
      <c r="G175" s="366" t="s">
        <v>64</v>
      </c>
      <c r="H175" s="366" t="s">
        <v>65</v>
      </c>
      <c r="I175" s="366" t="s">
        <v>66</v>
      </c>
      <c r="J175" s="366" t="s">
        <v>67</v>
      </c>
      <c r="K175" s="366" t="s">
        <v>68</v>
      </c>
      <c r="L175" s="366" t="s">
        <v>69</v>
      </c>
      <c r="M175" s="366" t="s">
        <v>158</v>
      </c>
      <c r="N175" s="366" t="s">
        <v>159</v>
      </c>
      <c r="O175" s="366" t="s">
        <v>160</v>
      </c>
      <c r="P175" s="380" t="s">
        <v>161</v>
      </c>
    </row>
    <row r="176" spans="2:16" ht="15" x14ac:dyDescent="0.2">
      <c r="B176" s="589"/>
      <c r="C176" s="22" t="s">
        <v>359</v>
      </c>
      <c r="D176" s="157"/>
      <c r="E176" s="550"/>
      <c r="F176" s="550"/>
      <c r="G176" s="550"/>
      <c r="H176" s="550"/>
      <c r="I176" s="550"/>
      <c r="J176" s="550"/>
      <c r="K176" s="550"/>
      <c r="L176" s="550"/>
      <c r="M176" s="550"/>
      <c r="N176" s="550"/>
      <c r="O176" s="550"/>
      <c r="P176" s="300"/>
    </row>
    <row r="177" spans="2:16" ht="15" x14ac:dyDescent="0.2">
      <c r="B177" s="569">
        <v>1</v>
      </c>
      <c r="C177" s="504" t="s">
        <v>253</v>
      </c>
      <c r="D177" s="22" t="s">
        <v>464</v>
      </c>
      <c r="E177" s="550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300"/>
    </row>
    <row r="178" spans="2:16" ht="15" x14ac:dyDescent="0.2">
      <c r="B178" s="569">
        <v>2</v>
      </c>
      <c r="C178" s="22" t="s">
        <v>254</v>
      </c>
      <c r="D178" s="22" t="s">
        <v>464</v>
      </c>
      <c r="E178" s="550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300"/>
    </row>
    <row r="179" spans="2:16" ht="15" x14ac:dyDescent="0.2">
      <c r="B179" s="569">
        <v>3</v>
      </c>
      <c r="C179" s="22" t="s">
        <v>255</v>
      </c>
      <c r="D179" s="22" t="s">
        <v>464</v>
      </c>
      <c r="E179" s="550"/>
      <c r="F179" s="295"/>
      <c r="G179" s="295"/>
      <c r="H179" s="295"/>
      <c r="I179" s="295"/>
      <c r="J179" s="295"/>
      <c r="K179" s="295"/>
      <c r="L179" s="295"/>
      <c r="M179" s="295"/>
      <c r="N179" s="550"/>
      <c r="O179" s="550"/>
      <c r="P179" s="300"/>
    </row>
    <row r="180" spans="2:16" ht="15" x14ac:dyDescent="0.2">
      <c r="B180" s="569">
        <v>4</v>
      </c>
      <c r="C180" s="22" t="s">
        <v>256</v>
      </c>
      <c r="D180" s="22" t="s">
        <v>464</v>
      </c>
      <c r="E180" s="550"/>
      <c r="F180" s="295"/>
      <c r="G180" s="295"/>
      <c r="H180" s="295"/>
      <c r="I180" s="295"/>
      <c r="J180" s="295"/>
      <c r="K180" s="295"/>
      <c r="L180" s="295"/>
      <c r="M180" s="550"/>
      <c r="N180" s="550"/>
      <c r="O180" s="550"/>
      <c r="P180" s="300"/>
    </row>
    <row r="181" spans="2:16" ht="15" x14ac:dyDescent="0.2">
      <c r="B181" s="569">
        <v>5</v>
      </c>
      <c r="C181" s="22" t="s">
        <v>257</v>
      </c>
      <c r="D181" s="22" t="s">
        <v>464</v>
      </c>
      <c r="E181" s="550"/>
      <c r="F181" s="295"/>
      <c r="G181" s="295"/>
      <c r="H181" s="295"/>
      <c r="I181" s="295"/>
      <c r="J181" s="295"/>
      <c r="K181" s="295"/>
      <c r="L181" s="550"/>
      <c r="M181" s="550"/>
      <c r="N181" s="550"/>
      <c r="O181" s="550"/>
      <c r="P181" s="300"/>
    </row>
    <row r="182" spans="2:16" ht="15" x14ac:dyDescent="0.2">
      <c r="B182" s="569">
        <v>6</v>
      </c>
      <c r="C182" s="22" t="s">
        <v>258</v>
      </c>
      <c r="D182" s="22" t="s">
        <v>464</v>
      </c>
      <c r="E182" s="550"/>
      <c r="F182" s="295"/>
      <c r="G182" s="295"/>
      <c r="H182" s="295"/>
      <c r="I182" s="295"/>
      <c r="J182" s="295"/>
      <c r="K182" s="550"/>
      <c r="L182" s="550"/>
      <c r="M182" s="550"/>
      <c r="N182" s="550"/>
      <c r="O182" s="550"/>
      <c r="P182" s="300"/>
    </row>
    <row r="183" spans="2:16" ht="15" x14ac:dyDescent="0.2">
      <c r="B183" s="569">
        <v>7</v>
      </c>
      <c r="C183" s="22" t="s">
        <v>259</v>
      </c>
      <c r="D183" s="22" t="s">
        <v>464</v>
      </c>
      <c r="E183" s="550"/>
      <c r="F183" s="295"/>
      <c r="G183" s="295"/>
      <c r="H183" s="295"/>
      <c r="I183" s="295"/>
      <c r="J183" s="550"/>
      <c r="K183" s="550"/>
      <c r="L183" s="550"/>
      <c r="M183" s="550"/>
      <c r="N183" s="550"/>
      <c r="O183" s="550"/>
      <c r="P183" s="300"/>
    </row>
    <row r="184" spans="2:16" ht="15" x14ac:dyDescent="0.2">
      <c r="B184" s="569">
        <v>8</v>
      </c>
      <c r="C184" s="22" t="s">
        <v>260</v>
      </c>
      <c r="D184" s="22" t="s">
        <v>464</v>
      </c>
      <c r="E184" s="550"/>
      <c r="F184" s="295"/>
      <c r="G184" s="295"/>
      <c r="H184" s="295"/>
      <c r="I184" s="550"/>
      <c r="J184" s="550"/>
      <c r="K184" s="550"/>
      <c r="L184" s="550"/>
      <c r="M184" s="550"/>
      <c r="N184" s="550"/>
      <c r="O184" s="550"/>
      <c r="P184" s="300"/>
    </row>
    <row r="185" spans="2:16" ht="15" x14ac:dyDescent="0.2">
      <c r="B185" s="569">
        <v>9</v>
      </c>
      <c r="C185" s="22" t="s">
        <v>261</v>
      </c>
      <c r="D185" s="22" t="s">
        <v>464</v>
      </c>
      <c r="E185" s="550"/>
      <c r="F185" s="295"/>
      <c r="G185" s="295"/>
      <c r="H185" s="550"/>
      <c r="I185" s="550"/>
      <c r="J185" s="550"/>
      <c r="K185" s="550"/>
      <c r="L185" s="550"/>
      <c r="M185" s="550"/>
      <c r="N185" s="550"/>
      <c r="O185" s="550"/>
      <c r="P185" s="300"/>
    </row>
    <row r="186" spans="2:16" ht="15" x14ac:dyDescent="0.2">
      <c r="B186" s="569">
        <v>10</v>
      </c>
      <c r="C186" s="22" t="s">
        <v>262</v>
      </c>
      <c r="D186" s="22" t="s">
        <v>464</v>
      </c>
      <c r="E186" s="550"/>
      <c r="F186" s="295"/>
      <c r="G186" s="550"/>
      <c r="H186" s="550"/>
      <c r="I186" s="550"/>
      <c r="J186" s="550"/>
      <c r="K186" s="550"/>
      <c r="L186" s="550"/>
      <c r="M186" s="550"/>
      <c r="N186" s="550"/>
      <c r="O186" s="550"/>
      <c r="P186" s="300"/>
    </row>
    <row r="187" spans="2:16" ht="15" x14ac:dyDescent="0.2">
      <c r="B187" s="569">
        <v>11</v>
      </c>
      <c r="C187" s="22" t="s">
        <v>263</v>
      </c>
      <c r="D187" s="22" t="s">
        <v>465</v>
      </c>
      <c r="E187" s="550"/>
      <c r="F187" s="295"/>
      <c r="G187" s="296"/>
      <c r="H187" s="296"/>
      <c r="I187" s="296"/>
      <c r="J187" s="296"/>
      <c r="K187" s="296"/>
      <c r="L187" s="296"/>
      <c r="M187" s="296"/>
      <c r="N187" s="296"/>
      <c r="O187" s="296"/>
      <c r="P187" s="300"/>
    </row>
    <row r="188" spans="2:16" ht="15.75" thickBot="1" x14ac:dyDescent="0.25">
      <c r="B188" s="570">
        <v>12</v>
      </c>
      <c r="C188" s="243" t="s">
        <v>264</v>
      </c>
      <c r="D188" s="243" t="s">
        <v>466</v>
      </c>
      <c r="E188" s="432"/>
      <c r="F188" s="433">
        <f>F186+F187</f>
        <v>0</v>
      </c>
      <c r="G188" s="212">
        <f>G185+G187</f>
        <v>0</v>
      </c>
      <c r="H188" s="212">
        <f>H184+H187</f>
        <v>0</v>
      </c>
      <c r="I188" s="212">
        <f>I183+I187</f>
        <v>0</v>
      </c>
      <c r="J188" s="212">
        <f>J182+J187</f>
        <v>0</v>
      </c>
      <c r="K188" s="212">
        <f>K181+K187</f>
        <v>0</v>
      </c>
      <c r="L188" s="212">
        <f>L180+L187</f>
        <v>0</v>
      </c>
      <c r="M188" s="212">
        <f>M179+M187</f>
        <v>0</v>
      </c>
      <c r="N188" s="212">
        <f>N178+N187</f>
        <v>0</v>
      </c>
      <c r="O188" s="212">
        <f>O177+O187</f>
        <v>0</v>
      </c>
      <c r="P188" s="431">
        <f>IFERROR(SUM(E188:O188),0)</f>
        <v>0</v>
      </c>
    </row>
    <row r="191" spans="2:16" s="365" customFormat="1" ht="15.75" thickBot="1" x14ac:dyDescent="0.25">
      <c r="B191" s="568"/>
      <c r="C191" s="541">
        <f>C172-1</f>
        <v>2021</v>
      </c>
      <c r="D191" s="418"/>
    </row>
    <row r="192" spans="2:16" s="365" customFormat="1" ht="15" customHeight="1" x14ac:dyDescent="0.2">
      <c r="B192" s="652" t="str">
        <f>"Underwriting year "&amp;N192</f>
        <v>Underwriting year 2021</v>
      </c>
      <c r="C192" s="687"/>
      <c r="D192" s="682" t="s">
        <v>490</v>
      </c>
      <c r="E192" s="703" t="str">
        <f>F192-1&amp;" and prior"</f>
        <v>2012 and prior</v>
      </c>
      <c r="F192" s="680">
        <f t="shared" ref="F192" si="80">G192-1</f>
        <v>2013</v>
      </c>
      <c r="G192" s="680">
        <f t="shared" ref="G192" si="81">H192-1</f>
        <v>2014</v>
      </c>
      <c r="H192" s="680">
        <f t="shared" ref="H192" si="82">I192-1</f>
        <v>2015</v>
      </c>
      <c r="I192" s="680">
        <f t="shared" ref="I192" si="83">J192-1</f>
        <v>2016</v>
      </c>
      <c r="J192" s="680">
        <f t="shared" ref="J192" si="84">K192-1</f>
        <v>2017</v>
      </c>
      <c r="K192" s="680">
        <f t="shared" ref="K192" si="85">L192-1</f>
        <v>2018</v>
      </c>
      <c r="L192" s="680">
        <f t="shared" ref="L192" si="86">M192-1</f>
        <v>2019</v>
      </c>
      <c r="M192" s="680">
        <f t="shared" ref="M192" si="87">N192-1</f>
        <v>2020</v>
      </c>
      <c r="N192" s="680">
        <f>O192-1</f>
        <v>2021</v>
      </c>
      <c r="O192" s="680">
        <f>'Key inputs'!G29</f>
        <v>2022</v>
      </c>
      <c r="P192" s="648" t="s">
        <v>30</v>
      </c>
    </row>
    <row r="193" spans="2:16" s="365" customFormat="1" ht="15" customHeight="1" x14ac:dyDescent="0.2">
      <c r="B193" s="656"/>
      <c r="C193" s="689"/>
      <c r="D193" s="706"/>
      <c r="E193" s="704"/>
      <c r="F193" s="617"/>
      <c r="G193" s="617"/>
      <c r="H193" s="617"/>
      <c r="I193" s="617"/>
      <c r="J193" s="617"/>
      <c r="K193" s="617"/>
      <c r="L193" s="617"/>
      <c r="M193" s="617"/>
      <c r="N193" s="617"/>
      <c r="O193" s="617"/>
      <c r="P193" s="650"/>
    </row>
    <row r="194" spans="2:16" s="365" customFormat="1" ht="15" x14ac:dyDescent="0.2">
      <c r="B194" s="700"/>
      <c r="C194" s="632"/>
      <c r="D194" s="488"/>
      <c r="E194" s="388" t="s">
        <v>62</v>
      </c>
      <c r="F194" s="366" t="s">
        <v>63</v>
      </c>
      <c r="G194" s="366" t="s">
        <v>64</v>
      </c>
      <c r="H194" s="366" t="s">
        <v>65</v>
      </c>
      <c r="I194" s="366" t="s">
        <v>66</v>
      </c>
      <c r="J194" s="366" t="s">
        <v>67</v>
      </c>
      <c r="K194" s="366" t="s">
        <v>68</v>
      </c>
      <c r="L194" s="366" t="s">
        <v>69</v>
      </c>
      <c r="M194" s="366" t="s">
        <v>158</v>
      </c>
      <c r="N194" s="366" t="s">
        <v>159</v>
      </c>
      <c r="O194" s="366" t="s">
        <v>160</v>
      </c>
      <c r="P194" s="380" t="s">
        <v>161</v>
      </c>
    </row>
    <row r="195" spans="2:16" ht="15" x14ac:dyDescent="0.2">
      <c r="B195" s="589"/>
      <c r="C195" s="22" t="s">
        <v>359</v>
      </c>
      <c r="D195" s="157"/>
      <c r="E195" s="550"/>
      <c r="F195" s="550"/>
      <c r="G195" s="550"/>
      <c r="H195" s="550"/>
      <c r="I195" s="550"/>
      <c r="J195" s="550"/>
      <c r="K195" s="550"/>
      <c r="L195" s="550"/>
      <c r="M195" s="550"/>
      <c r="N195" s="550"/>
      <c r="O195" s="550"/>
      <c r="P195" s="300"/>
    </row>
    <row r="196" spans="2:16" ht="15" x14ac:dyDescent="0.2">
      <c r="B196" s="569">
        <v>1</v>
      </c>
      <c r="C196" s="504" t="s">
        <v>253</v>
      </c>
      <c r="D196" s="22" t="s">
        <v>464</v>
      </c>
      <c r="E196" s="550"/>
      <c r="F196" s="295"/>
      <c r="G196" s="295"/>
      <c r="H196" s="295"/>
      <c r="I196" s="295"/>
      <c r="J196" s="295"/>
      <c r="K196" s="295"/>
      <c r="L196" s="295"/>
      <c r="M196" s="295"/>
      <c r="N196" s="295"/>
      <c r="O196" s="295"/>
      <c r="P196" s="300"/>
    </row>
    <row r="197" spans="2:16" ht="15" x14ac:dyDescent="0.2">
      <c r="B197" s="569">
        <v>2</v>
      </c>
      <c r="C197" s="22" t="s">
        <v>254</v>
      </c>
      <c r="D197" s="22" t="s">
        <v>464</v>
      </c>
      <c r="E197" s="550"/>
      <c r="F197" s="295"/>
      <c r="G197" s="295"/>
      <c r="H197" s="295"/>
      <c r="I197" s="295"/>
      <c r="J197" s="295"/>
      <c r="K197" s="295"/>
      <c r="L197" s="295"/>
      <c r="M197" s="295"/>
      <c r="N197" s="295"/>
      <c r="O197" s="550"/>
      <c r="P197" s="300"/>
    </row>
    <row r="198" spans="2:16" ht="15" x14ac:dyDescent="0.2">
      <c r="B198" s="569">
        <v>3</v>
      </c>
      <c r="C198" s="22" t="s">
        <v>255</v>
      </c>
      <c r="D198" s="22" t="s">
        <v>464</v>
      </c>
      <c r="E198" s="550"/>
      <c r="F198" s="295"/>
      <c r="G198" s="295"/>
      <c r="H198" s="295"/>
      <c r="I198" s="295"/>
      <c r="J198" s="295"/>
      <c r="K198" s="295"/>
      <c r="L198" s="295"/>
      <c r="M198" s="295"/>
      <c r="N198" s="550"/>
      <c r="O198" s="550"/>
      <c r="P198" s="300"/>
    </row>
    <row r="199" spans="2:16" ht="15" x14ac:dyDescent="0.2">
      <c r="B199" s="569">
        <v>4</v>
      </c>
      <c r="C199" s="22" t="s">
        <v>256</v>
      </c>
      <c r="D199" s="22" t="s">
        <v>464</v>
      </c>
      <c r="E199" s="550"/>
      <c r="F199" s="295"/>
      <c r="G199" s="295"/>
      <c r="H199" s="295"/>
      <c r="I199" s="295"/>
      <c r="J199" s="295"/>
      <c r="K199" s="295"/>
      <c r="L199" s="295"/>
      <c r="M199" s="550"/>
      <c r="N199" s="550"/>
      <c r="O199" s="550"/>
      <c r="P199" s="300"/>
    </row>
    <row r="200" spans="2:16" ht="15" x14ac:dyDescent="0.2">
      <c r="B200" s="569">
        <v>5</v>
      </c>
      <c r="C200" s="22" t="s">
        <v>257</v>
      </c>
      <c r="D200" s="22" t="s">
        <v>464</v>
      </c>
      <c r="E200" s="550"/>
      <c r="F200" s="295"/>
      <c r="G200" s="295"/>
      <c r="H200" s="295"/>
      <c r="I200" s="295"/>
      <c r="J200" s="295"/>
      <c r="K200" s="295"/>
      <c r="L200" s="550"/>
      <c r="M200" s="550"/>
      <c r="N200" s="550"/>
      <c r="O200" s="550"/>
      <c r="P200" s="300"/>
    </row>
    <row r="201" spans="2:16" ht="15" x14ac:dyDescent="0.2">
      <c r="B201" s="569">
        <v>6</v>
      </c>
      <c r="C201" s="22" t="s">
        <v>258</v>
      </c>
      <c r="D201" s="22" t="s">
        <v>464</v>
      </c>
      <c r="E201" s="550"/>
      <c r="F201" s="295"/>
      <c r="G201" s="295"/>
      <c r="H201" s="295"/>
      <c r="I201" s="295"/>
      <c r="J201" s="295"/>
      <c r="K201" s="550"/>
      <c r="L201" s="550"/>
      <c r="M201" s="550"/>
      <c r="N201" s="550"/>
      <c r="O201" s="550"/>
      <c r="P201" s="300"/>
    </row>
    <row r="202" spans="2:16" ht="15" x14ac:dyDescent="0.2">
      <c r="B202" s="569">
        <v>7</v>
      </c>
      <c r="C202" s="22" t="s">
        <v>259</v>
      </c>
      <c r="D202" s="22" t="s">
        <v>464</v>
      </c>
      <c r="E202" s="550"/>
      <c r="F202" s="295"/>
      <c r="G202" s="295"/>
      <c r="H202" s="295"/>
      <c r="I202" s="295"/>
      <c r="J202" s="550"/>
      <c r="K202" s="550"/>
      <c r="L202" s="550"/>
      <c r="M202" s="550"/>
      <c r="N202" s="550"/>
      <c r="O202" s="550"/>
      <c r="P202" s="300"/>
    </row>
    <row r="203" spans="2:16" ht="15" x14ac:dyDescent="0.2">
      <c r="B203" s="569">
        <v>8</v>
      </c>
      <c r="C203" s="22" t="s">
        <v>260</v>
      </c>
      <c r="D203" s="22" t="s">
        <v>464</v>
      </c>
      <c r="E203" s="550"/>
      <c r="F203" s="295"/>
      <c r="G203" s="295"/>
      <c r="H203" s="295"/>
      <c r="I203" s="550"/>
      <c r="J203" s="550"/>
      <c r="K203" s="550"/>
      <c r="L203" s="550"/>
      <c r="M203" s="550"/>
      <c r="N203" s="550"/>
      <c r="O203" s="550"/>
      <c r="P203" s="300"/>
    </row>
    <row r="204" spans="2:16" ht="15" x14ac:dyDescent="0.2">
      <c r="B204" s="569">
        <v>9</v>
      </c>
      <c r="C204" s="22" t="s">
        <v>261</v>
      </c>
      <c r="D204" s="22" t="s">
        <v>464</v>
      </c>
      <c r="E204" s="550"/>
      <c r="F204" s="295"/>
      <c r="G204" s="295"/>
      <c r="H204" s="550"/>
      <c r="I204" s="550"/>
      <c r="J204" s="550"/>
      <c r="K204" s="550"/>
      <c r="L204" s="550"/>
      <c r="M204" s="550"/>
      <c r="N204" s="550"/>
      <c r="O204" s="550"/>
      <c r="P204" s="300"/>
    </row>
    <row r="205" spans="2:16" ht="15" x14ac:dyDescent="0.2">
      <c r="B205" s="569">
        <v>10</v>
      </c>
      <c r="C205" s="22" t="s">
        <v>262</v>
      </c>
      <c r="D205" s="22" t="s">
        <v>464</v>
      </c>
      <c r="E205" s="550"/>
      <c r="F205" s="295"/>
      <c r="G205" s="550"/>
      <c r="H205" s="550"/>
      <c r="I205" s="550"/>
      <c r="J205" s="550"/>
      <c r="K205" s="550"/>
      <c r="L205" s="550"/>
      <c r="M205" s="550"/>
      <c r="N205" s="550"/>
      <c r="O205" s="550"/>
      <c r="P205" s="300"/>
    </row>
    <row r="206" spans="2:16" ht="15" x14ac:dyDescent="0.2">
      <c r="B206" s="569">
        <v>11</v>
      </c>
      <c r="C206" s="22" t="s">
        <v>263</v>
      </c>
      <c r="D206" s="22" t="s">
        <v>465</v>
      </c>
      <c r="E206" s="550"/>
      <c r="F206" s="295"/>
      <c r="G206" s="296"/>
      <c r="H206" s="296"/>
      <c r="I206" s="296"/>
      <c r="J206" s="296"/>
      <c r="K206" s="296"/>
      <c r="L206" s="296"/>
      <c r="M206" s="296"/>
      <c r="N206" s="296"/>
      <c r="O206" s="296"/>
      <c r="P206" s="300"/>
    </row>
    <row r="207" spans="2:16" ht="15.75" thickBot="1" x14ac:dyDescent="0.25">
      <c r="B207" s="570">
        <v>12</v>
      </c>
      <c r="C207" s="243" t="s">
        <v>264</v>
      </c>
      <c r="D207" s="243" t="s">
        <v>466</v>
      </c>
      <c r="E207" s="432"/>
      <c r="F207" s="212">
        <f>F205+F206</f>
        <v>0</v>
      </c>
      <c r="G207" s="212">
        <f>G204+G206</f>
        <v>0</v>
      </c>
      <c r="H207" s="212">
        <f>H203+H206</f>
        <v>0</v>
      </c>
      <c r="I207" s="212">
        <f>I202+I206</f>
        <v>0</v>
      </c>
      <c r="J207" s="212">
        <f>J201+J206</f>
        <v>0</v>
      </c>
      <c r="K207" s="212">
        <f>K200+K206</f>
        <v>0</v>
      </c>
      <c r="L207" s="212">
        <f>L199+L206</f>
        <v>0</v>
      </c>
      <c r="M207" s="212">
        <f>M198+M206</f>
        <v>0</v>
      </c>
      <c r="N207" s="212">
        <f>N197+N206</f>
        <v>0</v>
      </c>
      <c r="O207" s="212">
        <f>O196+O206</f>
        <v>0</v>
      </c>
      <c r="P207" s="431">
        <f>IFERROR(SUM(E207:O207),0)</f>
        <v>0</v>
      </c>
    </row>
    <row r="210" spans="2:16" s="365" customFormat="1" ht="15.75" outlineLevel="1" thickBot="1" x14ac:dyDescent="0.25">
      <c r="B210" s="568"/>
      <c r="C210" s="541">
        <f>C191-1</f>
        <v>2020</v>
      </c>
      <c r="D210" s="418"/>
    </row>
    <row r="211" spans="2:16" s="365" customFormat="1" ht="15" customHeight="1" outlineLevel="2" x14ac:dyDescent="0.2">
      <c r="B211" s="652" t="str">
        <f>"Underwriting year "&amp;M211</f>
        <v>Underwriting year 2020</v>
      </c>
      <c r="C211" s="687"/>
      <c r="D211" s="682" t="s">
        <v>490</v>
      </c>
      <c r="E211" s="703" t="str">
        <f>F211-1&amp;" and prior"</f>
        <v>2012 and prior</v>
      </c>
      <c r="F211" s="680">
        <f t="shared" ref="F211" si="88">G211-1</f>
        <v>2013</v>
      </c>
      <c r="G211" s="680">
        <f t="shared" ref="G211" si="89">H211-1</f>
        <v>2014</v>
      </c>
      <c r="H211" s="680">
        <f t="shared" ref="H211" si="90">I211-1</f>
        <v>2015</v>
      </c>
      <c r="I211" s="680">
        <f t="shared" ref="I211" si="91">J211-1</f>
        <v>2016</v>
      </c>
      <c r="J211" s="680">
        <f t="shared" ref="J211" si="92">K211-1</f>
        <v>2017</v>
      </c>
      <c r="K211" s="680">
        <f t="shared" ref="K211" si="93">L211-1</f>
        <v>2018</v>
      </c>
      <c r="L211" s="680">
        <f t="shared" ref="L211" si="94">M211-1</f>
        <v>2019</v>
      </c>
      <c r="M211" s="680">
        <f t="shared" ref="M211" si="95">N211-1</f>
        <v>2020</v>
      </c>
      <c r="N211" s="680">
        <f>O211-1</f>
        <v>2021</v>
      </c>
      <c r="O211" s="680">
        <f>'Key inputs'!G29</f>
        <v>2022</v>
      </c>
      <c r="P211" s="648" t="s">
        <v>30</v>
      </c>
    </row>
    <row r="212" spans="2:16" s="365" customFormat="1" ht="15" customHeight="1" outlineLevel="2" x14ac:dyDescent="0.2">
      <c r="B212" s="656"/>
      <c r="C212" s="689"/>
      <c r="D212" s="706"/>
      <c r="E212" s="704"/>
      <c r="F212" s="617"/>
      <c r="G212" s="617"/>
      <c r="H212" s="617"/>
      <c r="I212" s="617"/>
      <c r="J212" s="617"/>
      <c r="K212" s="617"/>
      <c r="L212" s="617"/>
      <c r="M212" s="617"/>
      <c r="N212" s="617"/>
      <c r="O212" s="617"/>
      <c r="P212" s="650"/>
    </row>
    <row r="213" spans="2:16" s="365" customFormat="1" ht="15" outlineLevel="2" x14ac:dyDescent="0.2">
      <c r="B213" s="700"/>
      <c r="C213" s="632"/>
      <c r="D213" s="488"/>
      <c r="E213" s="388" t="s">
        <v>62</v>
      </c>
      <c r="F213" s="366" t="s">
        <v>63</v>
      </c>
      <c r="G213" s="366" t="s">
        <v>64</v>
      </c>
      <c r="H213" s="366" t="s">
        <v>65</v>
      </c>
      <c r="I213" s="366" t="s">
        <v>66</v>
      </c>
      <c r="J213" s="366" t="s">
        <v>67</v>
      </c>
      <c r="K213" s="366" t="s">
        <v>68</v>
      </c>
      <c r="L213" s="366" t="s">
        <v>69</v>
      </c>
      <c r="M213" s="366" t="s">
        <v>158</v>
      </c>
      <c r="N213" s="366" t="s">
        <v>159</v>
      </c>
      <c r="O213" s="366" t="s">
        <v>160</v>
      </c>
      <c r="P213" s="380" t="s">
        <v>161</v>
      </c>
    </row>
    <row r="214" spans="2:16" ht="15" outlineLevel="2" x14ac:dyDescent="0.2">
      <c r="B214" s="589"/>
      <c r="C214" s="22" t="s">
        <v>359</v>
      </c>
      <c r="D214" s="157"/>
      <c r="E214" s="550"/>
      <c r="F214" s="550"/>
      <c r="G214" s="550"/>
      <c r="H214" s="550"/>
      <c r="I214" s="550"/>
      <c r="J214" s="550"/>
      <c r="K214" s="550"/>
      <c r="L214" s="550"/>
      <c r="M214" s="550"/>
      <c r="N214" s="550"/>
      <c r="O214" s="550"/>
      <c r="P214" s="300"/>
    </row>
    <row r="215" spans="2:16" ht="15" outlineLevel="2" x14ac:dyDescent="0.2">
      <c r="B215" s="569">
        <v>1</v>
      </c>
      <c r="C215" s="504" t="s">
        <v>253</v>
      </c>
      <c r="D215" s="22" t="s">
        <v>464</v>
      </c>
      <c r="E215" s="550"/>
      <c r="F215" s="295"/>
      <c r="G215" s="295"/>
      <c r="H215" s="295"/>
      <c r="I215" s="295"/>
      <c r="J215" s="295"/>
      <c r="K215" s="295"/>
      <c r="L215" s="295"/>
      <c r="M215" s="295"/>
      <c r="N215" s="295"/>
      <c r="O215" s="295"/>
      <c r="P215" s="300"/>
    </row>
    <row r="216" spans="2:16" ht="15" outlineLevel="2" x14ac:dyDescent="0.2">
      <c r="B216" s="569">
        <v>2</v>
      </c>
      <c r="C216" s="22" t="s">
        <v>254</v>
      </c>
      <c r="D216" s="22" t="s">
        <v>464</v>
      </c>
      <c r="E216" s="550"/>
      <c r="F216" s="295"/>
      <c r="G216" s="295"/>
      <c r="H216" s="295"/>
      <c r="I216" s="295"/>
      <c r="J216" s="295"/>
      <c r="K216" s="295"/>
      <c r="L216" s="295"/>
      <c r="M216" s="295"/>
      <c r="N216" s="295"/>
      <c r="O216" s="550"/>
      <c r="P216" s="300"/>
    </row>
    <row r="217" spans="2:16" ht="15" outlineLevel="2" x14ac:dyDescent="0.2">
      <c r="B217" s="569">
        <v>3</v>
      </c>
      <c r="C217" s="22" t="s">
        <v>255</v>
      </c>
      <c r="D217" s="22" t="s">
        <v>464</v>
      </c>
      <c r="E217" s="550"/>
      <c r="F217" s="295"/>
      <c r="G217" s="295"/>
      <c r="H217" s="295"/>
      <c r="I217" s="295"/>
      <c r="J217" s="295"/>
      <c r="K217" s="295"/>
      <c r="L217" s="295"/>
      <c r="M217" s="295"/>
      <c r="N217" s="550"/>
      <c r="O217" s="550"/>
      <c r="P217" s="300"/>
    </row>
    <row r="218" spans="2:16" ht="15" outlineLevel="2" x14ac:dyDescent="0.2">
      <c r="B218" s="569">
        <v>4</v>
      </c>
      <c r="C218" s="22" t="s">
        <v>256</v>
      </c>
      <c r="D218" s="22" t="s">
        <v>464</v>
      </c>
      <c r="E218" s="550"/>
      <c r="F218" s="295"/>
      <c r="G218" s="295"/>
      <c r="H218" s="295"/>
      <c r="I218" s="295"/>
      <c r="J218" s="295"/>
      <c r="K218" s="295"/>
      <c r="L218" s="295"/>
      <c r="M218" s="550"/>
      <c r="N218" s="550"/>
      <c r="O218" s="550"/>
      <c r="P218" s="300"/>
    </row>
    <row r="219" spans="2:16" ht="15" outlineLevel="2" x14ac:dyDescent="0.2">
      <c r="B219" s="569">
        <v>5</v>
      </c>
      <c r="C219" s="22" t="s">
        <v>257</v>
      </c>
      <c r="D219" s="22" t="s">
        <v>464</v>
      </c>
      <c r="E219" s="550"/>
      <c r="F219" s="295"/>
      <c r="G219" s="295"/>
      <c r="H219" s="295"/>
      <c r="I219" s="295"/>
      <c r="J219" s="295"/>
      <c r="K219" s="295"/>
      <c r="L219" s="550"/>
      <c r="M219" s="550"/>
      <c r="N219" s="550"/>
      <c r="O219" s="550"/>
      <c r="P219" s="300"/>
    </row>
    <row r="220" spans="2:16" ht="15" outlineLevel="2" x14ac:dyDescent="0.2">
      <c r="B220" s="569">
        <v>6</v>
      </c>
      <c r="C220" s="22" t="s">
        <v>258</v>
      </c>
      <c r="D220" s="22" t="s">
        <v>464</v>
      </c>
      <c r="E220" s="550"/>
      <c r="F220" s="295"/>
      <c r="G220" s="295"/>
      <c r="H220" s="295"/>
      <c r="I220" s="295"/>
      <c r="J220" s="295"/>
      <c r="K220" s="550"/>
      <c r="L220" s="550"/>
      <c r="M220" s="550"/>
      <c r="N220" s="550"/>
      <c r="O220" s="550"/>
      <c r="P220" s="300"/>
    </row>
    <row r="221" spans="2:16" ht="15" outlineLevel="2" x14ac:dyDescent="0.2">
      <c r="B221" s="569">
        <v>7</v>
      </c>
      <c r="C221" s="22" t="s">
        <v>259</v>
      </c>
      <c r="D221" s="22" t="s">
        <v>464</v>
      </c>
      <c r="E221" s="550"/>
      <c r="F221" s="295"/>
      <c r="G221" s="295"/>
      <c r="H221" s="295"/>
      <c r="I221" s="295"/>
      <c r="J221" s="550"/>
      <c r="K221" s="550"/>
      <c r="L221" s="550"/>
      <c r="M221" s="550"/>
      <c r="N221" s="550"/>
      <c r="O221" s="550"/>
      <c r="P221" s="300"/>
    </row>
    <row r="222" spans="2:16" ht="15" outlineLevel="2" x14ac:dyDescent="0.2">
      <c r="B222" s="569">
        <v>8</v>
      </c>
      <c r="C222" s="22" t="s">
        <v>260</v>
      </c>
      <c r="D222" s="22" t="s">
        <v>464</v>
      </c>
      <c r="E222" s="550"/>
      <c r="F222" s="295"/>
      <c r="G222" s="295"/>
      <c r="H222" s="295"/>
      <c r="I222" s="550"/>
      <c r="J222" s="550"/>
      <c r="K222" s="550"/>
      <c r="L222" s="550"/>
      <c r="M222" s="550"/>
      <c r="N222" s="550"/>
      <c r="O222" s="550"/>
      <c r="P222" s="300"/>
    </row>
    <row r="223" spans="2:16" ht="15" outlineLevel="2" x14ac:dyDescent="0.2">
      <c r="B223" s="569">
        <v>9</v>
      </c>
      <c r="C223" s="22" t="s">
        <v>261</v>
      </c>
      <c r="D223" s="22" t="s">
        <v>464</v>
      </c>
      <c r="E223" s="550"/>
      <c r="F223" s="295"/>
      <c r="G223" s="295"/>
      <c r="H223" s="550"/>
      <c r="I223" s="550"/>
      <c r="J223" s="550"/>
      <c r="K223" s="550"/>
      <c r="L223" s="550"/>
      <c r="M223" s="550"/>
      <c r="N223" s="550"/>
      <c r="O223" s="550"/>
      <c r="P223" s="300"/>
    </row>
    <row r="224" spans="2:16" ht="15" outlineLevel="2" x14ac:dyDescent="0.2">
      <c r="B224" s="569">
        <v>10</v>
      </c>
      <c r="C224" s="22" t="s">
        <v>262</v>
      </c>
      <c r="D224" s="22" t="s">
        <v>464</v>
      </c>
      <c r="E224" s="550"/>
      <c r="F224" s="295"/>
      <c r="G224" s="550"/>
      <c r="H224" s="550"/>
      <c r="I224" s="550"/>
      <c r="J224" s="550"/>
      <c r="K224" s="550"/>
      <c r="L224" s="550"/>
      <c r="M224" s="550"/>
      <c r="N224" s="550"/>
      <c r="O224" s="550"/>
      <c r="P224" s="300"/>
    </row>
    <row r="225" spans="2:16" ht="15" outlineLevel="2" x14ac:dyDescent="0.2">
      <c r="B225" s="569">
        <v>11</v>
      </c>
      <c r="C225" s="22" t="s">
        <v>263</v>
      </c>
      <c r="D225" s="22" t="s">
        <v>465</v>
      </c>
      <c r="E225" s="550"/>
      <c r="F225" s="295"/>
      <c r="G225" s="296"/>
      <c r="H225" s="296"/>
      <c r="I225" s="296"/>
      <c r="J225" s="296"/>
      <c r="K225" s="296"/>
      <c r="L225" s="296"/>
      <c r="M225" s="296"/>
      <c r="N225" s="296"/>
      <c r="O225" s="296"/>
      <c r="P225" s="300"/>
    </row>
    <row r="226" spans="2:16" ht="15.75" outlineLevel="2" thickBot="1" x14ac:dyDescent="0.25">
      <c r="B226" s="570">
        <v>12</v>
      </c>
      <c r="C226" s="243" t="s">
        <v>264</v>
      </c>
      <c r="D226" s="243" t="s">
        <v>466</v>
      </c>
      <c r="E226" s="432"/>
      <c r="F226" s="212">
        <f>F224+F225</f>
        <v>0</v>
      </c>
      <c r="G226" s="212">
        <f>G223+G225</f>
        <v>0</v>
      </c>
      <c r="H226" s="212">
        <f>H222+H225</f>
        <v>0</v>
      </c>
      <c r="I226" s="212">
        <f>I221+I225</f>
        <v>0</v>
      </c>
      <c r="J226" s="212">
        <f>J220+J225</f>
        <v>0</v>
      </c>
      <c r="K226" s="212">
        <f>K219+K225</f>
        <v>0</v>
      </c>
      <c r="L226" s="212">
        <f>L218+L225</f>
        <v>0</v>
      </c>
      <c r="M226" s="212">
        <f>M217+M225</f>
        <v>0</v>
      </c>
      <c r="N226" s="212">
        <f>N216+N225</f>
        <v>0</v>
      </c>
      <c r="O226" s="212">
        <f>O215+O225</f>
        <v>0</v>
      </c>
      <c r="P226" s="431">
        <f>IFERROR(SUM(E226:O226),0)</f>
        <v>0</v>
      </c>
    </row>
    <row r="227" spans="2:16" outlineLevel="2" x14ac:dyDescent="0.2">
      <c r="C227" s="58"/>
      <c r="D227" s="58"/>
    </row>
    <row r="228" spans="2:16" outlineLevel="2" x14ac:dyDescent="0.2"/>
    <row r="229" spans="2:16" s="365" customFormat="1" ht="15" outlineLevel="1" x14ac:dyDescent="0.2">
      <c r="B229" s="568"/>
      <c r="C229" s="541">
        <f>C210-1</f>
        <v>2019</v>
      </c>
      <c r="D229" s="418"/>
    </row>
    <row r="230" spans="2:16" s="365" customFormat="1" ht="15" hidden="1" customHeight="1" outlineLevel="2" x14ac:dyDescent="0.2">
      <c r="B230" s="652" t="str">
        <f>"Underwriting year "&amp;L230</f>
        <v>Underwriting year 2019</v>
      </c>
      <c r="C230" s="687"/>
      <c r="D230" s="682" t="s">
        <v>490</v>
      </c>
      <c r="E230" s="703" t="str">
        <f>F230-1&amp;" and prior"</f>
        <v>2012 and prior</v>
      </c>
      <c r="F230" s="680">
        <f t="shared" ref="F230" si="96">G230-1</f>
        <v>2013</v>
      </c>
      <c r="G230" s="680">
        <f t="shared" ref="G230" si="97">H230-1</f>
        <v>2014</v>
      </c>
      <c r="H230" s="680">
        <f t="shared" ref="H230" si="98">I230-1</f>
        <v>2015</v>
      </c>
      <c r="I230" s="680">
        <f t="shared" ref="I230" si="99">J230-1</f>
        <v>2016</v>
      </c>
      <c r="J230" s="680">
        <f t="shared" ref="J230" si="100">K230-1</f>
        <v>2017</v>
      </c>
      <c r="K230" s="680">
        <f t="shared" ref="K230" si="101">L230-1</f>
        <v>2018</v>
      </c>
      <c r="L230" s="680">
        <f t="shared" ref="L230" si="102">M230-1</f>
        <v>2019</v>
      </c>
      <c r="M230" s="680">
        <f t="shared" ref="M230" si="103">N230-1</f>
        <v>2020</v>
      </c>
      <c r="N230" s="680">
        <f>O230-1</f>
        <v>2021</v>
      </c>
      <c r="O230" s="680">
        <f>'Key inputs'!G29</f>
        <v>2022</v>
      </c>
      <c r="P230" s="648" t="s">
        <v>30</v>
      </c>
    </row>
    <row r="231" spans="2:16" s="365" customFormat="1" ht="15" hidden="1" customHeight="1" outlineLevel="2" x14ac:dyDescent="0.2">
      <c r="B231" s="656"/>
      <c r="C231" s="689"/>
      <c r="D231" s="706"/>
      <c r="E231" s="704"/>
      <c r="F231" s="617"/>
      <c r="G231" s="617"/>
      <c r="H231" s="617"/>
      <c r="I231" s="617"/>
      <c r="J231" s="617"/>
      <c r="K231" s="617"/>
      <c r="L231" s="617"/>
      <c r="M231" s="617"/>
      <c r="N231" s="617"/>
      <c r="O231" s="617"/>
      <c r="P231" s="650"/>
    </row>
    <row r="232" spans="2:16" s="365" customFormat="1" ht="15" hidden="1" outlineLevel="2" x14ac:dyDescent="0.2">
      <c r="B232" s="700"/>
      <c r="C232" s="632"/>
      <c r="D232" s="488"/>
      <c r="E232" s="388" t="s">
        <v>62</v>
      </c>
      <c r="F232" s="366" t="s">
        <v>63</v>
      </c>
      <c r="G232" s="366" t="s">
        <v>64</v>
      </c>
      <c r="H232" s="366" t="s">
        <v>65</v>
      </c>
      <c r="I232" s="366" t="s">
        <v>66</v>
      </c>
      <c r="J232" s="366" t="s">
        <v>67</v>
      </c>
      <c r="K232" s="366" t="s">
        <v>68</v>
      </c>
      <c r="L232" s="366" t="s">
        <v>69</v>
      </c>
      <c r="M232" s="366" t="s">
        <v>158</v>
      </c>
      <c r="N232" s="366" t="s">
        <v>159</v>
      </c>
      <c r="O232" s="366" t="s">
        <v>160</v>
      </c>
      <c r="P232" s="380" t="s">
        <v>161</v>
      </c>
    </row>
    <row r="233" spans="2:16" ht="15" hidden="1" outlineLevel="2" x14ac:dyDescent="0.2">
      <c r="B233" s="589"/>
      <c r="C233" s="22" t="s">
        <v>359</v>
      </c>
      <c r="D233" s="157"/>
      <c r="E233" s="550"/>
      <c r="F233" s="550"/>
      <c r="G233" s="550"/>
      <c r="H233" s="550"/>
      <c r="I233" s="550"/>
      <c r="J233" s="550"/>
      <c r="K233" s="550"/>
      <c r="L233" s="550"/>
      <c r="M233" s="550"/>
      <c r="N233" s="550"/>
      <c r="O233" s="550"/>
      <c r="P233" s="300"/>
    </row>
    <row r="234" spans="2:16" ht="15" hidden="1" outlineLevel="2" x14ac:dyDescent="0.2">
      <c r="B234" s="569">
        <v>1</v>
      </c>
      <c r="C234" s="504" t="s">
        <v>253</v>
      </c>
      <c r="D234" s="22" t="s">
        <v>464</v>
      </c>
      <c r="E234" s="550"/>
      <c r="F234" s="295"/>
      <c r="G234" s="295"/>
      <c r="H234" s="295"/>
      <c r="I234" s="295"/>
      <c r="J234" s="295"/>
      <c r="K234" s="295"/>
      <c r="L234" s="295"/>
      <c r="M234" s="295"/>
      <c r="N234" s="295"/>
      <c r="O234" s="295"/>
      <c r="P234" s="300"/>
    </row>
    <row r="235" spans="2:16" ht="15" hidden="1" outlineLevel="2" x14ac:dyDescent="0.2">
      <c r="B235" s="569">
        <v>2</v>
      </c>
      <c r="C235" s="22" t="s">
        <v>254</v>
      </c>
      <c r="D235" s="22" t="s">
        <v>464</v>
      </c>
      <c r="E235" s="550"/>
      <c r="F235" s="295"/>
      <c r="G235" s="295"/>
      <c r="H235" s="295"/>
      <c r="I235" s="295"/>
      <c r="J235" s="295"/>
      <c r="K235" s="295"/>
      <c r="L235" s="295"/>
      <c r="M235" s="295"/>
      <c r="N235" s="295"/>
      <c r="O235" s="550"/>
      <c r="P235" s="300"/>
    </row>
    <row r="236" spans="2:16" ht="15" hidden="1" outlineLevel="2" x14ac:dyDescent="0.2">
      <c r="B236" s="569">
        <v>3</v>
      </c>
      <c r="C236" s="22" t="s">
        <v>255</v>
      </c>
      <c r="D236" s="22" t="s">
        <v>464</v>
      </c>
      <c r="E236" s="550"/>
      <c r="F236" s="295"/>
      <c r="G236" s="295"/>
      <c r="H236" s="295"/>
      <c r="I236" s="295"/>
      <c r="J236" s="295"/>
      <c r="K236" s="295"/>
      <c r="L236" s="295"/>
      <c r="M236" s="295"/>
      <c r="N236" s="550"/>
      <c r="O236" s="550"/>
      <c r="P236" s="300"/>
    </row>
    <row r="237" spans="2:16" ht="15" hidden="1" outlineLevel="2" x14ac:dyDescent="0.2">
      <c r="B237" s="569">
        <v>4</v>
      </c>
      <c r="C237" s="22" t="s">
        <v>256</v>
      </c>
      <c r="D237" s="22" t="s">
        <v>464</v>
      </c>
      <c r="E237" s="550"/>
      <c r="F237" s="295"/>
      <c r="G237" s="295"/>
      <c r="H237" s="295"/>
      <c r="I237" s="295"/>
      <c r="J237" s="295"/>
      <c r="K237" s="295"/>
      <c r="L237" s="295"/>
      <c r="M237" s="550"/>
      <c r="N237" s="550"/>
      <c r="O237" s="550"/>
      <c r="P237" s="300"/>
    </row>
    <row r="238" spans="2:16" ht="15" hidden="1" outlineLevel="2" x14ac:dyDescent="0.2">
      <c r="B238" s="569">
        <v>5</v>
      </c>
      <c r="C238" s="22" t="s">
        <v>257</v>
      </c>
      <c r="D238" s="22" t="s">
        <v>464</v>
      </c>
      <c r="E238" s="550"/>
      <c r="F238" s="295"/>
      <c r="G238" s="295"/>
      <c r="H238" s="295"/>
      <c r="I238" s="295"/>
      <c r="J238" s="295"/>
      <c r="K238" s="295"/>
      <c r="L238" s="550"/>
      <c r="M238" s="550"/>
      <c r="N238" s="550"/>
      <c r="O238" s="550"/>
      <c r="P238" s="300"/>
    </row>
    <row r="239" spans="2:16" ht="15" hidden="1" outlineLevel="2" x14ac:dyDescent="0.2">
      <c r="B239" s="569">
        <v>6</v>
      </c>
      <c r="C239" s="22" t="s">
        <v>258</v>
      </c>
      <c r="D239" s="22" t="s">
        <v>464</v>
      </c>
      <c r="E239" s="550"/>
      <c r="F239" s="295"/>
      <c r="G239" s="295"/>
      <c r="H239" s="295"/>
      <c r="I239" s="295"/>
      <c r="J239" s="295"/>
      <c r="K239" s="550"/>
      <c r="L239" s="550"/>
      <c r="M239" s="550"/>
      <c r="N239" s="550"/>
      <c r="O239" s="550"/>
      <c r="P239" s="300"/>
    </row>
    <row r="240" spans="2:16" ht="15" hidden="1" outlineLevel="2" x14ac:dyDescent="0.2">
      <c r="B240" s="569">
        <v>7</v>
      </c>
      <c r="C240" s="22" t="s">
        <v>259</v>
      </c>
      <c r="D240" s="22" t="s">
        <v>464</v>
      </c>
      <c r="E240" s="550"/>
      <c r="F240" s="295"/>
      <c r="G240" s="295"/>
      <c r="H240" s="295"/>
      <c r="I240" s="295"/>
      <c r="J240" s="550"/>
      <c r="K240" s="550"/>
      <c r="L240" s="550"/>
      <c r="M240" s="550"/>
      <c r="N240" s="550"/>
      <c r="O240" s="550"/>
      <c r="P240" s="300"/>
    </row>
    <row r="241" spans="2:16" ht="15" hidden="1" outlineLevel="2" x14ac:dyDescent="0.2">
      <c r="B241" s="569">
        <v>8</v>
      </c>
      <c r="C241" s="22" t="s">
        <v>260</v>
      </c>
      <c r="D241" s="22" t="s">
        <v>464</v>
      </c>
      <c r="E241" s="550"/>
      <c r="F241" s="295"/>
      <c r="G241" s="295"/>
      <c r="H241" s="295"/>
      <c r="I241" s="550"/>
      <c r="J241" s="550"/>
      <c r="K241" s="550"/>
      <c r="L241" s="550"/>
      <c r="M241" s="550"/>
      <c r="N241" s="550"/>
      <c r="O241" s="550"/>
      <c r="P241" s="300"/>
    </row>
    <row r="242" spans="2:16" ht="15" hidden="1" outlineLevel="2" x14ac:dyDescent="0.2">
      <c r="B242" s="569">
        <v>9</v>
      </c>
      <c r="C242" s="22" t="s">
        <v>261</v>
      </c>
      <c r="D242" s="22" t="s">
        <v>464</v>
      </c>
      <c r="E242" s="550"/>
      <c r="F242" s="295"/>
      <c r="G242" s="295"/>
      <c r="H242" s="550"/>
      <c r="I242" s="550"/>
      <c r="J242" s="550"/>
      <c r="K242" s="550"/>
      <c r="L242" s="550"/>
      <c r="M242" s="550"/>
      <c r="N242" s="550"/>
      <c r="O242" s="550"/>
      <c r="P242" s="300"/>
    </row>
    <row r="243" spans="2:16" ht="15" hidden="1" outlineLevel="2" x14ac:dyDescent="0.2">
      <c r="B243" s="569">
        <v>10</v>
      </c>
      <c r="C243" s="22" t="s">
        <v>262</v>
      </c>
      <c r="D243" s="22" t="s">
        <v>464</v>
      </c>
      <c r="E243" s="550"/>
      <c r="F243" s="295"/>
      <c r="G243" s="550"/>
      <c r="H243" s="550"/>
      <c r="I243" s="550"/>
      <c r="J243" s="550"/>
      <c r="K243" s="550"/>
      <c r="L243" s="550"/>
      <c r="M243" s="550"/>
      <c r="N243" s="550"/>
      <c r="O243" s="550"/>
      <c r="P243" s="300"/>
    </row>
    <row r="244" spans="2:16" ht="15" hidden="1" outlineLevel="2" x14ac:dyDescent="0.2">
      <c r="B244" s="569">
        <v>11</v>
      </c>
      <c r="C244" s="22" t="s">
        <v>263</v>
      </c>
      <c r="D244" s="22" t="s">
        <v>465</v>
      </c>
      <c r="E244" s="550"/>
      <c r="F244" s="295"/>
      <c r="G244" s="296"/>
      <c r="H244" s="296"/>
      <c r="I244" s="296"/>
      <c r="J244" s="296"/>
      <c r="K244" s="296"/>
      <c r="L244" s="296"/>
      <c r="M244" s="296"/>
      <c r="N244" s="296"/>
      <c r="O244" s="296"/>
      <c r="P244" s="300"/>
    </row>
    <row r="245" spans="2:16" ht="15.75" hidden="1" outlineLevel="2" thickBot="1" x14ac:dyDescent="0.25">
      <c r="B245" s="570">
        <v>12</v>
      </c>
      <c r="C245" s="243" t="s">
        <v>264</v>
      </c>
      <c r="D245" s="243" t="s">
        <v>466</v>
      </c>
      <c r="E245" s="432"/>
      <c r="F245" s="212">
        <f>F243+F244</f>
        <v>0</v>
      </c>
      <c r="G245" s="212">
        <f>G242+G244</f>
        <v>0</v>
      </c>
      <c r="H245" s="212">
        <f>H241+H244</f>
        <v>0</v>
      </c>
      <c r="I245" s="212">
        <f>I240+I244</f>
        <v>0</v>
      </c>
      <c r="J245" s="212">
        <f>J239+J244</f>
        <v>0</v>
      </c>
      <c r="K245" s="212">
        <f>K238+K244</f>
        <v>0</v>
      </c>
      <c r="L245" s="212">
        <f>L237+L244</f>
        <v>0</v>
      </c>
      <c r="M245" s="212">
        <f>M236+M244</f>
        <v>0</v>
      </c>
      <c r="N245" s="212">
        <f>N235+N244</f>
        <v>0</v>
      </c>
      <c r="O245" s="212">
        <f>O234+O244</f>
        <v>0</v>
      </c>
      <c r="P245" s="431">
        <f>IFERROR(SUM(E245:O245),0)</f>
        <v>0</v>
      </c>
    </row>
    <row r="246" spans="2:16" hidden="1" outlineLevel="2" x14ac:dyDescent="0.2"/>
    <row r="247" spans="2:16" hidden="1" outlineLevel="2" x14ac:dyDescent="0.2"/>
    <row r="248" spans="2:16" s="365" customFormat="1" ht="15" outlineLevel="1" collapsed="1" x14ac:dyDescent="0.2">
      <c r="B248" s="568"/>
      <c r="C248" s="541">
        <f>C229-1</f>
        <v>2018</v>
      </c>
      <c r="D248" s="418"/>
    </row>
    <row r="249" spans="2:16" s="365" customFormat="1" ht="15" hidden="1" customHeight="1" outlineLevel="2" x14ac:dyDescent="0.2">
      <c r="B249" s="652" t="str">
        <f>"Underwriting year "&amp;K249</f>
        <v>Underwriting year 2018</v>
      </c>
      <c r="C249" s="687"/>
      <c r="D249" s="682" t="s">
        <v>490</v>
      </c>
      <c r="E249" s="703" t="str">
        <f>F249-1&amp;" and prior"</f>
        <v>2012 and prior</v>
      </c>
      <c r="F249" s="680">
        <f t="shared" ref="F249" si="104">G249-1</f>
        <v>2013</v>
      </c>
      <c r="G249" s="680">
        <f t="shared" ref="G249" si="105">H249-1</f>
        <v>2014</v>
      </c>
      <c r="H249" s="680">
        <f t="shared" ref="H249" si="106">I249-1</f>
        <v>2015</v>
      </c>
      <c r="I249" s="680">
        <f t="shared" ref="I249" si="107">J249-1</f>
        <v>2016</v>
      </c>
      <c r="J249" s="680">
        <f t="shared" ref="J249" si="108">K249-1</f>
        <v>2017</v>
      </c>
      <c r="K249" s="680">
        <f t="shared" ref="K249" si="109">L249-1</f>
        <v>2018</v>
      </c>
      <c r="L249" s="680">
        <f t="shared" ref="L249" si="110">M249-1</f>
        <v>2019</v>
      </c>
      <c r="M249" s="680">
        <f t="shared" ref="M249" si="111">N249-1</f>
        <v>2020</v>
      </c>
      <c r="N249" s="680">
        <f>O249-1</f>
        <v>2021</v>
      </c>
      <c r="O249" s="680">
        <f>'Key inputs'!G29</f>
        <v>2022</v>
      </c>
      <c r="P249" s="648" t="s">
        <v>30</v>
      </c>
    </row>
    <row r="250" spans="2:16" s="365" customFormat="1" ht="15" hidden="1" customHeight="1" outlineLevel="2" x14ac:dyDescent="0.2">
      <c r="B250" s="656"/>
      <c r="C250" s="689"/>
      <c r="D250" s="706"/>
      <c r="E250" s="704"/>
      <c r="F250" s="617"/>
      <c r="G250" s="617"/>
      <c r="H250" s="617"/>
      <c r="I250" s="617"/>
      <c r="J250" s="617"/>
      <c r="K250" s="617"/>
      <c r="L250" s="617"/>
      <c r="M250" s="617"/>
      <c r="N250" s="617"/>
      <c r="O250" s="617"/>
      <c r="P250" s="650"/>
    </row>
    <row r="251" spans="2:16" s="365" customFormat="1" ht="15" hidden="1" outlineLevel="2" x14ac:dyDescent="0.2">
      <c r="B251" s="700"/>
      <c r="C251" s="632"/>
      <c r="D251" s="488"/>
      <c r="E251" s="388" t="s">
        <v>62</v>
      </c>
      <c r="F251" s="366" t="s">
        <v>63</v>
      </c>
      <c r="G251" s="366" t="s">
        <v>64</v>
      </c>
      <c r="H251" s="366" t="s">
        <v>65</v>
      </c>
      <c r="I251" s="366" t="s">
        <v>66</v>
      </c>
      <c r="J251" s="366" t="s">
        <v>67</v>
      </c>
      <c r="K251" s="366" t="s">
        <v>68</v>
      </c>
      <c r="L251" s="366" t="s">
        <v>69</v>
      </c>
      <c r="M251" s="366" t="s">
        <v>158</v>
      </c>
      <c r="N251" s="366" t="s">
        <v>159</v>
      </c>
      <c r="O251" s="366" t="s">
        <v>160</v>
      </c>
      <c r="P251" s="380" t="s">
        <v>161</v>
      </c>
    </row>
    <row r="252" spans="2:16" ht="15" hidden="1" outlineLevel="2" x14ac:dyDescent="0.2">
      <c r="B252" s="589"/>
      <c r="C252" s="22" t="s">
        <v>359</v>
      </c>
      <c r="D252" s="157"/>
      <c r="E252" s="550"/>
      <c r="F252" s="550"/>
      <c r="G252" s="550"/>
      <c r="H252" s="550"/>
      <c r="I252" s="550"/>
      <c r="J252" s="550"/>
      <c r="K252" s="550"/>
      <c r="L252" s="550"/>
      <c r="M252" s="550"/>
      <c r="N252" s="550"/>
      <c r="O252" s="550"/>
      <c r="P252" s="300"/>
    </row>
    <row r="253" spans="2:16" ht="15" hidden="1" outlineLevel="2" x14ac:dyDescent="0.2">
      <c r="B253" s="569">
        <v>1</v>
      </c>
      <c r="C253" s="504" t="s">
        <v>253</v>
      </c>
      <c r="D253" s="22" t="s">
        <v>464</v>
      </c>
      <c r="E253" s="550"/>
      <c r="F253" s="295"/>
      <c r="G253" s="295"/>
      <c r="H253" s="295"/>
      <c r="I253" s="295"/>
      <c r="J253" s="295"/>
      <c r="K253" s="295"/>
      <c r="L253" s="295"/>
      <c r="M253" s="295"/>
      <c r="N253" s="295"/>
      <c r="O253" s="295"/>
      <c r="P253" s="300"/>
    </row>
    <row r="254" spans="2:16" ht="15" hidden="1" outlineLevel="2" x14ac:dyDescent="0.2">
      <c r="B254" s="569">
        <v>2</v>
      </c>
      <c r="C254" s="22" t="s">
        <v>254</v>
      </c>
      <c r="D254" s="22" t="s">
        <v>464</v>
      </c>
      <c r="E254" s="550"/>
      <c r="F254" s="295"/>
      <c r="G254" s="295"/>
      <c r="H254" s="295"/>
      <c r="I254" s="295"/>
      <c r="J254" s="295"/>
      <c r="K254" s="295"/>
      <c r="L254" s="295"/>
      <c r="M254" s="295"/>
      <c r="N254" s="295"/>
      <c r="O254" s="550"/>
      <c r="P254" s="300"/>
    </row>
    <row r="255" spans="2:16" ht="15" hidden="1" outlineLevel="2" x14ac:dyDescent="0.2">
      <c r="B255" s="569">
        <v>3</v>
      </c>
      <c r="C255" s="22" t="s">
        <v>255</v>
      </c>
      <c r="D255" s="22" t="s">
        <v>464</v>
      </c>
      <c r="E255" s="550"/>
      <c r="F255" s="295"/>
      <c r="G255" s="295"/>
      <c r="H255" s="295"/>
      <c r="I255" s="295"/>
      <c r="J255" s="295"/>
      <c r="K255" s="295"/>
      <c r="L255" s="295"/>
      <c r="M255" s="295"/>
      <c r="N255" s="550"/>
      <c r="O255" s="550"/>
      <c r="P255" s="300"/>
    </row>
    <row r="256" spans="2:16" ht="15" hidden="1" outlineLevel="2" x14ac:dyDescent="0.2">
      <c r="B256" s="569">
        <v>4</v>
      </c>
      <c r="C256" s="22" t="s">
        <v>256</v>
      </c>
      <c r="D256" s="22" t="s">
        <v>464</v>
      </c>
      <c r="E256" s="550"/>
      <c r="F256" s="295"/>
      <c r="G256" s="295"/>
      <c r="H256" s="295"/>
      <c r="I256" s="295"/>
      <c r="J256" s="295"/>
      <c r="K256" s="295"/>
      <c r="L256" s="295"/>
      <c r="M256" s="550"/>
      <c r="N256" s="550"/>
      <c r="O256" s="550"/>
      <c r="P256" s="300"/>
    </row>
    <row r="257" spans="2:16" ht="15" hidden="1" outlineLevel="2" x14ac:dyDescent="0.2">
      <c r="B257" s="569">
        <v>5</v>
      </c>
      <c r="C257" s="22" t="s">
        <v>257</v>
      </c>
      <c r="D257" s="22" t="s">
        <v>464</v>
      </c>
      <c r="E257" s="550"/>
      <c r="F257" s="295"/>
      <c r="G257" s="295"/>
      <c r="H257" s="295"/>
      <c r="I257" s="295"/>
      <c r="J257" s="295"/>
      <c r="K257" s="295"/>
      <c r="L257" s="550"/>
      <c r="M257" s="550"/>
      <c r="N257" s="550"/>
      <c r="O257" s="550"/>
      <c r="P257" s="300"/>
    </row>
    <row r="258" spans="2:16" ht="15" hidden="1" outlineLevel="2" x14ac:dyDescent="0.2">
      <c r="B258" s="569">
        <v>6</v>
      </c>
      <c r="C258" s="22" t="s">
        <v>258</v>
      </c>
      <c r="D258" s="22" t="s">
        <v>464</v>
      </c>
      <c r="E258" s="550"/>
      <c r="F258" s="295"/>
      <c r="G258" s="295"/>
      <c r="H258" s="295"/>
      <c r="I258" s="295"/>
      <c r="J258" s="295"/>
      <c r="K258" s="550"/>
      <c r="L258" s="550"/>
      <c r="M258" s="550"/>
      <c r="N258" s="550"/>
      <c r="O258" s="550"/>
      <c r="P258" s="300"/>
    </row>
    <row r="259" spans="2:16" ht="15" hidden="1" outlineLevel="2" x14ac:dyDescent="0.2">
      <c r="B259" s="569">
        <v>7</v>
      </c>
      <c r="C259" s="22" t="s">
        <v>259</v>
      </c>
      <c r="D259" s="22" t="s">
        <v>464</v>
      </c>
      <c r="E259" s="550"/>
      <c r="F259" s="295"/>
      <c r="G259" s="295"/>
      <c r="H259" s="295"/>
      <c r="I259" s="295"/>
      <c r="J259" s="550"/>
      <c r="K259" s="550"/>
      <c r="L259" s="550"/>
      <c r="M259" s="550"/>
      <c r="N259" s="550"/>
      <c r="O259" s="550"/>
      <c r="P259" s="300"/>
    </row>
    <row r="260" spans="2:16" ht="15" hidden="1" outlineLevel="2" x14ac:dyDescent="0.2">
      <c r="B260" s="569">
        <v>8</v>
      </c>
      <c r="C260" s="22" t="s">
        <v>260</v>
      </c>
      <c r="D260" s="22" t="s">
        <v>464</v>
      </c>
      <c r="E260" s="550"/>
      <c r="F260" s="295"/>
      <c r="G260" s="295"/>
      <c r="H260" s="295"/>
      <c r="I260" s="550"/>
      <c r="J260" s="550"/>
      <c r="K260" s="550"/>
      <c r="L260" s="550"/>
      <c r="M260" s="550"/>
      <c r="N260" s="550"/>
      <c r="O260" s="550"/>
      <c r="P260" s="300"/>
    </row>
    <row r="261" spans="2:16" ht="15" hidden="1" outlineLevel="2" x14ac:dyDescent="0.2">
      <c r="B261" s="569">
        <v>9</v>
      </c>
      <c r="C261" s="22" t="s">
        <v>261</v>
      </c>
      <c r="D261" s="22" t="s">
        <v>464</v>
      </c>
      <c r="E261" s="550"/>
      <c r="F261" s="295"/>
      <c r="G261" s="295"/>
      <c r="H261" s="550"/>
      <c r="I261" s="550"/>
      <c r="J261" s="550"/>
      <c r="K261" s="550"/>
      <c r="L261" s="550"/>
      <c r="M261" s="550"/>
      <c r="N261" s="550"/>
      <c r="O261" s="550"/>
      <c r="P261" s="300"/>
    </row>
    <row r="262" spans="2:16" ht="15" hidden="1" outlineLevel="2" x14ac:dyDescent="0.2">
      <c r="B262" s="569">
        <v>10</v>
      </c>
      <c r="C262" s="22" t="s">
        <v>262</v>
      </c>
      <c r="D262" s="22" t="s">
        <v>464</v>
      </c>
      <c r="E262" s="550"/>
      <c r="F262" s="295"/>
      <c r="G262" s="550"/>
      <c r="H262" s="550"/>
      <c r="I262" s="550"/>
      <c r="J262" s="550"/>
      <c r="K262" s="550"/>
      <c r="L262" s="550"/>
      <c r="M262" s="550"/>
      <c r="N262" s="550"/>
      <c r="O262" s="550"/>
      <c r="P262" s="300"/>
    </row>
    <row r="263" spans="2:16" ht="15" hidden="1" outlineLevel="2" x14ac:dyDescent="0.2">
      <c r="B263" s="569">
        <v>11</v>
      </c>
      <c r="C263" s="22" t="s">
        <v>263</v>
      </c>
      <c r="D263" s="22" t="s">
        <v>465</v>
      </c>
      <c r="E263" s="550"/>
      <c r="F263" s="295"/>
      <c r="G263" s="296"/>
      <c r="H263" s="296"/>
      <c r="I263" s="296"/>
      <c r="J263" s="296"/>
      <c r="K263" s="296"/>
      <c r="L263" s="296"/>
      <c r="M263" s="296"/>
      <c r="N263" s="296"/>
      <c r="O263" s="296"/>
      <c r="P263" s="300"/>
    </row>
    <row r="264" spans="2:16" ht="15.75" hidden="1" outlineLevel="2" thickBot="1" x14ac:dyDescent="0.25">
      <c r="B264" s="570">
        <v>12</v>
      </c>
      <c r="C264" s="243" t="s">
        <v>264</v>
      </c>
      <c r="D264" s="243" t="s">
        <v>466</v>
      </c>
      <c r="E264" s="432"/>
      <c r="F264" s="212">
        <f>F262+F263</f>
        <v>0</v>
      </c>
      <c r="G264" s="212">
        <f>G261+G263</f>
        <v>0</v>
      </c>
      <c r="H264" s="212">
        <f>H260+H263</f>
        <v>0</v>
      </c>
      <c r="I264" s="212">
        <f>I259+I263</f>
        <v>0</v>
      </c>
      <c r="J264" s="212">
        <f>J258+J263</f>
        <v>0</v>
      </c>
      <c r="K264" s="212">
        <f>K257+K263</f>
        <v>0</v>
      </c>
      <c r="L264" s="212">
        <f>L256+L263</f>
        <v>0</v>
      </c>
      <c r="M264" s="212">
        <f>M255+M263</f>
        <v>0</v>
      </c>
      <c r="N264" s="212">
        <f>N254+N263</f>
        <v>0</v>
      </c>
      <c r="O264" s="212">
        <f>O253+O263</f>
        <v>0</v>
      </c>
      <c r="P264" s="431">
        <f>IFERROR(SUM(E264:O264),0)</f>
        <v>0</v>
      </c>
    </row>
    <row r="265" spans="2:16" hidden="1" outlineLevel="2" x14ac:dyDescent="0.2"/>
    <row r="266" spans="2:16" hidden="1" outlineLevel="2" x14ac:dyDescent="0.2"/>
    <row r="267" spans="2:16" s="365" customFormat="1" ht="15" outlineLevel="1" collapsed="1" x14ac:dyDescent="0.2">
      <c r="B267" s="568"/>
      <c r="C267" s="541">
        <f>C248-1</f>
        <v>2017</v>
      </c>
      <c r="D267" s="418"/>
    </row>
    <row r="268" spans="2:16" s="365" customFormat="1" ht="15" hidden="1" customHeight="1" outlineLevel="2" x14ac:dyDescent="0.2">
      <c r="B268" s="652" t="str">
        <f>"Underwriting year "&amp;J268</f>
        <v>Underwriting year 2017</v>
      </c>
      <c r="C268" s="687"/>
      <c r="D268" s="682" t="s">
        <v>490</v>
      </c>
      <c r="E268" s="703" t="str">
        <f>F268-1&amp;" and prior"</f>
        <v>2012 and prior</v>
      </c>
      <c r="F268" s="680">
        <f t="shared" ref="F268" si="112">G268-1</f>
        <v>2013</v>
      </c>
      <c r="G268" s="680">
        <f t="shared" ref="G268" si="113">H268-1</f>
        <v>2014</v>
      </c>
      <c r="H268" s="680">
        <f t="shared" ref="H268" si="114">I268-1</f>
        <v>2015</v>
      </c>
      <c r="I268" s="680">
        <f t="shared" ref="I268" si="115">J268-1</f>
        <v>2016</v>
      </c>
      <c r="J268" s="680">
        <f t="shared" ref="J268" si="116">K268-1</f>
        <v>2017</v>
      </c>
      <c r="K268" s="680">
        <f t="shared" ref="K268" si="117">L268-1</f>
        <v>2018</v>
      </c>
      <c r="L268" s="680">
        <f t="shared" ref="L268" si="118">M268-1</f>
        <v>2019</v>
      </c>
      <c r="M268" s="680">
        <f t="shared" ref="M268" si="119">N268-1</f>
        <v>2020</v>
      </c>
      <c r="N268" s="680">
        <f>O268-1</f>
        <v>2021</v>
      </c>
      <c r="O268" s="680">
        <f>'Key inputs'!G29</f>
        <v>2022</v>
      </c>
      <c r="P268" s="648" t="s">
        <v>30</v>
      </c>
    </row>
    <row r="269" spans="2:16" s="365" customFormat="1" ht="15" hidden="1" customHeight="1" outlineLevel="2" x14ac:dyDescent="0.2">
      <c r="B269" s="656"/>
      <c r="C269" s="689"/>
      <c r="D269" s="706"/>
      <c r="E269" s="704"/>
      <c r="F269" s="617"/>
      <c r="G269" s="617"/>
      <c r="H269" s="617"/>
      <c r="I269" s="617"/>
      <c r="J269" s="617"/>
      <c r="K269" s="617"/>
      <c r="L269" s="617"/>
      <c r="M269" s="617"/>
      <c r="N269" s="617"/>
      <c r="O269" s="617"/>
      <c r="P269" s="650"/>
    </row>
    <row r="270" spans="2:16" s="365" customFormat="1" ht="15" hidden="1" outlineLevel="2" x14ac:dyDescent="0.2">
      <c r="B270" s="700"/>
      <c r="C270" s="632"/>
      <c r="D270" s="488"/>
      <c r="E270" s="388" t="s">
        <v>62</v>
      </c>
      <c r="F270" s="366" t="s">
        <v>63</v>
      </c>
      <c r="G270" s="366" t="s">
        <v>64</v>
      </c>
      <c r="H270" s="366" t="s">
        <v>65</v>
      </c>
      <c r="I270" s="366" t="s">
        <v>66</v>
      </c>
      <c r="J270" s="366" t="s">
        <v>67</v>
      </c>
      <c r="K270" s="366" t="s">
        <v>68</v>
      </c>
      <c r="L270" s="366" t="s">
        <v>69</v>
      </c>
      <c r="M270" s="366" t="s">
        <v>158</v>
      </c>
      <c r="N270" s="366" t="s">
        <v>159</v>
      </c>
      <c r="O270" s="366" t="s">
        <v>160</v>
      </c>
      <c r="P270" s="380" t="s">
        <v>161</v>
      </c>
    </row>
    <row r="271" spans="2:16" ht="15" hidden="1" outlineLevel="2" x14ac:dyDescent="0.2">
      <c r="B271" s="589"/>
      <c r="C271" s="22" t="s">
        <v>359</v>
      </c>
      <c r="D271" s="157"/>
      <c r="E271" s="550"/>
      <c r="F271" s="550"/>
      <c r="G271" s="550"/>
      <c r="H271" s="550"/>
      <c r="I271" s="550"/>
      <c r="J271" s="550"/>
      <c r="K271" s="550"/>
      <c r="L271" s="550"/>
      <c r="M271" s="550"/>
      <c r="N271" s="550"/>
      <c r="O271" s="550"/>
      <c r="P271" s="300"/>
    </row>
    <row r="272" spans="2:16" ht="15" hidden="1" outlineLevel="2" x14ac:dyDescent="0.2">
      <c r="B272" s="569">
        <v>1</v>
      </c>
      <c r="C272" s="504" t="s">
        <v>253</v>
      </c>
      <c r="D272" s="22" t="s">
        <v>464</v>
      </c>
      <c r="E272" s="550"/>
      <c r="F272" s="295"/>
      <c r="G272" s="295"/>
      <c r="H272" s="295"/>
      <c r="I272" s="295"/>
      <c r="J272" s="295"/>
      <c r="K272" s="295"/>
      <c r="L272" s="295"/>
      <c r="M272" s="295"/>
      <c r="N272" s="295"/>
      <c r="O272" s="295"/>
      <c r="P272" s="300"/>
    </row>
    <row r="273" spans="2:16" ht="15" hidden="1" outlineLevel="2" x14ac:dyDescent="0.2">
      <c r="B273" s="569">
        <v>2</v>
      </c>
      <c r="C273" s="22" t="s">
        <v>254</v>
      </c>
      <c r="D273" s="22" t="s">
        <v>464</v>
      </c>
      <c r="E273" s="550"/>
      <c r="F273" s="295"/>
      <c r="G273" s="295"/>
      <c r="H273" s="295"/>
      <c r="I273" s="295"/>
      <c r="J273" s="295"/>
      <c r="K273" s="295"/>
      <c r="L273" s="295"/>
      <c r="M273" s="295"/>
      <c r="N273" s="295"/>
      <c r="O273" s="550"/>
      <c r="P273" s="300"/>
    </row>
    <row r="274" spans="2:16" ht="15" hidden="1" outlineLevel="2" x14ac:dyDescent="0.2">
      <c r="B274" s="569">
        <v>3</v>
      </c>
      <c r="C274" s="22" t="s">
        <v>255</v>
      </c>
      <c r="D274" s="22" t="s">
        <v>464</v>
      </c>
      <c r="E274" s="550"/>
      <c r="F274" s="295"/>
      <c r="G274" s="295"/>
      <c r="H274" s="295"/>
      <c r="I274" s="295"/>
      <c r="J274" s="295"/>
      <c r="K274" s="295"/>
      <c r="L274" s="295"/>
      <c r="M274" s="295"/>
      <c r="N274" s="550"/>
      <c r="O274" s="550"/>
      <c r="P274" s="300"/>
    </row>
    <row r="275" spans="2:16" ht="15" hidden="1" outlineLevel="2" x14ac:dyDescent="0.2">
      <c r="B275" s="569">
        <v>4</v>
      </c>
      <c r="C275" s="22" t="s">
        <v>256</v>
      </c>
      <c r="D275" s="22" t="s">
        <v>464</v>
      </c>
      <c r="E275" s="550"/>
      <c r="F275" s="295"/>
      <c r="G275" s="295"/>
      <c r="H275" s="295"/>
      <c r="I275" s="295"/>
      <c r="J275" s="295"/>
      <c r="K275" s="295"/>
      <c r="L275" s="295"/>
      <c r="M275" s="550"/>
      <c r="N275" s="550"/>
      <c r="O275" s="550"/>
      <c r="P275" s="300"/>
    </row>
    <row r="276" spans="2:16" ht="15" hidden="1" outlineLevel="2" x14ac:dyDescent="0.2">
      <c r="B276" s="569">
        <v>5</v>
      </c>
      <c r="C276" s="22" t="s">
        <v>257</v>
      </c>
      <c r="D276" s="22" t="s">
        <v>464</v>
      </c>
      <c r="E276" s="550"/>
      <c r="F276" s="295"/>
      <c r="G276" s="295"/>
      <c r="H276" s="295"/>
      <c r="I276" s="295"/>
      <c r="J276" s="295"/>
      <c r="K276" s="295"/>
      <c r="L276" s="550"/>
      <c r="M276" s="550"/>
      <c r="N276" s="550"/>
      <c r="O276" s="550"/>
      <c r="P276" s="300"/>
    </row>
    <row r="277" spans="2:16" ht="15" hidden="1" outlineLevel="2" x14ac:dyDescent="0.2">
      <c r="B277" s="569">
        <v>6</v>
      </c>
      <c r="C277" s="22" t="s">
        <v>258</v>
      </c>
      <c r="D277" s="22" t="s">
        <v>464</v>
      </c>
      <c r="E277" s="550"/>
      <c r="F277" s="295"/>
      <c r="G277" s="295"/>
      <c r="H277" s="295"/>
      <c r="I277" s="295"/>
      <c r="J277" s="295"/>
      <c r="K277" s="550"/>
      <c r="L277" s="550"/>
      <c r="M277" s="550"/>
      <c r="N277" s="550"/>
      <c r="O277" s="550"/>
      <c r="P277" s="300"/>
    </row>
    <row r="278" spans="2:16" ht="15" hidden="1" outlineLevel="2" x14ac:dyDescent="0.2">
      <c r="B278" s="569">
        <v>7</v>
      </c>
      <c r="C278" s="22" t="s">
        <v>259</v>
      </c>
      <c r="D278" s="22" t="s">
        <v>464</v>
      </c>
      <c r="E278" s="550"/>
      <c r="F278" s="295"/>
      <c r="G278" s="295"/>
      <c r="H278" s="295"/>
      <c r="I278" s="295"/>
      <c r="J278" s="550"/>
      <c r="K278" s="550"/>
      <c r="L278" s="550"/>
      <c r="M278" s="550"/>
      <c r="N278" s="550"/>
      <c r="O278" s="550"/>
      <c r="P278" s="300"/>
    </row>
    <row r="279" spans="2:16" ht="15" hidden="1" outlineLevel="2" x14ac:dyDescent="0.2">
      <c r="B279" s="569">
        <v>8</v>
      </c>
      <c r="C279" s="22" t="s">
        <v>260</v>
      </c>
      <c r="D279" s="22" t="s">
        <v>464</v>
      </c>
      <c r="E279" s="550"/>
      <c r="F279" s="295"/>
      <c r="G279" s="295"/>
      <c r="H279" s="295"/>
      <c r="I279" s="550"/>
      <c r="J279" s="550"/>
      <c r="K279" s="550"/>
      <c r="L279" s="550"/>
      <c r="M279" s="550"/>
      <c r="N279" s="550"/>
      <c r="O279" s="550"/>
      <c r="P279" s="300"/>
    </row>
    <row r="280" spans="2:16" ht="15" hidden="1" outlineLevel="2" x14ac:dyDescent="0.2">
      <c r="B280" s="569">
        <v>9</v>
      </c>
      <c r="C280" s="22" t="s">
        <v>261</v>
      </c>
      <c r="D280" s="22" t="s">
        <v>464</v>
      </c>
      <c r="E280" s="550"/>
      <c r="F280" s="295"/>
      <c r="G280" s="295"/>
      <c r="H280" s="550"/>
      <c r="I280" s="550"/>
      <c r="J280" s="550"/>
      <c r="K280" s="550"/>
      <c r="L280" s="550"/>
      <c r="M280" s="550"/>
      <c r="N280" s="550"/>
      <c r="O280" s="550"/>
      <c r="P280" s="300"/>
    </row>
    <row r="281" spans="2:16" ht="15" hidden="1" outlineLevel="2" x14ac:dyDescent="0.2">
      <c r="B281" s="569">
        <v>10</v>
      </c>
      <c r="C281" s="22" t="s">
        <v>262</v>
      </c>
      <c r="D281" s="22" t="s">
        <v>464</v>
      </c>
      <c r="E281" s="550"/>
      <c r="F281" s="295"/>
      <c r="G281" s="550"/>
      <c r="H281" s="550"/>
      <c r="I281" s="550"/>
      <c r="J281" s="550"/>
      <c r="K281" s="550"/>
      <c r="L281" s="550"/>
      <c r="M281" s="550"/>
      <c r="N281" s="550"/>
      <c r="O281" s="550"/>
      <c r="P281" s="300"/>
    </row>
    <row r="282" spans="2:16" ht="15" hidden="1" outlineLevel="2" x14ac:dyDescent="0.2">
      <c r="B282" s="569">
        <v>11</v>
      </c>
      <c r="C282" s="22" t="s">
        <v>263</v>
      </c>
      <c r="D282" s="22" t="s">
        <v>465</v>
      </c>
      <c r="E282" s="550"/>
      <c r="F282" s="295"/>
      <c r="G282" s="296"/>
      <c r="H282" s="296"/>
      <c r="I282" s="296"/>
      <c r="J282" s="296"/>
      <c r="K282" s="296"/>
      <c r="L282" s="296"/>
      <c r="M282" s="296"/>
      <c r="N282" s="296"/>
      <c r="O282" s="296"/>
      <c r="P282" s="300"/>
    </row>
    <row r="283" spans="2:16" ht="15.75" hidden="1" outlineLevel="2" thickBot="1" x14ac:dyDescent="0.25">
      <c r="B283" s="570">
        <v>12</v>
      </c>
      <c r="C283" s="243" t="s">
        <v>264</v>
      </c>
      <c r="D283" s="243" t="s">
        <v>466</v>
      </c>
      <c r="E283" s="432"/>
      <c r="F283" s="212">
        <f>F281+F282</f>
        <v>0</v>
      </c>
      <c r="G283" s="212">
        <f>G280+G282</f>
        <v>0</v>
      </c>
      <c r="H283" s="212">
        <f>H279+H282</f>
        <v>0</v>
      </c>
      <c r="I283" s="212">
        <f>I278+I282</f>
        <v>0</v>
      </c>
      <c r="J283" s="212">
        <f>J277+J282</f>
        <v>0</v>
      </c>
      <c r="K283" s="212">
        <f>K276+K282</f>
        <v>0</v>
      </c>
      <c r="L283" s="212">
        <f>L275+L282</f>
        <v>0</v>
      </c>
      <c r="M283" s="212">
        <f>M274+M282</f>
        <v>0</v>
      </c>
      <c r="N283" s="212">
        <f>N273+N282</f>
        <v>0</v>
      </c>
      <c r="O283" s="212">
        <f>O272+O282</f>
        <v>0</v>
      </c>
      <c r="P283" s="431">
        <f>IFERROR(SUM(E283:O283),0)</f>
        <v>0</v>
      </c>
    </row>
    <row r="284" spans="2:16" outlineLevel="1" collapsed="1" x14ac:dyDescent="0.2"/>
    <row r="285" spans="2:16" outlineLevel="1" x14ac:dyDescent="0.2"/>
  </sheetData>
  <sheetProtection algorithmName="SHA-512" hashValue="fmeqaXHf8rNJnD5uvzCRWAj2HlFoS85pV7Nq6i2qcGnR32i2TL0+9PQCuvKDXgovGD67QmjgD/0TuxN326cC6w==" saltValue="0OMdvTy3tPV4sn2ukkTNoQ==" spinCount="100000" sheet="1" formatCells="0" formatColumns="0" formatRows="0"/>
  <mergeCells count="224">
    <mergeCell ref="D211:D212"/>
    <mergeCell ref="D230:D231"/>
    <mergeCell ref="D249:D250"/>
    <mergeCell ref="D268:D269"/>
    <mergeCell ref="D6:D7"/>
    <mergeCell ref="D24:D25"/>
    <mergeCell ref="D42:D43"/>
    <mergeCell ref="D60:D61"/>
    <mergeCell ref="D154:D155"/>
    <mergeCell ref="D173:D174"/>
    <mergeCell ref="D192:D193"/>
    <mergeCell ref="D78:D79"/>
    <mergeCell ref="D96:D97"/>
    <mergeCell ref="D114:D115"/>
    <mergeCell ref="D132:D133"/>
    <mergeCell ref="N6:N7"/>
    <mergeCell ref="O6:O7"/>
    <mergeCell ref="P6:P7"/>
    <mergeCell ref="I6:I7"/>
    <mergeCell ref="J6:J7"/>
    <mergeCell ref="K6:K7"/>
    <mergeCell ref="L6:L7"/>
    <mergeCell ref="M6:M7"/>
    <mergeCell ref="E6:E7"/>
    <mergeCell ref="F6:F7"/>
    <mergeCell ref="G6:G7"/>
    <mergeCell ref="H6:H7"/>
    <mergeCell ref="N114:N115"/>
    <mergeCell ref="O114:O115"/>
    <mergeCell ref="P114:P115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P132:P133"/>
    <mergeCell ref="I114:I115"/>
    <mergeCell ref="J114:J115"/>
    <mergeCell ref="K114:K115"/>
    <mergeCell ref="L114:L115"/>
    <mergeCell ref="M114:M115"/>
    <mergeCell ref="E114:E115"/>
    <mergeCell ref="F114:F115"/>
    <mergeCell ref="G114:G115"/>
    <mergeCell ref="H114:H115"/>
    <mergeCell ref="N96:N97"/>
    <mergeCell ref="O96:O97"/>
    <mergeCell ref="P96:P97"/>
    <mergeCell ref="I78:I79"/>
    <mergeCell ref="J78:J79"/>
    <mergeCell ref="K78:K79"/>
    <mergeCell ref="L78:L79"/>
    <mergeCell ref="M78:M79"/>
    <mergeCell ref="B78:C79"/>
    <mergeCell ref="B80:C80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E78:E79"/>
    <mergeCell ref="F78:F79"/>
    <mergeCell ref="G78:G79"/>
    <mergeCell ref="H78:H79"/>
    <mergeCell ref="B96:C97"/>
    <mergeCell ref="N60:N61"/>
    <mergeCell ref="O60:O61"/>
    <mergeCell ref="P60:P61"/>
    <mergeCell ref="I42:I43"/>
    <mergeCell ref="J42:J43"/>
    <mergeCell ref="K42:K43"/>
    <mergeCell ref="L42:L43"/>
    <mergeCell ref="N78:N79"/>
    <mergeCell ref="O78:O79"/>
    <mergeCell ref="P78:P79"/>
    <mergeCell ref="N42:N43"/>
    <mergeCell ref="O42:O43"/>
    <mergeCell ref="P42:P43"/>
    <mergeCell ref="P24:P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E60:E61"/>
    <mergeCell ref="F60:F61"/>
    <mergeCell ref="G60:G61"/>
    <mergeCell ref="H60:H61"/>
    <mergeCell ref="I60:I61"/>
    <mergeCell ref="J60:J61"/>
    <mergeCell ref="K60:K61"/>
    <mergeCell ref="M42:M43"/>
    <mergeCell ref="E42:E43"/>
    <mergeCell ref="F42:F43"/>
    <mergeCell ref="G42:G43"/>
    <mergeCell ref="H42:H43"/>
    <mergeCell ref="L60:L61"/>
    <mergeCell ref="M60:M61"/>
    <mergeCell ref="M154:M155"/>
    <mergeCell ref="N154:N155"/>
    <mergeCell ref="O154:O155"/>
    <mergeCell ref="P154:P155"/>
    <mergeCell ref="E173:E174"/>
    <mergeCell ref="F173:F174"/>
    <mergeCell ref="G173:G174"/>
    <mergeCell ref="H173:H174"/>
    <mergeCell ref="I173:I174"/>
    <mergeCell ref="J173:J174"/>
    <mergeCell ref="K173:K174"/>
    <mergeCell ref="L173:L174"/>
    <mergeCell ref="M173:M174"/>
    <mergeCell ref="N173:N174"/>
    <mergeCell ref="O173:O174"/>
    <mergeCell ref="P173:P174"/>
    <mergeCell ref="E154:E155"/>
    <mergeCell ref="F154:F155"/>
    <mergeCell ref="G154:G155"/>
    <mergeCell ref="H154:H155"/>
    <mergeCell ref="I154:I155"/>
    <mergeCell ref="J154:J155"/>
    <mergeCell ref="K154:K155"/>
    <mergeCell ref="L154:L155"/>
    <mergeCell ref="M192:M193"/>
    <mergeCell ref="N192:N193"/>
    <mergeCell ref="O192:O193"/>
    <mergeCell ref="P192:P193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M211:M212"/>
    <mergeCell ref="N211:N212"/>
    <mergeCell ref="O211:O212"/>
    <mergeCell ref="P211:P212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230:M231"/>
    <mergeCell ref="N230:N231"/>
    <mergeCell ref="O230:O231"/>
    <mergeCell ref="P230:P231"/>
    <mergeCell ref="E249:E250"/>
    <mergeCell ref="F249:F250"/>
    <mergeCell ref="G249:G250"/>
    <mergeCell ref="H249:H250"/>
    <mergeCell ref="I249:I250"/>
    <mergeCell ref="J249:J250"/>
    <mergeCell ref="K249:K250"/>
    <mergeCell ref="L249:L250"/>
    <mergeCell ref="M249:M250"/>
    <mergeCell ref="N249:N250"/>
    <mergeCell ref="O249:O250"/>
    <mergeCell ref="P249:P250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68:M269"/>
    <mergeCell ref="N268:N269"/>
    <mergeCell ref="O268:O269"/>
    <mergeCell ref="P268:P269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B98:C98"/>
    <mergeCell ref="B114:C115"/>
    <mergeCell ref="B132:C133"/>
    <mergeCell ref="B134:C134"/>
    <mergeCell ref="B154:C155"/>
    <mergeCell ref="B156:C156"/>
    <mergeCell ref="B173:C174"/>
    <mergeCell ref="B6:C7"/>
    <mergeCell ref="B8:C8"/>
    <mergeCell ref="B24:C25"/>
    <mergeCell ref="B26:C26"/>
    <mergeCell ref="B42:C43"/>
    <mergeCell ref="B44:C44"/>
    <mergeCell ref="B60:C61"/>
    <mergeCell ref="B62:C62"/>
    <mergeCell ref="B268:C269"/>
    <mergeCell ref="B270:C270"/>
    <mergeCell ref="B175:C175"/>
    <mergeCell ref="B192:C193"/>
    <mergeCell ref="B194:C194"/>
    <mergeCell ref="B211:C212"/>
    <mergeCell ref="B213:C213"/>
    <mergeCell ref="B230:C231"/>
    <mergeCell ref="B232:C232"/>
    <mergeCell ref="B249:C250"/>
    <mergeCell ref="B251:C251"/>
  </mergeCells>
  <hyperlinks>
    <hyperlink ref="F2" location="Content!A1" display="&lt;&lt;&lt; Back to ToC" xr:uid="{A1D0AFB7-CCA7-4424-B7D8-86EF569B624A}"/>
  </hyperlinks>
  <pageMargins left="0.7" right="0.7" top="0.75" bottom="0.75" header="0.3" footer="0.3"/>
  <pageSetup paperSize="9" scale="42" fitToHeight="0" orientation="landscape" r:id="rId1"/>
  <headerFooter>
    <oddFooter>&amp;C_x000D_&amp;1#&amp;"Calibri"&amp;10&amp;K000000 Classification: Unclassified</oddFooter>
  </headerFooter>
  <rowBreaks count="3" manualBreakCount="3">
    <brk id="76" max="16383" man="1"/>
    <brk id="150" max="16383" man="1"/>
    <brk id="22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714D-F56C-4E1D-8ED4-8AF63C70A276}">
  <sheetPr>
    <pageSetUpPr fitToPage="1"/>
  </sheetPr>
  <dimension ref="B1:P280"/>
  <sheetViews>
    <sheetView showGridLines="0" topLeftCell="B1" zoomScale="70" zoomScaleNormal="70" workbookViewId="0">
      <selection activeCell="L170" sqref="L170:M170"/>
    </sheetView>
  </sheetViews>
  <sheetFormatPr defaultColWidth="9.140625" defaultRowHeight="14.25" outlineLevelRow="2" outlineLevelCol="1" x14ac:dyDescent="0.2"/>
  <cols>
    <col min="1" max="1" width="3.7109375" style="9" customWidth="1"/>
    <col min="2" max="2" width="4" style="573" bestFit="1" customWidth="1"/>
    <col min="3" max="3" width="43.7109375" style="9" bestFit="1" customWidth="1"/>
    <col min="4" max="4" width="21.5703125" style="9" hidden="1" customWidth="1" outlineLevel="1"/>
    <col min="5" max="5" width="20.7109375" style="9" customWidth="1" collapsed="1"/>
    <col min="6" max="16" width="20.7109375" style="9" customWidth="1"/>
    <col min="17" max="16384" width="9.140625" style="9"/>
  </cols>
  <sheetData>
    <row r="1" spans="2:16" s="365" customFormat="1" x14ac:dyDescent="0.2">
      <c r="B1" s="568"/>
    </row>
    <row r="2" spans="2:16" s="365" customFormat="1" ht="15" x14ac:dyDescent="0.2">
      <c r="B2" s="568"/>
      <c r="C2" s="362" t="s">
        <v>265</v>
      </c>
      <c r="D2" s="362"/>
      <c r="F2" s="375" t="s">
        <v>59</v>
      </c>
    </row>
    <row r="3" spans="2:16" s="365" customFormat="1" x14ac:dyDescent="0.2">
      <c r="B3" s="568"/>
      <c r="C3" s="363" t="str">
        <f>"Figures in thousands of "&amp;'Key inputs'!G24</f>
        <v>Figures in thousands of USD</v>
      </c>
      <c r="D3" s="376"/>
      <c r="F3" s="375"/>
    </row>
    <row r="4" spans="2:16" s="365" customFormat="1" x14ac:dyDescent="0.2">
      <c r="B4" s="568"/>
      <c r="C4" s="376"/>
      <c r="D4" s="376"/>
      <c r="F4" s="375"/>
    </row>
    <row r="5" spans="2:16" s="365" customFormat="1" ht="15.75" thickBot="1" x14ac:dyDescent="0.25">
      <c r="B5" s="568"/>
      <c r="C5" s="362" t="s">
        <v>251</v>
      </c>
      <c r="D5" s="376"/>
      <c r="F5" s="375"/>
    </row>
    <row r="6" spans="2:16" s="365" customFormat="1" ht="15" customHeight="1" x14ac:dyDescent="0.2">
      <c r="B6" s="652" t="str">
        <f>"Underwriting year "&amp;O6</f>
        <v>Underwriting year 2023</v>
      </c>
      <c r="C6" s="687"/>
      <c r="D6" s="682" t="s">
        <v>490</v>
      </c>
      <c r="E6" s="703" t="str">
        <f>F6-1&amp;" and prior"</f>
        <v>2013 and prior</v>
      </c>
      <c r="F6" s="680">
        <f t="shared" ref="F6:M6" si="0">G6-1</f>
        <v>2014</v>
      </c>
      <c r="G6" s="680">
        <f t="shared" si="0"/>
        <v>2015</v>
      </c>
      <c r="H6" s="680">
        <f t="shared" si="0"/>
        <v>2016</v>
      </c>
      <c r="I6" s="680">
        <f t="shared" si="0"/>
        <v>2017</v>
      </c>
      <c r="J6" s="680">
        <f t="shared" si="0"/>
        <v>2018</v>
      </c>
      <c r="K6" s="680">
        <f t="shared" si="0"/>
        <v>2019</v>
      </c>
      <c r="L6" s="680">
        <f t="shared" si="0"/>
        <v>2020</v>
      </c>
      <c r="M6" s="680">
        <f t="shared" si="0"/>
        <v>2021</v>
      </c>
      <c r="N6" s="680">
        <f>O6-1</f>
        <v>2022</v>
      </c>
      <c r="O6" s="680">
        <f>'Key inputs'!C29</f>
        <v>2023</v>
      </c>
      <c r="P6" s="648" t="s">
        <v>30</v>
      </c>
    </row>
    <row r="7" spans="2:16" s="365" customFormat="1" ht="15" customHeight="1" x14ac:dyDescent="0.2">
      <c r="B7" s="654"/>
      <c r="C7" s="688"/>
      <c r="D7" s="708"/>
      <c r="E7" s="672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673"/>
    </row>
    <row r="8" spans="2:16" s="365" customFormat="1" ht="15" x14ac:dyDescent="0.2">
      <c r="B8" s="656"/>
      <c r="C8" s="707"/>
      <c r="D8" s="505"/>
      <c r="E8" s="387" t="s">
        <v>62</v>
      </c>
      <c r="F8" s="366" t="s">
        <v>63</v>
      </c>
      <c r="G8" s="366" t="s">
        <v>64</v>
      </c>
      <c r="H8" s="366" t="s">
        <v>65</v>
      </c>
      <c r="I8" s="366" t="s">
        <v>66</v>
      </c>
      <c r="J8" s="366" t="s">
        <v>67</v>
      </c>
      <c r="K8" s="366" t="s">
        <v>68</v>
      </c>
      <c r="L8" s="366" t="s">
        <v>69</v>
      </c>
      <c r="M8" s="366" t="s">
        <v>158</v>
      </c>
      <c r="N8" s="366" t="s">
        <v>159</v>
      </c>
      <c r="O8" s="367" t="s">
        <v>160</v>
      </c>
      <c r="P8" s="380" t="s">
        <v>161</v>
      </c>
    </row>
    <row r="9" spans="2:16" ht="15" x14ac:dyDescent="0.2">
      <c r="B9" s="569"/>
      <c r="C9" s="235" t="s">
        <v>252</v>
      </c>
      <c r="D9" s="504"/>
      <c r="E9" s="289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80"/>
    </row>
    <row r="10" spans="2:16" ht="15" x14ac:dyDescent="0.2">
      <c r="B10" s="569">
        <v>1</v>
      </c>
      <c r="C10" s="235" t="s">
        <v>253</v>
      </c>
      <c r="D10" s="22" t="s">
        <v>464</v>
      </c>
      <c r="E10" s="281"/>
      <c r="F10" s="229">
        <f t="shared" ref="F10:O10" si="1">SUM(F28,F46,F64,F82,F100,F118,F136)</f>
        <v>0</v>
      </c>
      <c r="G10" s="185">
        <f t="shared" si="1"/>
        <v>0</v>
      </c>
      <c r="H10" s="185">
        <f t="shared" si="1"/>
        <v>0</v>
      </c>
      <c r="I10" s="185">
        <f t="shared" si="1"/>
        <v>0</v>
      </c>
      <c r="J10" s="185">
        <f t="shared" si="1"/>
        <v>0</v>
      </c>
      <c r="K10" s="185">
        <f t="shared" si="1"/>
        <v>0</v>
      </c>
      <c r="L10" s="185">
        <f t="shared" si="1"/>
        <v>0</v>
      </c>
      <c r="M10" s="185">
        <f t="shared" si="1"/>
        <v>0</v>
      </c>
      <c r="N10" s="185">
        <f t="shared" si="1"/>
        <v>0</v>
      </c>
      <c r="O10" s="185">
        <f t="shared" si="1"/>
        <v>0</v>
      </c>
      <c r="P10" s="280"/>
    </row>
    <row r="11" spans="2:16" ht="15" x14ac:dyDescent="0.2">
      <c r="B11" s="569">
        <f t="shared" ref="B11:B21" si="2">B10+1</f>
        <v>2</v>
      </c>
      <c r="C11" s="235" t="s">
        <v>254</v>
      </c>
      <c r="D11" s="22" t="s">
        <v>464</v>
      </c>
      <c r="E11" s="281"/>
      <c r="F11" s="214">
        <f t="shared" ref="F11:N11" si="3">SUM(F29,F47,F65,F83,F101,F119,F137)</f>
        <v>0</v>
      </c>
      <c r="G11" s="184">
        <f t="shared" si="3"/>
        <v>0</v>
      </c>
      <c r="H11" s="184">
        <f t="shared" si="3"/>
        <v>0</v>
      </c>
      <c r="I11" s="184">
        <f t="shared" si="3"/>
        <v>0</v>
      </c>
      <c r="J11" s="184">
        <f t="shared" si="3"/>
        <v>0</v>
      </c>
      <c r="K11" s="184">
        <f t="shared" si="3"/>
        <v>0</v>
      </c>
      <c r="L11" s="184">
        <f t="shared" si="3"/>
        <v>0</v>
      </c>
      <c r="M11" s="184">
        <f t="shared" si="3"/>
        <v>0</v>
      </c>
      <c r="N11" s="184">
        <f t="shared" si="3"/>
        <v>0</v>
      </c>
      <c r="O11" s="283"/>
      <c r="P11" s="280"/>
    </row>
    <row r="12" spans="2:16" ht="15" x14ac:dyDescent="0.2">
      <c r="B12" s="569">
        <f t="shared" si="2"/>
        <v>3</v>
      </c>
      <c r="C12" s="235" t="s">
        <v>255</v>
      </c>
      <c r="D12" s="22" t="s">
        <v>464</v>
      </c>
      <c r="E12" s="281"/>
      <c r="F12" s="214">
        <f t="shared" ref="F12:M12" si="4">SUM(F30,F48,F66,F84,F102,F120,F138)</f>
        <v>0</v>
      </c>
      <c r="G12" s="184">
        <f t="shared" si="4"/>
        <v>0</v>
      </c>
      <c r="H12" s="184">
        <f t="shared" si="4"/>
        <v>0</v>
      </c>
      <c r="I12" s="184">
        <f t="shared" si="4"/>
        <v>0</v>
      </c>
      <c r="J12" s="184">
        <f t="shared" si="4"/>
        <v>0</v>
      </c>
      <c r="K12" s="184">
        <f t="shared" si="4"/>
        <v>0</v>
      </c>
      <c r="L12" s="184">
        <f t="shared" si="4"/>
        <v>0</v>
      </c>
      <c r="M12" s="184">
        <f t="shared" si="4"/>
        <v>0</v>
      </c>
      <c r="N12" s="283"/>
      <c r="O12" s="283"/>
      <c r="P12" s="280"/>
    </row>
    <row r="13" spans="2:16" ht="15" x14ac:dyDescent="0.2">
      <c r="B13" s="569">
        <f t="shared" si="2"/>
        <v>4</v>
      </c>
      <c r="C13" s="235" t="s">
        <v>256</v>
      </c>
      <c r="D13" s="22" t="s">
        <v>464</v>
      </c>
      <c r="E13" s="281"/>
      <c r="F13" s="214">
        <f t="shared" ref="F13:L13" si="5">SUM(F31,F49,F67,F85,F103,F121,F139)</f>
        <v>0</v>
      </c>
      <c r="G13" s="184">
        <f t="shared" si="5"/>
        <v>0</v>
      </c>
      <c r="H13" s="184">
        <f t="shared" si="5"/>
        <v>0</v>
      </c>
      <c r="I13" s="184">
        <f t="shared" si="5"/>
        <v>0</v>
      </c>
      <c r="J13" s="184">
        <f t="shared" si="5"/>
        <v>0</v>
      </c>
      <c r="K13" s="184">
        <f t="shared" si="5"/>
        <v>0</v>
      </c>
      <c r="L13" s="184">
        <f t="shared" si="5"/>
        <v>0</v>
      </c>
      <c r="M13" s="283"/>
      <c r="N13" s="283"/>
      <c r="O13" s="283"/>
      <c r="P13" s="280"/>
    </row>
    <row r="14" spans="2:16" ht="15" x14ac:dyDescent="0.2">
      <c r="B14" s="569">
        <f t="shared" si="2"/>
        <v>5</v>
      </c>
      <c r="C14" s="235" t="s">
        <v>257</v>
      </c>
      <c r="D14" s="22" t="s">
        <v>464</v>
      </c>
      <c r="E14" s="281"/>
      <c r="F14" s="214">
        <f t="shared" ref="F14:K14" si="6">SUM(F32,F50,F68,F86,F104,F122,F140)</f>
        <v>0</v>
      </c>
      <c r="G14" s="184">
        <f t="shared" si="6"/>
        <v>0</v>
      </c>
      <c r="H14" s="184">
        <f t="shared" si="6"/>
        <v>0</v>
      </c>
      <c r="I14" s="184">
        <f t="shared" si="6"/>
        <v>0</v>
      </c>
      <c r="J14" s="184">
        <f t="shared" si="6"/>
        <v>0</v>
      </c>
      <c r="K14" s="184">
        <f t="shared" si="6"/>
        <v>0</v>
      </c>
      <c r="L14" s="283"/>
      <c r="M14" s="283"/>
      <c r="N14" s="283"/>
      <c r="O14" s="283"/>
      <c r="P14" s="280"/>
    </row>
    <row r="15" spans="2:16" ht="15" x14ac:dyDescent="0.2">
      <c r="B15" s="569">
        <f t="shared" si="2"/>
        <v>6</v>
      </c>
      <c r="C15" s="235" t="s">
        <v>258</v>
      </c>
      <c r="D15" s="22" t="s">
        <v>464</v>
      </c>
      <c r="E15" s="281"/>
      <c r="F15" s="214">
        <f>SUM(F33,F51,F69,F87,F105,F123,F141)</f>
        <v>0</v>
      </c>
      <c r="G15" s="184">
        <f>SUM(G33,G51,G69,G87,G105,G123,G141)</f>
        <v>0</v>
      </c>
      <c r="H15" s="184">
        <f>SUM(H33,H51,H69,H87,H105,H123,H141)</f>
        <v>0</v>
      </c>
      <c r="I15" s="184">
        <f>SUM(I33,I51,I69,I87,I105,I123,I141)</f>
        <v>0</v>
      </c>
      <c r="J15" s="184">
        <f>SUM(J33,J51,J69,J87,J105,J123,J141)</f>
        <v>0</v>
      </c>
      <c r="K15" s="283"/>
      <c r="L15" s="283"/>
      <c r="M15" s="283"/>
      <c r="N15" s="283"/>
      <c r="O15" s="283"/>
      <c r="P15" s="280"/>
    </row>
    <row r="16" spans="2:16" ht="15" x14ac:dyDescent="0.2">
      <c r="B16" s="569">
        <f t="shared" si="2"/>
        <v>7</v>
      </c>
      <c r="C16" s="235" t="s">
        <v>259</v>
      </c>
      <c r="D16" s="22" t="s">
        <v>464</v>
      </c>
      <c r="E16" s="281"/>
      <c r="F16" s="214">
        <f>SUM(F34,F52,F70,F88,F106,F124,F142)</f>
        <v>0</v>
      </c>
      <c r="G16" s="184">
        <f>SUM(G34,G52,G70,G88,G106,G124,G142)</f>
        <v>0</v>
      </c>
      <c r="H16" s="184">
        <f>SUM(H34,H52,H70,H88,H106,H124,H142)</f>
        <v>0</v>
      </c>
      <c r="I16" s="184">
        <f>SUM(I34,I52,I70,I88,I106,I124,I142)</f>
        <v>0</v>
      </c>
      <c r="J16" s="283"/>
      <c r="K16" s="283"/>
      <c r="L16" s="283"/>
      <c r="M16" s="283"/>
      <c r="N16" s="283"/>
      <c r="O16" s="283"/>
      <c r="P16" s="280"/>
    </row>
    <row r="17" spans="2:16" ht="15" x14ac:dyDescent="0.2">
      <c r="B17" s="569">
        <f t="shared" si="2"/>
        <v>8</v>
      </c>
      <c r="C17" s="235" t="s">
        <v>260</v>
      </c>
      <c r="D17" s="22" t="s">
        <v>464</v>
      </c>
      <c r="E17" s="281"/>
      <c r="F17" s="214">
        <f>SUM(F35,F53,F71,F89,F107,F125,F143)</f>
        <v>0</v>
      </c>
      <c r="G17" s="184">
        <f>SUM(G35,G53,G71,G89,G107,G125,G143)</f>
        <v>0</v>
      </c>
      <c r="H17" s="184">
        <f>SUM(H35,H53,H71,H89,H107,H125,H143)</f>
        <v>0</v>
      </c>
      <c r="I17" s="283"/>
      <c r="J17" s="283"/>
      <c r="K17" s="283"/>
      <c r="L17" s="283"/>
      <c r="M17" s="283"/>
      <c r="N17" s="283"/>
      <c r="O17" s="283"/>
      <c r="P17" s="280"/>
    </row>
    <row r="18" spans="2:16" ht="15" x14ac:dyDescent="0.2">
      <c r="B18" s="569">
        <f t="shared" si="2"/>
        <v>9</v>
      </c>
      <c r="C18" s="235" t="s">
        <v>261</v>
      </c>
      <c r="D18" s="22" t="s">
        <v>464</v>
      </c>
      <c r="E18" s="281"/>
      <c r="F18" s="214">
        <f>SUM(F36,F54,F72,F90,F108,F126,F144)</f>
        <v>0</v>
      </c>
      <c r="G18" s="184">
        <f>SUM(G36,G54,G72,G90,G108,G126,G144)</f>
        <v>0</v>
      </c>
      <c r="H18" s="283"/>
      <c r="I18" s="283"/>
      <c r="J18" s="283"/>
      <c r="K18" s="283"/>
      <c r="L18" s="283"/>
      <c r="M18" s="283"/>
      <c r="N18" s="283"/>
      <c r="O18" s="283"/>
      <c r="P18" s="280"/>
    </row>
    <row r="19" spans="2:16" ht="15" x14ac:dyDescent="0.2">
      <c r="B19" s="569">
        <f t="shared" si="2"/>
        <v>10</v>
      </c>
      <c r="C19" s="235" t="s">
        <v>262</v>
      </c>
      <c r="D19" s="22" t="s">
        <v>464</v>
      </c>
      <c r="E19" s="281"/>
      <c r="F19" s="214">
        <f>SUM(F37,F55,F73,F91,F109,F127,F145)</f>
        <v>0</v>
      </c>
      <c r="G19" s="283"/>
      <c r="H19" s="283"/>
      <c r="I19" s="283"/>
      <c r="J19" s="283"/>
      <c r="K19" s="283"/>
      <c r="L19" s="283"/>
      <c r="M19" s="283"/>
      <c r="N19" s="283"/>
      <c r="O19" s="283"/>
      <c r="P19" s="280"/>
    </row>
    <row r="20" spans="2:16" ht="15" x14ac:dyDescent="0.2">
      <c r="B20" s="569">
        <f t="shared" si="2"/>
        <v>11</v>
      </c>
      <c r="C20" s="235" t="s">
        <v>266</v>
      </c>
      <c r="D20" s="22" t="s">
        <v>465</v>
      </c>
      <c r="E20" s="284"/>
      <c r="F20" s="214">
        <f>SUM(F38,F56,F74,F92,F110,F128,F146)</f>
        <v>0</v>
      </c>
      <c r="G20" s="214">
        <f t="shared" ref="G20:O20" si="7">SUM(G38,G56,G74,G92,G110,G128,G146)</f>
        <v>0</v>
      </c>
      <c r="H20" s="214">
        <f t="shared" si="7"/>
        <v>0</v>
      </c>
      <c r="I20" s="214">
        <f t="shared" si="7"/>
        <v>0</v>
      </c>
      <c r="J20" s="214">
        <f t="shared" si="7"/>
        <v>0</v>
      </c>
      <c r="K20" s="214">
        <f t="shared" si="7"/>
        <v>0</v>
      </c>
      <c r="L20" s="214">
        <f t="shared" si="7"/>
        <v>0</v>
      </c>
      <c r="M20" s="214">
        <f t="shared" si="7"/>
        <v>0</v>
      </c>
      <c r="N20" s="214">
        <f t="shared" si="7"/>
        <v>0</v>
      </c>
      <c r="O20" s="214">
        <f t="shared" si="7"/>
        <v>0</v>
      </c>
      <c r="P20" s="285"/>
    </row>
    <row r="21" spans="2:16" ht="15.75" thickBot="1" x14ac:dyDescent="0.25">
      <c r="B21" s="570">
        <f t="shared" si="2"/>
        <v>12</v>
      </c>
      <c r="C21" s="243" t="s">
        <v>358</v>
      </c>
      <c r="D21" s="243" t="s">
        <v>466</v>
      </c>
      <c r="E21" s="174">
        <f>SUM(E39,E57,E75,E93,E111,E129,E147)</f>
        <v>0</v>
      </c>
      <c r="F21" s="174">
        <f>SUM(F39,F57,F75,F93,F111,F129,F147)</f>
        <v>0</v>
      </c>
      <c r="G21" s="174">
        <f t="shared" ref="G21:O21" si="8">SUM(G39,G57,G75,G93,G111,G129,G147)</f>
        <v>0</v>
      </c>
      <c r="H21" s="174">
        <f t="shared" si="8"/>
        <v>0</v>
      </c>
      <c r="I21" s="174">
        <f t="shared" si="8"/>
        <v>0</v>
      </c>
      <c r="J21" s="174">
        <f t="shared" si="8"/>
        <v>0</v>
      </c>
      <c r="K21" s="174">
        <f t="shared" si="8"/>
        <v>0</v>
      </c>
      <c r="L21" s="174">
        <f t="shared" si="8"/>
        <v>0</v>
      </c>
      <c r="M21" s="174">
        <f t="shared" si="8"/>
        <v>0</v>
      </c>
      <c r="N21" s="174">
        <f t="shared" si="8"/>
        <v>0</v>
      </c>
      <c r="O21" s="174">
        <f t="shared" si="8"/>
        <v>0</v>
      </c>
      <c r="P21" s="291">
        <f>SUM(P39,P57,P75,P93,P111,P129,P147)</f>
        <v>0</v>
      </c>
    </row>
    <row r="22" spans="2:16" x14ac:dyDescent="0.2">
      <c r="C22" s="58"/>
      <c r="D22" s="58"/>
      <c r="F22" s="56"/>
    </row>
    <row r="23" spans="2:16" s="365" customFormat="1" ht="15.75" thickBot="1" x14ac:dyDescent="0.25">
      <c r="B23" s="568"/>
      <c r="C23" s="541">
        <f>O24</f>
        <v>2023</v>
      </c>
      <c r="D23" s="417"/>
      <c r="F23" s="375"/>
    </row>
    <row r="24" spans="2:16" s="365" customFormat="1" ht="15" customHeight="1" x14ac:dyDescent="0.2">
      <c r="B24" s="652" t="str">
        <f>"Underwriting year "&amp;O24</f>
        <v>Underwriting year 2023</v>
      </c>
      <c r="C24" s="687"/>
      <c r="D24" s="682" t="s">
        <v>490</v>
      </c>
      <c r="E24" s="703" t="str">
        <f>F24-1&amp;" and prior"</f>
        <v>2013 and prior</v>
      </c>
      <c r="F24" s="680">
        <f t="shared" ref="F24:M24" si="9">G24-1</f>
        <v>2014</v>
      </c>
      <c r="G24" s="680">
        <f t="shared" si="9"/>
        <v>2015</v>
      </c>
      <c r="H24" s="680">
        <f t="shared" si="9"/>
        <v>2016</v>
      </c>
      <c r="I24" s="680">
        <f t="shared" si="9"/>
        <v>2017</v>
      </c>
      <c r="J24" s="680">
        <f t="shared" si="9"/>
        <v>2018</v>
      </c>
      <c r="K24" s="680">
        <f t="shared" si="9"/>
        <v>2019</v>
      </c>
      <c r="L24" s="680">
        <f t="shared" si="9"/>
        <v>2020</v>
      </c>
      <c r="M24" s="680">
        <f t="shared" si="9"/>
        <v>2021</v>
      </c>
      <c r="N24" s="680">
        <f>O24-1</f>
        <v>2022</v>
      </c>
      <c r="O24" s="680">
        <f>'Key inputs'!C29</f>
        <v>2023</v>
      </c>
      <c r="P24" s="648" t="s">
        <v>30</v>
      </c>
    </row>
    <row r="25" spans="2:16" s="365" customFormat="1" ht="15" customHeight="1" x14ac:dyDescent="0.2">
      <c r="B25" s="654"/>
      <c r="C25" s="688"/>
      <c r="D25" s="708"/>
      <c r="E25" s="672"/>
      <c r="F25" s="705"/>
      <c r="G25" s="705"/>
      <c r="H25" s="705"/>
      <c r="I25" s="705"/>
      <c r="J25" s="705"/>
      <c r="K25" s="705"/>
      <c r="L25" s="705"/>
      <c r="M25" s="705"/>
      <c r="N25" s="705"/>
      <c r="O25" s="705"/>
      <c r="P25" s="673"/>
    </row>
    <row r="26" spans="2:16" s="365" customFormat="1" ht="15" x14ac:dyDescent="0.2">
      <c r="B26" s="656"/>
      <c r="C26" s="707"/>
      <c r="D26" s="505"/>
      <c r="E26" s="387" t="s">
        <v>62</v>
      </c>
      <c r="F26" s="366" t="s">
        <v>63</v>
      </c>
      <c r="G26" s="366" t="s">
        <v>64</v>
      </c>
      <c r="H26" s="366" t="s">
        <v>65</v>
      </c>
      <c r="I26" s="366" t="s">
        <v>66</v>
      </c>
      <c r="J26" s="366" t="s">
        <v>67</v>
      </c>
      <c r="K26" s="366" t="s">
        <v>68</v>
      </c>
      <c r="L26" s="366" t="s">
        <v>69</v>
      </c>
      <c r="M26" s="366" t="s">
        <v>158</v>
      </c>
      <c r="N26" s="366" t="s">
        <v>159</v>
      </c>
      <c r="O26" s="366" t="s">
        <v>160</v>
      </c>
      <c r="P26" s="380" t="s">
        <v>161</v>
      </c>
    </row>
    <row r="27" spans="2:16" ht="15" x14ac:dyDescent="0.2">
      <c r="B27" s="569"/>
      <c r="C27" s="157" t="s">
        <v>252</v>
      </c>
      <c r="D27" s="504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0"/>
    </row>
    <row r="28" spans="2:16" ht="15" x14ac:dyDescent="0.2">
      <c r="B28" s="569">
        <v>1</v>
      </c>
      <c r="C28" s="157" t="s">
        <v>253</v>
      </c>
      <c r="D28" s="22" t="s">
        <v>464</v>
      </c>
      <c r="E28" s="283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80"/>
    </row>
    <row r="29" spans="2:16" ht="15" x14ac:dyDescent="0.2">
      <c r="B29" s="569">
        <f t="shared" ref="B29:B39" si="10">B28+1</f>
        <v>2</v>
      </c>
      <c r="C29" s="157" t="s">
        <v>254</v>
      </c>
      <c r="D29" s="22" t="s">
        <v>464</v>
      </c>
      <c r="E29" s="283"/>
      <c r="F29" s="292"/>
      <c r="G29" s="292"/>
      <c r="H29" s="292"/>
      <c r="I29" s="292"/>
      <c r="J29" s="292"/>
      <c r="K29" s="292"/>
      <c r="L29" s="292"/>
      <c r="M29" s="292"/>
      <c r="N29" s="292"/>
      <c r="O29" s="283"/>
      <c r="P29" s="280"/>
    </row>
    <row r="30" spans="2:16" ht="15" x14ac:dyDescent="0.2">
      <c r="B30" s="569">
        <f t="shared" si="10"/>
        <v>3</v>
      </c>
      <c r="C30" s="157" t="s">
        <v>255</v>
      </c>
      <c r="D30" s="22" t="s">
        <v>464</v>
      </c>
      <c r="E30" s="283"/>
      <c r="F30" s="292"/>
      <c r="G30" s="292"/>
      <c r="H30" s="292"/>
      <c r="I30" s="292"/>
      <c r="J30" s="292"/>
      <c r="K30" s="292"/>
      <c r="L30" s="292"/>
      <c r="M30" s="292"/>
      <c r="N30" s="283"/>
      <c r="O30" s="283"/>
      <c r="P30" s="280"/>
    </row>
    <row r="31" spans="2:16" ht="15" x14ac:dyDescent="0.2">
      <c r="B31" s="569">
        <f t="shared" si="10"/>
        <v>4</v>
      </c>
      <c r="C31" s="157" t="s">
        <v>256</v>
      </c>
      <c r="D31" s="22" t="s">
        <v>464</v>
      </c>
      <c r="E31" s="283"/>
      <c r="F31" s="292"/>
      <c r="G31" s="292"/>
      <c r="H31" s="292"/>
      <c r="I31" s="292"/>
      <c r="J31" s="292"/>
      <c r="K31" s="292"/>
      <c r="L31" s="292"/>
      <c r="M31" s="283"/>
      <c r="N31" s="283"/>
      <c r="O31" s="283"/>
      <c r="P31" s="280"/>
    </row>
    <row r="32" spans="2:16" ht="15" x14ac:dyDescent="0.2">
      <c r="B32" s="569">
        <f t="shared" si="10"/>
        <v>5</v>
      </c>
      <c r="C32" s="157" t="s">
        <v>257</v>
      </c>
      <c r="D32" s="22" t="s">
        <v>464</v>
      </c>
      <c r="E32" s="283"/>
      <c r="F32" s="292"/>
      <c r="G32" s="292"/>
      <c r="H32" s="292"/>
      <c r="I32" s="292"/>
      <c r="J32" s="292"/>
      <c r="K32" s="292"/>
      <c r="L32" s="283"/>
      <c r="M32" s="283"/>
      <c r="N32" s="283"/>
      <c r="O32" s="283"/>
      <c r="P32" s="280"/>
    </row>
    <row r="33" spans="2:16" ht="15" x14ac:dyDescent="0.2">
      <c r="B33" s="569">
        <f t="shared" si="10"/>
        <v>6</v>
      </c>
      <c r="C33" s="157" t="s">
        <v>258</v>
      </c>
      <c r="D33" s="22" t="s">
        <v>464</v>
      </c>
      <c r="E33" s="283"/>
      <c r="F33" s="292"/>
      <c r="G33" s="292"/>
      <c r="H33" s="292"/>
      <c r="I33" s="292"/>
      <c r="J33" s="292"/>
      <c r="K33" s="283"/>
      <c r="L33" s="283"/>
      <c r="M33" s="283"/>
      <c r="N33" s="283"/>
      <c r="O33" s="283"/>
      <c r="P33" s="280"/>
    </row>
    <row r="34" spans="2:16" ht="15" x14ac:dyDescent="0.2">
      <c r="B34" s="569">
        <f t="shared" si="10"/>
        <v>7</v>
      </c>
      <c r="C34" s="157" t="s">
        <v>259</v>
      </c>
      <c r="D34" s="22" t="s">
        <v>464</v>
      </c>
      <c r="E34" s="283"/>
      <c r="F34" s="292"/>
      <c r="G34" s="292"/>
      <c r="H34" s="292"/>
      <c r="I34" s="292"/>
      <c r="J34" s="283"/>
      <c r="K34" s="283"/>
      <c r="L34" s="283"/>
      <c r="M34" s="283"/>
      <c r="N34" s="283"/>
      <c r="O34" s="283"/>
      <c r="P34" s="280"/>
    </row>
    <row r="35" spans="2:16" ht="15" x14ac:dyDescent="0.2">
      <c r="B35" s="569">
        <f t="shared" si="10"/>
        <v>8</v>
      </c>
      <c r="C35" s="157" t="s">
        <v>260</v>
      </c>
      <c r="D35" s="22" t="s">
        <v>464</v>
      </c>
      <c r="E35" s="283"/>
      <c r="F35" s="292"/>
      <c r="G35" s="292"/>
      <c r="H35" s="292"/>
      <c r="I35" s="283"/>
      <c r="J35" s="283"/>
      <c r="K35" s="283"/>
      <c r="L35" s="283"/>
      <c r="M35" s="283"/>
      <c r="N35" s="283"/>
      <c r="O35" s="283"/>
      <c r="P35" s="280"/>
    </row>
    <row r="36" spans="2:16" ht="15" x14ac:dyDescent="0.2">
      <c r="B36" s="569">
        <f t="shared" si="10"/>
        <v>9</v>
      </c>
      <c r="C36" s="157" t="s">
        <v>261</v>
      </c>
      <c r="D36" s="22" t="s">
        <v>464</v>
      </c>
      <c r="E36" s="283"/>
      <c r="F36" s="292"/>
      <c r="G36" s="292"/>
      <c r="H36" s="283"/>
      <c r="I36" s="283"/>
      <c r="J36" s="283"/>
      <c r="K36" s="283"/>
      <c r="L36" s="283"/>
      <c r="M36" s="283"/>
      <c r="N36" s="283"/>
      <c r="O36" s="283"/>
      <c r="P36" s="280"/>
    </row>
    <row r="37" spans="2:16" ht="15" x14ac:dyDescent="0.2">
      <c r="B37" s="569">
        <f t="shared" si="10"/>
        <v>10</v>
      </c>
      <c r="C37" s="236" t="s">
        <v>262</v>
      </c>
      <c r="D37" s="22" t="s">
        <v>464</v>
      </c>
      <c r="E37" s="283"/>
      <c r="F37" s="292"/>
      <c r="G37" s="283"/>
      <c r="H37" s="283"/>
      <c r="I37" s="283"/>
      <c r="J37" s="283"/>
      <c r="K37" s="283"/>
      <c r="L37" s="283"/>
      <c r="M37" s="283"/>
      <c r="N37" s="283"/>
      <c r="O37" s="283"/>
      <c r="P37" s="280"/>
    </row>
    <row r="38" spans="2:16" ht="15" x14ac:dyDescent="0.2">
      <c r="B38" s="589">
        <f t="shared" si="10"/>
        <v>11</v>
      </c>
      <c r="C38" s="22" t="s">
        <v>266</v>
      </c>
      <c r="D38" s="22" t="s">
        <v>465</v>
      </c>
      <c r="E38" s="283"/>
      <c r="F38" s="292"/>
      <c r="G38" s="293"/>
      <c r="H38" s="293"/>
      <c r="I38" s="293"/>
      <c r="J38" s="293"/>
      <c r="K38" s="293"/>
      <c r="L38" s="293"/>
      <c r="M38" s="293"/>
      <c r="N38" s="293"/>
      <c r="O38" s="293"/>
      <c r="P38" s="280"/>
    </row>
    <row r="39" spans="2:16" ht="15.75" thickBot="1" x14ac:dyDescent="0.25">
      <c r="B39" s="570">
        <f t="shared" si="10"/>
        <v>12</v>
      </c>
      <c r="C39" s="243" t="s">
        <v>358</v>
      </c>
      <c r="D39" s="243" t="s">
        <v>466</v>
      </c>
      <c r="E39" s="430"/>
      <c r="F39" s="212">
        <f>F37+F38</f>
        <v>0</v>
      </c>
      <c r="G39" s="212">
        <f>G36+G38</f>
        <v>0</v>
      </c>
      <c r="H39" s="212">
        <f>H35+H38</f>
        <v>0</v>
      </c>
      <c r="I39" s="212">
        <f>I34+I38</f>
        <v>0</v>
      </c>
      <c r="J39" s="212">
        <f>J33+J38</f>
        <v>0</v>
      </c>
      <c r="K39" s="212">
        <f>K32+K38</f>
        <v>0</v>
      </c>
      <c r="L39" s="212">
        <f>L31+L38</f>
        <v>0</v>
      </c>
      <c r="M39" s="212">
        <f>M30+M38</f>
        <v>0</v>
      </c>
      <c r="N39" s="212">
        <f>N29+N38</f>
        <v>0</v>
      </c>
      <c r="O39" s="212">
        <f>O28+O38</f>
        <v>0</v>
      </c>
      <c r="P39" s="431">
        <f>IFERROR(SUM(E39:O39),0)</f>
        <v>0</v>
      </c>
    </row>
    <row r="41" spans="2:16" s="365" customFormat="1" ht="15.75" thickBot="1" x14ac:dyDescent="0.25">
      <c r="B41" s="568"/>
      <c r="C41" s="541">
        <f>C23-1</f>
        <v>2022</v>
      </c>
      <c r="D41" s="418"/>
    </row>
    <row r="42" spans="2:16" s="365" customFormat="1" ht="15" customHeight="1" x14ac:dyDescent="0.2">
      <c r="B42" s="652" t="str">
        <f>"Underwriting year "&amp;N42</f>
        <v>Underwriting year 2022</v>
      </c>
      <c r="C42" s="687"/>
      <c r="D42" s="682" t="s">
        <v>490</v>
      </c>
      <c r="E42" s="703" t="str">
        <f>F42-1&amp;" and prior"</f>
        <v>2013 and prior</v>
      </c>
      <c r="F42" s="680">
        <f t="shared" ref="F42:M42" si="11">G42-1</f>
        <v>2014</v>
      </c>
      <c r="G42" s="680">
        <f t="shared" si="11"/>
        <v>2015</v>
      </c>
      <c r="H42" s="680">
        <f t="shared" si="11"/>
        <v>2016</v>
      </c>
      <c r="I42" s="680">
        <f t="shared" si="11"/>
        <v>2017</v>
      </c>
      <c r="J42" s="680">
        <f t="shared" si="11"/>
        <v>2018</v>
      </c>
      <c r="K42" s="680">
        <f t="shared" si="11"/>
        <v>2019</v>
      </c>
      <c r="L42" s="680">
        <f t="shared" si="11"/>
        <v>2020</v>
      </c>
      <c r="M42" s="680">
        <f t="shared" si="11"/>
        <v>2021</v>
      </c>
      <c r="N42" s="680">
        <f>O42-1</f>
        <v>2022</v>
      </c>
      <c r="O42" s="680">
        <f>'Key inputs'!C29</f>
        <v>2023</v>
      </c>
      <c r="P42" s="648" t="s">
        <v>30</v>
      </c>
    </row>
    <row r="43" spans="2:16" s="365" customFormat="1" ht="15" customHeight="1" x14ac:dyDescent="0.2">
      <c r="B43" s="654"/>
      <c r="C43" s="688"/>
      <c r="D43" s="708"/>
      <c r="E43" s="672"/>
      <c r="F43" s="705"/>
      <c r="G43" s="705"/>
      <c r="H43" s="705"/>
      <c r="I43" s="705"/>
      <c r="J43" s="705"/>
      <c r="K43" s="705"/>
      <c r="L43" s="705"/>
      <c r="M43" s="705"/>
      <c r="N43" s="705"/>
      <c r="O43" s="705"/>
      <c r="P43" s="673"/>
    </row>
    <row r="44" spans="2:16" s="365" customFormat="1" ht="15" x14ac:dyDescent="0.2">
      <c r="B44" s="656"/>
      <c r="C44" s="707"/>
      <c r="D44" s="505"/>
      <c r="E44" s="387" t="s">
        <v>62</v>
      </c>
      <c r="F44" s="366" t="s">
        <v>63</v>
      </c>
      <c r="G44" s="366" t="s">
        <v>64</v>
      </c>
      <c r="H44" s="366" t="s">
        <v>65</v>
      </c>
      <c r="I44" s="366" t="s">
        <v>66</v>
      </c>
      <c r="J44" s="366" t="s">
        <v>67</v>
      </c>
      <c r="K44" s="366" t="s">
        <v>68</v>
      </c>
      <c r="L44" s="366" t="s">
        <v>69</v>
      </c>
      <c r="M44" s="366" t="s">
        <v>158</v>
      </c>
      <c r="N44" s="366" t="s">
        <v>159</v>
      </c>
      <c r="O44" s="366" t="s">
        <v>160</v>
      </c>
      <c r="P44" s="380" t="s">
        <v>161</v>
      </c>
    </row>
    <row r="45" spans="2:16" ht="15" x14ac:dyDescent="0.2">
      <c r="B45" s="569"/>
      <c r="C45" s="157" t="s">
        <v>252</v>
      </c>
      <c r="D45" s="504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0"/>
    </row>
    <row r="46" spans="2:16" ht="15" x14ac:dyDescent="0.2">
      <c r="B46" s="569">
        <v>1</v>
      </c>
      <c r="C46" s="157" t="s">
        <v>253</v>
      </c>
      <c r="D46" s="22" t="s">
        <v>464</v>
      </c>
      <c r="E46" s="283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80"/>
    </row>
    <row r="47" spans="2:16" ht="15" x14ac:dyDescent="0.2">
      <c r="B47" s="569">
        <f t="shared" ref="B47:B57" si="12">B46+1</f>
        <v>2</v>
      </c>
      <c r="C47" s="157" t="s">
        <v>254</v>
      </c>
      <c r="D47" s="22" t="s">
        <v>464</v>
      </c>
      <c r="E47" s="283"/>
      <c r="F47" s="292"/>
      <c r="G47" s="292"/>
      <c r="H47" s="292"/>
      <c r="I47" s="292"/>
      <c r="J47" s="292"/>
      <c r="K47" s="292"/>
      <c r="L47" s="292"/>
      <c r="M47" s="292"/>
      <c r="N47" s="292"/>
      <c r="O47" s="283"/>
      <c r="P47" s="280"/>
    </row>
    <row r="48" spans="2:16" ht="15" x14ac:dyDescent="0.2">
      <c r="B48" s="569">
        <f t="shared" si="12"/>
        <v>3</v>
      </c>
      <c r="C48" s="157" t="s">
        <v>255</v>
      </c>
      <c r="D48" s="22" t="s">
        <v>464</v>
      </c>
      <c r="E48" s="283"/>
      <c r="F48" s="292"/>
      <c r="G48" s="292"/>
      <c r="H48" s="292"/>
      <c r="I48" s="292"/>
      <c r="J48" s="292"/>
      <c r="K48" s="292"/>
      <c r="L48" s="292"/>
      <c r="M48" s="292"/>
      <c r="N48" s="283"/>
      <c r="O48" s="283"/>
      <c r="P48" s="280"/>
    </row>
    <row r="49" spans="2:16" ht="15" x14ac:dyDescent="0.2">
      <c r="B49" s="569">
        <f t="shared" si="12"/>
        <v>4</v>
      </c>
      <c r="C49" s="157" t="s">
        <v>256</v>
      </c>
      <c r="D49" s="22" t="s">
        <v>464</v>
      </c>
      <c r="E49" s="283"/>
      <c r="F49" s="292"/>
      <c r="G49" s="292"/>
      <c r="H49" s="292"/>
      <c r="I49" s="292"/>
      <c r="J49" s="292"/>
      <c r="K49" s="292"/>
      <c r="L49" s="292"/>
      <c r="M49" s="283"/>
      <c r="N49" s="283"/>
      <c r="O49" s="283"/>
      <c r="P49" s="280"/>
    </row>
    <row r="50" spans="2:16" ht="15" x14ac:dyDescent="0.2">
      <c r="B50" s="569">
        <f t="shared" si="12"/>
        <v>5</v>
      </c>
      <c r="C50" s="157" t="s">
        <v>257</v>
      </c>
      <c r="D50" s="22" t="s">
        <v>464</v>
      </c>
      <c r="E50" s="283"/>
      <c r="F50" s="292"/>
      <c r="G50" s="292"/>
      <c r="H50" s="292"/>
      <c r="I50" s="292"/>
      <c r="J50" s="292"/>
      <c r="K50" s="292"/>
      <c r="L50" s="283"/>
      <c r="M50" s="283"/>
      <c r="N50" s="283"/>
      <c r="O50" s="283"/>
      <c r="P50" s="280"/>
    </row>
    <row r="51" spans="2:16" ht="15" x14ac:dyDescent="0.2">
      <c r="B51" s="569">
        <f t="shared" si="12"/>
        <v>6</v>
      </c>
      <c r="C51" s="157" t="s">
        <v>258</v>
      </c>
      <c r="D51" s="22" t="s">
        <v>464</v>
      </c>
      <c r="E51" s="283"/>
      <c r="F51" s="292"/>
      <c r="G51" s="292"/>
      <c r="H51" s="292"/>
      <c r="I51" s="292"/>
      <c r="J51" s="292"/>
      <c r="K51" s="283"/>
      <c r="L51" s="283"/>
      <c r="M51" s="283"/>
      <c r="N51" s="283"/>
      <c r="O51" s="283"/>
      <c r="P51" s="280"/>
    </row>
    <row r="52" spans="2:16" ht="15" x14ac:dyDescent="0.2">
      <c r="B52" s="569">
        <f t="shared" si="12"/>
        <v>7</v>
      </c>
      <c r="C52" s="157" t="s">
        <v>259</v>
      </c>
      <c r="D52" s="22" t="s">
        <v>464</v>
      </c>
      <c r="E52" s="283"/>
      <c r="F52" s="292"/>
      <c r="G52" s="292"/>
      <c r="H52" s="292"/>
      <c r="I52" s="292"/>
      <c r="J52" s="283"/>
      <c r="K52" s="283"/>
      <c r="L52" s="283"/>
      <c r="M52" s="283"/>
      <c r="N52" s="283"/>
      <c r="O52" s="283"/>
      <c r="P52" s="280"/>
    </row>
    <row r="53" spans="2:16" ht="15" x14ac:dyDescent="0.2">
      <c r="B53" s="569">
        <f t="shared" si="12"/>
        <v>8</v>
      </c>
      <c r="C53" s="157" t="s">
        <v>260</v>
      </c>
      <c r="D53" s="22" t="s">
        <v>464</v>
      </c>
      <c r="E53" s="283"/>
      <c r="F53" s="292"/>
      <c r="G53" s="292"/>
      <c r="H53" s="292"/>
      <c r="I53" s="283"/>
      <c r="J53" s="283"/>
      <c r="K53" s="283"/>
      <c r="L53" s="283"/>
      <c r="M53" s="283"/>
      <c r="N53" s="283"/>
      <c r="O53" s="283"/>
      <c r="P53" s="280"/>
    </row>
    <row r="54" spans="2:16" ht="15" x14ac:dyDescent="0.2">
      <c r="B54" s="569">
        <f t="shared" si="12"/>
        <v>9</v>
      </c>
      <c r="C54" s="157" t="s">
        <v>261</v>
      </c>
      <c r="D54" s="22" t="s">
        <v>464</v>
      </c>
      <c r="E54" s="283"/>
      <c r="F54" s="292"/>
      <c r="G54" s="292"/>
      <c r="H54" s="283"/>
      <c r="I54" s="283"/>
      <c r="J54" s="283"/>
      <c r="K54" s="283"/>
      <c r="L54" s="283"/>
      <c r="M54" s="283"/>
      <c r="N54" s="283"/>
      <c r="O54" s="283"/>
      <c r="P54" s="280"/>
    </row>
    <row r="55" spans="2:16" ht="15" x14ac:dyDescent="0.2">
      <c r="B55" s="569">
        <f t="shared" si="12"/>
        <v>10</v>
      </c>
      <c r="C55" s="236" t="s">
        <v>262</v>
      </c>
      <c r="D55" s="22" t="s">
        <v>464</v>
      </c>
      <c r="E55" s="283"/>
      <c r="F55" s="292"/>
      <c r="G55" s="283"/>
      <c r="H55" s="283"/>
      <c r="I55" s="283"/>
      <c r="J55" s="283"/>
      <c r="K55" s="283"/>
      <c r="L55" s="283"/>
      <c r="M55" s="283"/>
      <c r="N55" s="283"/>
      <c r="O55" s="283"/>
      <c r="P55" s="280"/>
    </row>
    <row r="56" spans="2:16" ht="15" x14ac:dyDescent="0.2">
      <c r="B56" s="589">
        <f t="shared" si="12"/>
        <v>11</v>
      </c>
      <c r="C56" s="22" t="s">
        <v>266</v>
      </c>
      <c r="D56" s="22" t="s">
        <v>465</v>
      </c>
      <c r="E56" s="283"/>
      <c r="F56" s="292"/>
      <c r="G56" s="293"/>
      <c r="H56" s="293"/>
      <c r="I56" s="293"/>
      <c r="J56" s="293"/>
      <c r="K56" s="293"/>
      <c r="L56" s="293"/>
      <c r="M56" s="293"/>
      <c r="N56" s="293"/>
      <c r="O56" s="293"/>
      <c r="P56" s="280"/>
    </row>
    <row r="57" spans="2:16" ht="15.75" thickBot="1" x14ac:dyDescent="0.25">
      <c r="B57" s="570">
        <f t="shared" si="12"/>
        <v>12</v>
      </c>
      <c r="C57" s="243" t="s">
        <v>358</v>
      </c>
      <c r="D57" s="243" t="s">
        <v>466</v>
      </c>
      <c r="E57" s="430"/>
      <c r="F57" s="212">
        <f>F55+F56</f>
        <v>0</v>
      </c>
      <c r="G57" s="212">
        <f>G54+G56</f>
        <v>0</v>
      </c>
      <c r="H57" s="212">
        <f>H53+H56</f>
        <v>0</v>
      </c>
      <c r="I57" s="212">
        <f>I52+I56</f>
        <v>0</v>
      </c>
      <c r="J57" s="212">
        <f>J51+J56</f>
        <v>0</v>
      </c>
      <c r="K57" s="212">
        <f>K50+K56</f>
        <v>0</v>
      </c>
      <c r="L57" s="212">
        <f>L49+L56</f>
        <v>0</v>
      </c>
      <c r="M57" s="212">
        <f>M48+M56</f>
        <v>0</v>
      </c>
      <c r="N57" s="212">
        <f>N47+N56</f>
        <v>0</v>
      </c>
      <c r="O57" s="212">
        <f>O46+O56</f>
        <v>0</v>
      </c>
      <c r="P57" s="431">
        <f>IFERROR(SUM(E57:O57),0)</f>
        <v>0</v>
      </c>
    </row>
    <row r="59" spans="2:16" s="365" customFormat="1" ht="15.75" thickBot="1" x14ac:dyDescent="0.25">
      <c r="B59" s="568"/>
      <c r="C59" s="541">
        <f>C41-1</f>
        <v>2021</v>
      </c>
      <c r="D59" s="418"/>
    </row>
    <row r="60" spans="2:16" s="365" customFormat="1" ht="15" customHeight="1" x14ac:dyDescent="0.2">
      <c r="B60" s="652" t="str">
        <f>"Underwriting year "&amp;M60</f>
        <v>Underwriting year 2021</v>
      </c>
      <c r="C60" s="687"/>
      <c r="D60" s="682" t="s">
        <v>490</v>
      </c>
      <c r="E60" s="703" t="str">
        <f>F60-1&amp;" and prior"</f>
        <v>2013 and prior</v>
      </c>
      <c r="F60" s="680">
        <f t="shared" ref="F60:M60" si="13">G60-1</f>
        <v>2014</v>
      </c>
      <c r="G60" s="680">
        <f t="shared" si="13"/>
        <v>2015</v>
      </c>
      <c r="H60" s="680">
        <f t="shared" si="13"/>
        <v>2016</v>
      </c>
      <c r="I60" s="680">
        <f t="shared" si="13"/>
        <v>2017</v>
      </c>
      <c r="J60" s="680">
        <f t="shared" si="13"/>
        <v>2018</v>
      </c>
      <c r="K60" s="680">
        <f t="shared" si="13"/>
        <v>2019</v>
      </c>
      <c r="L60" s="680">
        <f t="shared" si="13"/>
        <v>2020</v>
      </c>
      <c r="M60" s="680">
        <f t="shared" si="13"/>
        <v>2021</v>
      </c>
      <c r="N60" s="680">
        <f>O60-1</f>
        <v>2022</v>
      </c>
      <c r="O60" s="680">
        <f>'Key inputs'!C29</f>
        <v>2023</v>
      </c>
      <c r="P60" s="648" t="s">
        <v>30</v>
      </c>
    </row>
    <row r="61" spans="2:16" s="365" customFormat="1" ht="15" customHeight="1" x14ac:dyDescent="0.2">
      <c r="B61" s="654"/>
      <c r="C61" s="688"/>
      <c r="D61" s="708"/>
      <c r="E61" s="672"/>
      <c r="F61" s="705"/>
      <c r="G61" s="705"/>
      <c r="H61" s="705"/>
      <c r="I61" s="705"/>
      <c r="J61" s="705"/>
      <c r="K61" s="705"/>
      <c r="L61" s="705"/>
      <c r="M61" s="705"/>
      <c r="N61" s="705"/>
      <c r="O61" s="705"/>
      <c r="P61" s="673"/>
    </row>
    <row r="62" spans="2:16" s="365" customFormat="1" ht="15" x14ac:dyDescent="0.2">
      <c r="B62" s="656"/>
      <c r="C62" s="707"/>
      <c r="D62" s="505"/>
      <c r="E62" s="388" t="s">
        <v>62</v>
      </c>
      <c r="F62" s="366" t="s">
        <v>63</v>
      </c>
      <c r="G62" s="366" t="s">
        <v>64</v>
      </c>
      <c r="H62" s="366" t="s">
        <v>65</v>
      </c>
      <c r="I62" s="366" t="s">
        <v>66</v>
      </c>
      <c r="J62" s="366" t="s">
        <v>67</v>
      </c>
      <c r="K62" s="366" t="s">
        <v>68</v>
      </c>
      <c r="L62" s="366" t="s">
        <v>69</v>
      </c>
      <c r="M62" s="366" t="s">
        <v>158</v>
      </c>
      <c r="N62" s="366" t="s">
        <v>159</v>
      </c>
      <c r="O62" s="366" t="s">
        <v>160</v>
      </c>
      <c r="P62" s="380" t="s">
        <v>161</v>
      </c>
    </row>
    <row r="63" spans="2:16" ht="15" x14ac:dyDescent="0.2">
      <c r="B63" s="569"/>
      <c r="C63" s="157" t="s">
        <v>252</v>
      </c>
      <c r="D63" s="22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0"/>
    </row>
    <row r="64" spans="2:16" ht="15" x14ac:dyDescent="0.2">
      <c r="B64" s="569">
        <v>1</v>
      </c>
      <c r="C64" s="157" t="s">
        <v>253</v>
      </c>
      <c r="D64" s="22" t="s">
        <v>464</v>
      </c>
      <c r="E64" s="283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80"/>
    </row>
    <row r="65" spans="2:16" ht="15" x14ac:dyDescent="0.2">
      <c r="B65" s="569">
        <f t="shared" ref="B65:B75" si="14">B64+1</f>
        <v>2</v>
      </c>
      <c r="C65" s="157" t="s">
        <v>254</v>
      </c>
      <c r="D65" s="22" t="s">
        <v>464</v>
      </c>
      <c r="E65" s="283"/>
      <c r="F65" s="292"/>
      <c r="G65" s="292"/>
      <c r="H65" s="292"/>
      <c r="I65" s="292"/>
      <c r="J65" s="292"/>
      <c r="K65" s="292"/>
      <c r="L65" s="292"/>
      <c r="M65" s="292"/>
      <c r="N65" s="292"/>
      <c r="O65" s="283"/>
      <c r="P65" s="280"/>
    </row>
    <row r="66" spans="2:16" ht="15" x14ac:dyDescent="0.2">
      <c r="B66" s="569">
        <f t="shared" si="14"/>
        <v>3</v>
      </c>
      <c r="C66" s="157" t="s">
        <v>255</v>
      </c>
      <c r="D66" s="22" t="s">
        <v>464</v>
      </c>
      <c r="E66" s="283"/>
      <c r="F66" s="292"/>
      <c r="G66" s="292"/>
      <c r="H66" s="292"/>
      <c r="I66" s="292"/>
      <c r="J66" s="292"/>
      <c r="K66" s="292"/>
      <c r="L66" s="292"/>
      <c r="M66" s="292"/>
      <c r="N66" s="283"/>
      <c r="O66" s="283"/>
      <c r="P66" s="280"/>
    </row>
    <row r="67" spans="2:16" ht="15" x14ac:dyDescent="0.2">
      <c r="B67" s="569">
        <f t="shared" si="14"/>
        <v>4</v>
      </c>
      <c r="C67" s="157" t="s">
        <v>256</v>
      </c>
      <c r="D67" s="22" t="s">
        <v>464</v>
      </c>
      <c r="E67" s="283"/>
      <c r="F67" s="292"/>
      <c r="G67" s="292"/>
      <c r="H67" s="292"/>
      <c r="I67" s="292"/>
      <c r="J67" s="292"/>
      <c r="K67" s="292"/>
      <c r="L67" s="292"/>
      <c r="M67" s="283"/>
      <c r="N67" s="283"/>
      <c r="O67" s="283"/>
      <c r="P67" s="280"/>
    </row>
    <row r="68" spans="2:16" ht="15" x14ac:dyDescent="0.2">
      <c r="B68" s="569">
        <f t="shared" si="14"/>
        <v>5</v>
      </c>
      <c r="C68" s="157" t="s">
        <v>257</v>
      </c>
      <c r="D68" s="22" t="s">
        <v>464</v>
      </c>
      <c r="E68" s="283"/>
      <c r="F68" s="292"/>
      <c r="G68" s="292"/>
      <c r="H68" s="292"/>
      <c r="I68" s="292"/>
      <c r="J68" s="292"/>
      <c r="K68" s="292"/>
      <c r="L68" s="283"/>
      <c r="M68" s="283"/>
      <c r="N68" s="283"/>
      <c r="O68" s="283"/>
      <c r="P68" s="280"/>
    </row>
    <row r="69" spans="2:16" ht="15" x14ac:dyDescent="0.2">
      <c r="B69" s="569">
        <f t="shared" si="14"/>
        <v>6</v>
      </c>
      <c r="C69" s="157" t="s">
        <v>258</v>
      </c>
      <c r="D69" s="22" t="s">
        <v>464</v>
      </c>
      <c r="E69" s="283"/>
      <c r="F69" s="292"/>
      <c r="G69" s="292"/>
      <c r="H69" s="292"/>
      <c r="I69" s="292"/>
      <c r="J69" s="292"/>
      <c r="K69" s="283"/>
      <c r="L69" s="283"/>
      <c r="M69" s="283"/>
      <c r="N69" s="283"/>
      <c r="O69" s="283"/>
      <c r="P69" s="280"/>
    </row>
    <row r="70" spans="2:16" ht="15" x14ac:dyDescent="0.2">
      <c r="B70" s="569">
        <f t="shared" si="14"/>
        <v>7</v>
      </c>
      <c r="C70" s="157" t="s">
        <v>259</v>
      </c>
      <c r="D70" s="22" t="s">
        <v>464</v>
      </c>
      <c r="E70" s="283"/>
      <c r="F70" s="292"/>
      <c r="G70" s="292"/>
      <c r="H70" s="292"/>
      <c r="I70" s="292"/>
      <c r="J70" s="283"/>
      <c r="K70" s="283"/>
      <c r="L70" s="283"/>
      <c r="M70" s="283"/>
      <c r="N70" s="283"/>
      <c r="O70" s="283"/>
      <c r="P70" s="280"/>
    </row>
    <row r="71" spans="2:16" ht="15" x14ac:dyDescent="0.2">
      <c r="B71" s="569">
        <f t="shared" si="14"/>
        <v>8</v>
      </c>
      <c r="C71" s="157" t="s">
        <v>260</v>
      </c>
      <c r="D71" s="22" t="s">
        <v>464</v>
      </c>
      <c r="E71" s="283"/>
      <c r="F71" s="292"/>
      <c r="G71" s="292"/>
      <c r="H71" s="292"/>
      <c r="I71" s="283"/>
      <c r="J71" s="283"/>
      <c r="K71" s="283"/>
      <c r="L71" s="283"/>
      <c r="M71" s="283"/>
      <c r="N71" s="283"/>
      <c r="O71" s="283"/>
      <c r="P71" s="280"/>
    </row>
    <row r="72" spans="2:16" ht="15" x14ac:dyDescent="0.2">
      <c r="B72" s="569">
        <f t="shared" si="14"/>
        <v>9</v>
      </c>
      <c r="C72" s="157" t="s">
        <v>261</v>
      </c>
      <c r="D72" s="22" t="s">
        <v>464</v>
      </c>
      <c r="E72" s="283"/>
      <c r="F72" s="292"/>
      <c r="G72" s="292"/>
      <c r="H72" s="283"/>
      <c r="I72" s="283"/>
      <c r="J72" s="283"/>
      <c r="K72" s="283"/>
      <c r="L72" s="283"/>
      <c r="M72" s="283"/>
      <c r="N72" s="283"/>
      <c r="O72" s="283"/>
      <c r="P72" s="280"/>
    </row>
    <row r="73" spans="2:16" ht="15" x14ac:dyDescent="0.2">
      <c r="B73" s="569">
        <f t="shared" si="14"/>
        <v>10</v>
      </c>
      <c r="C73" s="236" t="s">
        <v>262</v>
      </c>
      <c r="D73" s="22" t="s">
        <v>464</v>
      </c>
      <c r="E73" s="283"/>
      <c r="F73" s="292"/>
      <c r="G73" s="283"/>
      <c r="H73" s="283"/>
      <c r="I73" s="283"/>
      <c r="J73" s="283"/>
      <c r="K73" s="283"/>
      <c r="L73" s="283"/>
      <c r="M73" s="283"/>
      <c r="N73" s="283"/>
      <c r="O73" s="283"/>
      <c r="P73" s="280"/>
    </row>
    <row r="74" spans="2:16" ht="15" x14ac:dyDescent="0.2">
      <c r="B74" s="589">
        <f t="shared" si="14"/>
        <v>11</v>
      </c>
      <c r="C74" s="22" t="s">
        <v>266</v>
      </c>
      <c r="D74" s="22" t="s">
        <v>465</v>
      </c>
      <c r="E74" s="283"/>
      <c r="F74" s="292"/>
      <c r="G74" s="293"/>
      <c r="H74" s="293"/>
      <c r="I74" s="293"/>
      <c r="J74" s="293"/>
      <c r="K74" s="293"/>
      <c r="L74" s="293"/>
      <c r="M74" s="293"/>
      <c r="N74" s="293"/>
      <c r="O74" s="293"/>
      <c r="P74" s="280"/>
    </row>
    <row r="75" spans="2:16" ht="15.75" thickBot="1" x14ac:dyDescent="0.25">
      <c r="B75" s="570">
        <f t="shared" si="14"/>
        <v>12</v>
      </c>
      <c r="C75" s="243" t="s">
        <v>358</v>
      </c>
      <c r="D75" s="243" t="s">
        <v>466</v>
      </c>
      <c r="E75" s="430"/>
      <c r="F75" s="212">
        <f>F73+F74</f>
        <v>0</v>
      </c>
      <c r="G75" s="212">
        <f>G72+G74</f>
        <v>0</v>
      </c>
      <c r="H75" s="212">
        <f>H71+H74</f>
        <v>0</v>
      </c>
      <c r="I75" s="212">
        <f>I70+I74</f>
        <v>0</v>
      </c>
      <c r="J75" s="212">
        <f>J69+J74</f>
        <v>0</v>
      </c>
      <c r="K75" s="212">
        <f>K68+K74</f>
        <v>0</v>
      </c>
      <c r="L75" s="212">
        <f>L67+L74</f>
        <v>0</v>
      </c>
      <c r="M75" s="212">
        <f>M66+M74</f>
        <v>0</v>
      </c>
      <c r="N75" s="212">
        <f>N65+N74</f>
        <v>0</v>
      </c>
      <c r="O75" s="212">
        <f>O64+O74</f>
        <v>0</v>
      </c>
      <c r="P75" s="431">
        <f>IFERROR(SUM(E75:O75),0)</f>
        <v>0</v>
      </c>
    </row>
    <row r="77" spans="2:16" s="365" customFormat="1" ht="15.75" hidden="1" outlineLevel="1" thickBot="1" x14ac:dyDescent="0.25">
      <c r="B77" s="568"/>
      <c r="C77" s="541">
        <f>C59-1</f>
        <v>2020</v>
      </c>
      <c r="D77" s="418"/>
    </row>
    <row r="78" spans="2:16" s="365" customFormat="1" ht="15" hidden="1" customHeight="1" outlineLevel="2" x14ac:dyDescent="0.2">
      <c r="B78" s="652" t="str">
        <f>"Underwriting year "&amp;L78</f>
        <v>Underwriting year 2020</v>
      </c>
      <c r="C78" s="687"/>
      <c r="D78" s="682" t="s">
        <v>490</v>
      </c>
      <c r="E78" s="703" t="str">
        <f>F78-1&amp;" and prior"</f>
        <v>2013 and prior</v>
      </c>
      <c r="F78" s="680">
        <f t="shared" ref="F78:M78" si="15">G78-1</f>
        <v>2014</v>
      </c>
      <c r="G78" s="680">
        <f t="shared" si="15"/>
        <v>2015</v>
      </c>
      <c r="H78" s="680">
        <f t="shared" si="15"/>
        <v>2016</v>
      </c>
      <c r="I78" s="680">
        <f t="shared" si="15"/>
        <v>2017</v>
      </c>
      <c r="J78" s="680">
        <f t="shared" si="15"/>
        <v>2018</v>
      </c>
      <c r="K78" s="680">
        <f t="shared" si="15"/>
        <v>2019</v>
      </c>
      <c r="L78" s="680">
        <f t="shared" si="15"/>
        <v>2020</v>
      </c>
      <c r="M78" s="680">
        <f t="shared" si="15"/>
        <v>2021</v>
      </c>
      <c r="N78" s="680">
        <f>O78-1</f>
        <v>2022</v>
      </c>
      <c r="O78" s="680">
        <f>'Key inputs'!C29</f>
        <v>2023</v>
      </c>
      <c r="P78" s="648" t="s">
        <v>30</v>
      </c>
    </row>
    <row r="79" spans="2:16" s="365" customFormat="1" ht="14.25" hidden="1" customHeight="1" outlineLevel="2" x14ac:dyDescent="0.2">
      <c r="B79" s="654"/>
      <c r="C79" s="688"/>
      <c r="D79" s="708"/>
      <c r="E79" s="704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50"/>
    </row>
    <row r="80" spans="2:16" s="365" customFormat="1" ht="15" hidden="1" outlineLevel="2" x14ac:dyDescent="0.2">
      <c r="B80" s="656"/>
      <c r="C80" s="707"/>
      <c r="D80" s="505"/>
      <c r="E80" s="388" t="s">
        <v>62</v>
      </c>
      <c r="F80" s="366" t="s">
        <v>63</v>
      </c>
      <c r="G80" s="366" t="s">
        <v>64</v>
      </c>
      <c r="H80" s="366" t="s">
        <v>65</v>
      </c>
      <c r="I80" s="366" t="s">
        <v>66</v>
      </c>
      <c r="J80" s="366" t="s">
        <v>67</v>
      </c>
      <c r="K80" s="366" t="s">
        <v>68</v>
      </c>
      <c r="L80" s="366" t="s">
        <v>69</v>
      </c>
      <c r="M80" s="366" t="s">
        <v>158</v>
      </c>
      <c r="N80" s="366" t="s">
        <v>159</v>
      </c>
      <c r="O80" s="366" t="s">
        <v>160</v>
      </c>
      <c r="P80" s="380" t="s">
        <v>161</v>
      </c>
    </row>
    <row r="81" spans="2:16" ht="15" hidden="1" outlineLevel="2" x14ac:dyDescent="0.2">
      <c r="B81" s="569"/>
      <c r="C81" s="157" t="s">
        <v>252</v>
      </c>
      <c r="D81" s="22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0"/>
    </row>
    <row r="82" spans="2:16" ht="15" hidden="1" outlineLevel="2" x14ac:dyDescent="0.2">
      <c r="B82" s="569">
        <v>1</v>
      </c>
      <c r="C82" s="157" t="s">
        <v>253</v>
      </c>
      <c r="D82" s="22" t="s">
        <v>464</v>
      </c>
      <c r="E82" s="283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0"/>
    </row>
    <row r="83" spans="2:16" ht="15" hidden="1" outlineLevel="2" x14ac:dyDescent="0.2">
      <c r="B83" s="569">
        <f t="shared" ref="B83:B93" si="16">B82+1</f>
        <v>2</v>
      </c>
      <c r="C83" s="157" t="s">
        <v>254</v>
      </c>
      <c r="D83" s="22" t="s">
        <v>464</v>
      </c>
      <c r="E83" s="283"/>
      <c r="F83" s="286"/>
      <c r="G83" s="286"/>
      <c r="H83" s="286"/>
      <c r="I83" s="286"/>
      <c r="J83" s="286"/>
      <c r="K83" s="286"/>
      <c r="L83" s="286"/>
      <c r="M83" s="286"/>
      <c r="N83" s="286"/>
      <c r="O83" s="283"/>
      <c r="P83" s="280"/>
    </row>
    <row r="84" spans="2:16" ht="15" hidden="1" outlineLevel="2" x14ac:dyDescent="0.2">
      <c r="B84" s="569">
        <f t="shared" si="16"/>
        <v>3</v>
      </c>
      <c r="C84" s="157" t="s">
        <v>255</v>
      </c>
      <c r="D84" s="22" t="s">
        <v>464</v>
      </c>
      <c r="E84" s="283"/>
      <c r="F84" s="286"/>
      <c r="G84" s="286"/>
      <c r="H84" s="286"/>
      <c r="I84" s="286"/>
      <c r="J84" s="286"/>
      <c r="K84" s="286"/>
      <c r="L84" s="286"/>
      <c r="M84" s="286"/>
      <c r="N84" s="283"/>
      <c r="O84" s="283"/>
      <c r="P84" s="280"/>
    </row>
    <row r="85" spans="2:16" ht="15" hidden="1" outlineLevel="2" x14ac:dyDescent="0.2">
      <c r="B85" s="569">
        <f t="shared" si="16"/>
        <v>4</v>
      </c>
      <c r="C85" s="157" t="s">
        <v>256</v>
      </c>
      <c r="D85" s="22" t="s">
        <v>464</v>
      </c>
      <c r="E85" s="283"/>
      <c r="F85" s="286"/>
      <c r="G85" s="286"/>
      <c r="H85" s="286"/>
      <c r="I85" s="286"/>
      <c r="J85" s="286"/>
      <c r="K85" s="286"/>
      <c r="L85" s="286"/>
      <c r="M85" s="283"/>
      <c r="N85" s="283"/>
      <c r="O85" s="283"/>
      <c r="P85" s="280"/>
    </row>
    <row r="86" spans="2:16" ht="15" hidden="1" outlineLevel="2" x14ac:dyDescent="0.2">
      <c r="B86" s="569">
        <f t="shared" si="16"/>
        <v>5</v>
      </c>
      <c r="C86" s="157" t="s">
        <v>257</v>
      </c>
      <c r="D86" s="22" t="s">
        <v>464</v>
      </c>
      <c r="E86" s="283"/>
      <c r="F86" s="286"/>
      <c r="G86" s="286"/>
      <c r="H86" s="286"/>
      <c r="I86" s="286"/>
      <c r="J86" s="286"/>
      <c r="K86" s="286"/>
      <c r="L86" s="283"/>
      <c r="M86" s="283"/>
      <c r="N86" s="283"/>
      <c r="O86" s="283"/>
      <c r="P86" s="280"/>
    </row>
    <row r="87" spans="2:16" ht="15" hidden="1" outlineLevel="2" x14ac:dyDescent="0.2">
      <c r="B87" s="569">
        <f t="shared" si="16"/>
        <v>6</v>
      </c>
      <c r="C87" s="157" t="s">
        <v>258</v>
      </c>
      <c r="D87" s="22" t="s">
        <v>464</v>
      </c>
      <c r="E87" s="283"/>
      <c r="F87" s="286"/>
      <c r="G87" s="286"/>
      <c r="H87" s="286"/>
      <c r="I87" s="286"/>
      <c r="J87" s="286"/>
      <c r="K87" s="283"/>
      <c r="L87" s="283"/>
      <c r="M87" s="283"/>
      <c r="N87" s="283"/>
      <c r="O87" s="283"/>
      <c r="P87" s="280"/>
    </row>
    <row r="88" spans="2:16" ht="15" hidden="1" outlineLevel="2" x14ac:dyDescent="0.2">
      <c r="B88" s="569">
        <f t="shared" si="16"/>
        <v>7</v>
      </c>
      <c r="C88" s="157" t="s">
        <v>259</v>
      </c>
      <c r="D88" s="22" t="s">
        <v>464</v>
      </c>
      <c r="E88" s="283"/>
      <c r="F88" s="286"/>
      <c r="G88" s="286"/>
      <c r="H88" s="286"/>
      <c r="I88" s="286"/>
      <c r="J88" s="283"/>
      <c r="K88" s="283"/>
      <c r="L88" s="283"/>
      <c r="M88" s="283"/>
      <c r="N88" s="283"/>
      <c r="O88" s="283"/>
      <c r="P88" s="280"/>
    </row>
    <row r="89" spans="2:16" ht="15" hidden="1" outlineLevel="2" x14ac:dyDescent="0.2">
      <c r="B89" s="569">
        <f t="shared" si="16"/>
        <v>8</v>
      </c>
      <c r="C89" s="157" t="s">
        <v>260</v>
      </c>
      <c r="D89" s="22" t="s">
        <v>464</v>
      </c>
      <c r="E89" s="283"/>
      <c r="F89" s="286"/>
      <c r="G89" s="286"/>
      <c r="H89" s="286"/>
      <c r="I89" s="283"/>
      <c r="J89" s="283"/>
      <c r="K89" s="283"/>
      <c r="L89" s="283"/>
      <c r="M89" s="283"/>
      <c r="N89" s="283"/>
      <c r="O89" s="283"/>
      <c r="P89" s="280"/>
    </row>
    <row r="90" spans="2:16" ht="15" hidden="1" outlineLevel="2" x14ac:dyDescent="0.2">
      <c r="B90" s="569">
        <f t="shared" si="16"/>
        <v>9</v>
      </c>
      <c r="C90" s="157" t="s">
        <v>261</v>
      </c>
      <c r="D90" s="22" t="s">
        <v>464</v>
      </c>
      <c r="E90" s="283"/>
      <c r="F90" s="286"/>
      <c r="G90" s="286"/>
      <c r="H90" s="283"/>
      <c r="I90" s="283"/>
      <c r="J90" s="283"/>
      <c r="K90" s="283"/>
      <c r="L90" s="283"/>
      <c r="M90" s="283"/>
      <c r="N90" s="283"/>
      <c r="O90" s="283"/>
      <c r="P90" s="280"/>
    </row>
    <row r="91" spans="2:16" ht="15" hidden="1" outlineLevel="2" x14ac:dyDescent="0.2">
      <c r="B91" s="569">
        <f t="shared" si="16"/>
        <v>10</v>
      </c>
      <c r="C91" s="236" t="s">
        <v>262</v>
      </c>
      <c r="D91" s="22" t="s">
        <v>464</v>
      </c>
      <c r="E91" s="283"/>
      <c r="F91" s="286"/>
      <c r="G91" s="283"/>
      <c r="H91" s="283"/>
      <c r="I91" s="283"/>
      <c r="J91" s="283"/>
      <c r="K91" s="283"/>
      <c r="L91" s="283"/>
      <c r="M91" s="283"/>
      <c r="N91" s="283"/>
      <c r="O91" s="283"/>
      <c r="P91" s="280"/>
    </row>
    <row r="92" spans="2:16" ht="15" hidden="1" outlineLevel="2" x14ac:dyDescent="0.2">
      <c r="B92" s="589">
        <f t="shared" si="16"/>
        <v>11</v>
      </c>
      <c r="C92" s="22" t="s">
        <v>266</v>
      </c>
      <c r="D92" s="22" t="s">
        <v>465</v>
      </c>
      <c r="E92" s="283"/>
      <c r="F92" s="286"/>
      <c r="G92" s="287"/>
      <c r="H92" s="287"/>
      <c r="I92" s="287"/>
      <c r="J92" s="287"/>
      <c r="K92" s="287"/>
      <c r="L92" s="287"/>
      <c r="M92" s="287"/>
      <c r="N92" s="287"/>
      <c r="O92" s="287"/>
      <c r="P92" s="280"/>
    </row>
    <row r="93" spans="2:16" ht="15.75" hidden="1" outlineLevel="2" thickBot="1" x14ac:dyDescent="0.25">
      <c r="B93" s="570">
        <f t="shared" si="16"/>
        <v>12</v>
      </c>
      <c r="C93" s="243" t="s">
        <v>358</v>
      </c>
      <c r="D93" s="243" t="s">
        <v>466</v>
      </c>
      <c r="E93" s="434"/>
      <c r="F93" s="435">
        <f>F91+F92</f>
        <v>0</v>
      </c>
      <c r="G93" s="435">
        <f>G90+G92</f>
        <v>0</v>
      </c>
      <c r="H93" s="435">
        <f>H89+H92</f>
        <v>0</v>
      </c>
      <c r="I93" s="435">
        <f>I88+I92</f>
        <v>0</v>
      </c>
      <c r="J93" s="435">
        <f>J87+J92</f>
        <v>0</v>
      </c>
      <c r="K93" s="435">
        <f>K86+K92</f>
        <v>0</v>
      </c>
      <c r="L93" s="435">
        <f>L85+L92</f>
        <v>0</v>
      </c>
      <c r="M93" s="435">
        <f>M84+M92</f>
        <v>0</v>
      </c>
      <c r="N93" s="435">
        <f>N83+N92</f>
        <v>0</v>
      </c>
      <c r="O93" s="435">
        <f>O82+O92</f>
        <v>0</v>
      </c>
      <c r="P93" s="436">
        <f>IFERROR(SUM(E93:O93),0)</f>
        <v>0</v>
      </c>
    </row>
    <row r="94" spans="2:16" hidden="1" outlineLevel="2" x14ac:dyDescent="0.2"/>
    <row r="95" spans="2:16" s="365" customFormat="1" ht="15.75" hidden="1" outlineLevel="1" thickBot="1" x14ac:dyDescent="0.25">
      <c r="B95" s="568"/>
      <c r="C95" s="541">
        <f>C77-1</f>
        <v>2019</v>
      </c>
      <c r="D95" s="418"/>
    </row>
    <row r="96" spans="2:16" s="365" customFormat="1" ht="14.25" hidden="1" customHeight="1" outlineLevel="2" x14ac:dyDescent="0.2">
      <c r="B96" s="652" t="str">
        <f>"Underwriting year "&amp;K96</f>
        <v>Underwriting year 2019</v>
      </c>
      <c r="C96" s="687"/>
      <c r="D96" s="682" t="s">
        <v>490</v>
      </c>
      <c r="E96" s="703" t="str">
        <f>F96-1&amp;" and prior"</f>
        <v>2013 and prior</v>
      </c>
      <c r="F96" s="680">
        <f t="shared" ref="F96:M96" si="17">G96-1</f>
        <v>2014</v>
      </c>
      <c r="G96" s="680">
        <f t="shared" si="17"/>
        <v>2015</v>
      </c>
      <c r="H96" s="680">
        <f t="shared" si="17"/>
        <v>2016</v>
      </c>
      <c r="I96" s="680">
        <f t="shared" si="17"/>
        <v>2017</v>
      </c>
      <c r="J96" s="680">
        <f t="shared" si="17"/>
        <v>2018</v>
      </c>
      <c r="K96" s="680">
        <f t="shared" si="17"/>
        <v>2019</v>
      </c>
      <c r="L96" s="680">
        <f t="shared" si="17"/>
        <v>2020</v>
      </c>
      <c r="M96" s="680">
        <f t="shared" si="17"/>
        <v>2021</v>
      </c>
      <c r="N96" s="680">
        <f>O96-1</f>
        <v>2022</v>
      </c>
      <c r="O96" s="680">
        <f>'Key inputs'!C29</f>
        <v>2023</v>
      </c>
      <c r="P96" s="648" t="s">
        <v>30</v>
      </c>
    </row>
    <row r="97" spans="2:16" s="365" customFormat="1" ht="14.25" hidden="1" customHeight="1" outlineLevel="2" x14ac:dyDescent="0.2">
      <c r="B97" s="654"/>
      <c r="C97" s="688"/>
      <c r="D97" s="708"/>
      <c r="E97" s="704"/>
      <c r="F97" s="617"/>
      <c r="G97" s="617"/>
      <c r="H97" s="617"/>
      <c r="I97" s="617"/>
      <c r="J97" s="617"/>
      <c r="K97" s="617"/>
      <c r="L97" s="617"/>
      <c r="M97" s="617"/>
      <c r="N97" s="617"/>
      <c r="O97" s="617"/>
      <c r="P97" s="650"/>
    </row>
    <row r="98" spans="2:16" s="365" customFormat="1" ht="15" hidden="1" outlineLevel="2" x14ac:dyDescent="0.2">
      <c r="B98" s="656"/>
      <c r="C98" s="707"/>
      <c r="D98" s="505"/>
      <c r="E98" s="388" t="s">
        <v>62</v>
      </c>
      <c r="F98" s="366" t="s">
        <v>63</v>
      </c>
      <c r="G98" s="366" t="s">
        <v>64</v>
      </c>
      <c r="H98" s="366" t="s">
        <v>65</v>
      </c>
      <c r="I98" s="366" t="s">
        <v>66</v>
      </c>
      <c r="J98" s="366" t="s">
        <v>67</v>
      </c>
      <c r="K98" s="366" t="s">
        <v>68</v>
      </c>
      <c r="L98" s="366" t="s">
        <v>69</v>
      </c>
      <c r="M98" s="366" t="s">
        <v>158</v>
      </c>
      <c r="N98" s="366" t="s">
        <v>159</v>
      </c>
      <c r="O98" s="366" t="s">
        <v>160</v>
      </c>
      <c r="P98" s="380" t="s">
        <v>161</v>
      </c>
    </row>
    <row r="99" spans="2:16" ht="15" hidden="1" outlineLevel="2" x14ac:dyDescent="0.2">
      <c r="B99" s="569"/>
      <c r="C99" s="157" t="s">
        <v>252</v>
      </c>
      <c r="D99" s="22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0"/>
    </row>
    <row r="100" spans="2:16" ht="15" hidden="1" outlineLevel="2" x14ac:dyDescent="0.2">
      <c r="B100" s="569">
        <v>1</v>
      </c>
      <c r="C100" s="157" t="s">
        <v>253</v>
      </c>
      <c r="D100" s="22" t="s">
        <v>464</v>
      </c>
      <c r="E100" s="283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0"/>
    </row>
    <row r="101" spans="2:16" ht="15" hidden="1" outlineLevel="2" x14ac:dyDescent="0.2">
      <c r="B101" s="569">
        <f t="shared" ref="B101:B111" si="18">B100+1</f>
        <v>2</v>
      </c>
      <c r="C101" s="157" t="s">
        <v>254</v>
      </c>
      <c r="D101" s="22" t="s">
        <v>464</v>
      </c>
      <c r="E101" s="283"/>
      <c r="F101" s="286"/>
      <c r="G101" s="286"/>
      <c r="H101" s="286"/>
      <c r="I101" s="286"/>
      <c r="J101" s="286"/>
      <c r="K101" s="286"/>
      <c r="L101" s="286"/>
      <c r="M101" s="286"/>
      <c r="N101" s="286"/>
      <c r="O101" s="283"/>
      <c r="P101" s="280"/>
    </row>
    <row r="102" spans="2:16" ht="15" hidden="1" outlineLevel="2" x14ac:dyDescent="0.2">
      <c r="B102" s="569">
        <f t="shared" si="18"/>
        <v>3</v>
      </c>
      <c r="C102" s="157" t="s">
        <v>255</v>
      </c>
      <c r="D102" s="22" t="s">
        <v>464</v>
      </c>
      <c r="E102" s="283"/>
      <c r="F102" s="286"/>
      <c r="G102" s="286"/>
      <c r="H102" s="286"/>
      <c r="I102" s="286"/>
      <c r="J102" s="286"/>
      <c r="K102" s="286"/>
      <c r="L102" s="286"/>
      <c r="M102" s="286"/>
      <c r="N102" s="283"/>
      <c r="O102" s="283"/>
      <c r="P102" s="280"/>
    </row>
    <row r="103" spans="2:16" ht="15" hidden="1" outlineLevel="2" x14ac:dyDescent="0.2">
      <c r="B103" s="569">
        <f t="shared" si="18"/>
        <v>4</v>
      </c>
      <c r="C103" s="157" t="s">
        <v>256</v>
      </c>
      <c r="D103" s="22" t="s">
        <v>464</v>
      </c>
      <c r="E103" s="283"/>
      <c r="F103" s="286"/>
      <c r="G103" s="286"/>
      <c r="H103" s="286"/>
      <c r="I103" s="286"/>
      <c r="J103" s="286"/>
      <c r="K103" s="286"/>
      <c r="L103" s="286"/>
      <c r="M103" s="283"/>
      <c r="N103" s="283"/>
      <c r="O103" s="283"/>
      <c r="P103" s="280"/>
    </row>
    <row r="104" spans="2:16" ht="15" hidden="1" outlineLevel="2" x14ac:dyDescent="0.2">
      <c r="B104" s="569">
        <f t="shared" si="18"/>
        <v>5</v>
      </c>
      <c r="C104" s="157" t="s">
        <v>257</v>
      </c>
      <c r="D104" s="22" t="s">
        <v>464</v>
      </c>
      <c r="E104" s="283"/>
      <c r="F104" s="286"/>
      <c r="G104" s="286"/>
      <c r="H104" s="286"/>
      <c r="I104" s="286"/>
      <c r="J104" s="286"/>
      <c r="K104" s="286"/>
      <c r="L104" s="283"/>
      <c r="M104" s="283"/>
      <c r="N104" s="283"/>
      <c r="O104" s="283"/>
      <c r="P104" s="280"/>
    </row>
    <row r="105" spans="2:16" ht="15" hidden="1" outlineLevel="2" x14ac:dyDescent="0.2">
      <c r="B105" s="569">
        <f t="shared" si="18"/>
        <v>6</v>
      </c>
      <c r="C105" s="157" t="s">
        <v>258</v>
      </c>
      <c r="D105" s="22" t="s">
        <v>464</v>
      </c>
      <c r="E105" s="283"/>
      <c r="F105" s="286"/>
      <c r="G105" s="286"/>
      <c r="H105" s="286"/>
      <c r="I105" s="286"/>
      <c r="J105" s="286"/>
      <c r="K105" s="283"/>
      <c r="L105" s="283"/>
      <c r="M105" s="283"/>
      <c r="N105" s="283"/>
      <c r="O105" s="283"/>
      <c r="P105" s="280"/>
    </row>
    <row r="106" spans="2:16" ht="15" hidden="1" outlineLevel="2" x14ac:dyDescent="0.2">
      <c r="B106" s="569">
        <f t="shared" si="18"/>
        <v>7</v>
      </c>
      <c r="C106" s="157" t="s">
        <v>259</v>
      </c>
      <c r="D106" s="22" t="s">
        <v>464</v>
      </c>
      <c r="E106" s="283"/>
      <c r="F106" s="286"/>
      <c r="G106" s="286"/>
      <c r="H106" s="286"/>
      <c r="I106" s="286"/>
      <c r="J106" s="283"/>
      <c r="K106" s="283"/>
      <c r="L106" s="283"/>
      <c r="M106" s="283"/>
      <c r="N106" s="283"/>
      <c r="O106" s="283"/>
      <c r="P106" s="280"/>
    </row>
    <row r="107" spans="2:16" ht="15" hidden="1" outlineLevel="2" x14ac:dyDescent="0.2">
      <c r="B107" s="569">
        <f t="shared" si="18"/>
        <v>8</v>
      </c>
      <c r="C107" s="157" t="s">
        <v>260</v>
      </c>
      <c r="D107" s="22" t="s">
        <v>464</v>
      </c>
      <c r="E107" s="283"/>
      <c r="F107" s="286"/>
      <c r="G107" s="286"/>
      <c r="H107" s="286"/>
      <c r="I107" s="283"/>
      <c r="J107" s="283"/>
      <c r="K107" s="283"/>
      <c r="L107" s="283"/>
      <c r="M107" s="283"/>
      <c r="N107" s="283"/>
      <c r="O107" s="283"/>
      <c r="P107" s="280"/>
    </row>
    <row r="108" spans="2:16" ht="15" hidden="1" outlineLevel="2" x14ac:dyDescent="0.2">
      <c r="B108" s="569">
        <f t="shared" si="18"/>
        <v>9</v>
      </c>
      <c r="C108" s="157" t="s">
        <v>261</v>
      </c>
      <c r="D108" s="22" t="s">
        <v>464</v>
      </c>
      <c r="E108" s="283"/>
      <c r="F108" s="286"/>
      <c r="G108" s="286"/>
      <c r="H108" s="283"/>
      <c r="I108" s="283"/>
      <c r="J108" s="283"/>
      <c r="K108" s="283"/>
      <c r="L108" s="283"/>
      <c r="M108" s="283"/>
      <c r="N108" s="283"/>
      <c r="O108" s="283"/>
      <c r="P108" s="280"/>
    </row>
    <row r="109" spans="2:16" ht="15" hidden="1" outlineLevel="2" x14ac:dyDescent="0.2">
      <c r="B109" s="569">
        <f t="shared" si="18"/>
        <v>10</v>
      </c>
      <c r="C109" s="236" t="s">
        <v>262</v>
      </c>
      <c r="D109" s="22" t="s">
        <v>464</v>
      </c>
      <c r="E109" s="283"/>
      <c r="F109" s="286"/>
      <c r="G109" s="283"/>
      <c r="H109" s="283"/>
      <c r="I109" s="283"/>
      <c r="J109" s="283"/>
      <c r="K109" s="283"/>
      <c r="L109" s="283"/>
      <c r="M109" s="283"/>
      <c r="N109" s="283"/>
      <c r="O109" s="283"/>
      <c r="P109" s="280"/>
    </row>
    <row r="110" spans="2:16" ht="15" hidden="1" outlineLevel="2" x14ac:dyDescent="0.2">
      <c r="B110" s="589">
        <f t="shared" si="18"/>
        <v>11</v>
      </c>
      <c r="C110" s="22" t="s">
        <v>266</v>
      </c>
      <c r="D110" s="22" t="s">
        <v>465</v>
      </c>
      <c r="E110" s="283"/>
      <c r="F110" s="286"/>
      <c r="G110" s="287"/>
      <c r="H110" s="287"/>
      <c r="I110" s="287"/>
      <c r="J110" s="287"/>
      <c r="K110" s="287"/>
      <c r="L110" s="287"/>
      <c r="M110" s="287"/>
      <c r="N110" s="287"/>
      <c r="O110" s="287"/>
      <c r="P110" s="280"/>
    </row>
    <row r="111" spans="2:16" ht="15.75" hidden="1" outlineLevel="2" thickBot="1" x14ac:dyDescent="0.25">
      <c r="B111" s="570">
        <f t="shared" si="18"/>
        <v>12</v>
      </c>
      <c r="C111" s="243" t="s">
        <v>358</v>
      </c>
      <c r="D111" s="243" t="s">
        <v>466</v>
      </c>
      <c r="E111" s="434"/>
      <c r="F111" s="435">
        <f>F109+F110</f>
        <v>0</v>
      </c>
      <c r="G111" s="435">
        <f>G108+G110</f>
        <v>0</v>
      </c>
      <c r="H111" s="435">
        <f>H107+H110</f>
        <v>0</v>
      </c>
      <c r="I111" s="435">
        <f>I106+I110</f>
        <v>0</v>
      </c>
      <c r="J111" s="435">
        <f>J105+J110</f>
        <v>0</v>
      </c>
      <c r="K111" s="435">
        <f>K104+K110</f>
        <v>0</v>
      </c>
      <c r="L111" s="435">
        <f>L103+L110</f>
        <v>0</v>
      </c>
      <c r="M111" s="435">
        <f>M102+M110</f>
        <v>0</v>
      </c>
      <c r="N111" s="435">
        <f>N101+N110</f>
        <v>0</v>
      </c>
      <c r="O111" s="435">
        <f>O100+O110</f>
        <v>0</v>
      </c>
      <c r="P111" s="436">
        <f>IFERROR(SUM(E111:O111),0)</f>
        <v>0</v>
      </c>
    </row>
    <row r="112" spans="2:16" hidden="1" outlineLevel="2" x14ac:dyDescent="0.2"/>
    <row r="113" spans="2:16" s="365" customFormat="1" ht="15.75" hidden="1" outlineLevel="1" thickBot="1" x14ac:dyDescent="0.25">
      <c r="B113" s="568"/>
      <c r="C113" s="541">
        <f>C95-1</f>
        <v>2018</v>
      </c>
      <c r="D113" s="418"/>
    </row>
    <row r="114" spans="2:16" s="365" customFormat="1" ht="15" hidden="1" customHeight="1" outlineLevel="2" x14ac:dyDescent="0.2">
      <c r="B114" s="652" t="str">
        <f>"Underwriting year "&amp;J114</f>
        <v>Underwriting year 2018</v>
      </c>
      <c r="C114" s="687"/>
      <c r="D114" s="682" t="s">
        <v>490</v>
      </c>
      <c r="E114" s="703" t="str">
        <f>F114-1&amp;" and prior"</f>
        <v>2013 and prior</v>
      </c>
      <c r="F114" s="680">
        <f t="shared" ref="F114:M114" si="19">G114-1</f>
        <v>2014</v>
      </c>
      <c r="G114" s="680">
        <f t="shared" si="19"/>
        <v>2015</v>
      </c>
      <c r="H114" s="680">
        <f t="shared" si="19"/>
        <v>2016</v>
      </c>
      <c r="I114" s="680">
        <f t="shared" si="19"/>
        <v>2017</v>
      </c>
      <c r="J114" s="680">
        <f t="shared" si="19"/>
        <v>2018</v>
      </c>
      <c r="K114" s="680">
        <f t="shared" si="19"/>
        <v>2019</v>
      </c>
      <c r="L114" s="680">
        <f t="shared" si="19"/>
        <v>2020</v>
      </c>
      <c r="M114" s="680">
        <f t="shared" si="19"/>
        <v>2021</v>
      </c>
      <c r="N114" s="680">
        <f>O114-1</f>
        <v>2022</v>
      </c>
      <c r="O114" s="680">
        <f>'Key inputs'!C29</f>
        <v>2023</v>
      </c>
      <c r="P114" s="648" t="s">
        <v>30</v>
      </c>
    </row>
    <row r="115" spans="2:16" s="365" customFormat="1" ht="14.25" hidden="1" customHeight="1" outlineLevel="2" x14ac:dyDescent="0.2">
      <c r="B115" s="654"/>
      <c r="C115" s="688"/>
      <c r="D115" s="708"/>
      <c r="E115" s="704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50"/>
    </row>
    <row r="116" spans="2:16" s="365" customFormat="1" ht="15" hidden="1" outlineLevel="2" x14ac:dyDescent="0.2">
      <c r="B116" s="656"/>
      <c r="C116" s="707"/>
      <c r="D116" s="505"/>
      <c r="E116" s="388" t="s">
        <v>62</v>
      </c>
      <c r="F116" s="366" t="s">
        <v>63</v>
      </c>
      <c r="G116" s="366" t="s">
        <v>64</v>
      </c>
      <c r="H116" s="366" t="s">
        <v>65</v>
      </c>
      <c r="I116" s="366" t="s">
        <v>66</v>
      </c>
      <c r="J116" s="366" t="s">
        <v>67</v>
      </c>
      <c r="K116" s="366" t="s">
        <v>68</v>
      </c>
      <c r="L116" s="366" t="s">
        <v>69</v>
      </c>
      <c r="M116" s="366" t="s">
        <v>158</v>
      </c>
      <c r="N116" s="366" t="s">
        <v>159</v>
      </c>
      <c r="O116" s="366" t="s">
        <v>160</v>
      </c>
      <c r="P116" s="380" t="s">
        <v>161</v>
      </c>
    </row>
    <row r="117" spans="2:16" ht="15" hidden="1" outlineLevel="2" x14ac:dyDescent="0.2">
      <c r="B117" s="569"/>
      <c r="C117" s="157" t="s">
        <v>252</v>
      </c>
      <c r="D117" s="22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0"/>
    </row>
    <row r="118" spans="2:16" ht="15" hidden="1" outlineLevel="2" x14ac:dyDescent="0.2">
      <c r="B118" s="569">
        <v>1</v>
      </c>
      <c r="C118" s="157" t="s">
        <v>253</v>
      </c>
      <c r="D118" s="22" t="s">
        <v>464</v>
      </c>
      <c r="E118" s="283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0"/>
    </row>
    <row r="119" spans="2:16" ht="15" hidden="1" outlineLevel="2" x14ac:dyDescent="0.2">
      <c r="B119" s="569">
        <f t="shared" ref="B119:B129" si="20">B118+1</f>
        <v>2</v>
      </c>
      <c r="C119" s="157" t="s">
        <v>254</v>
      </c>
      <c r="D119" s="22" t="s">
        <v>464</v>
      </c>
      <c r="E119" s="283"/>
      <c r="F119" s="286"/>
      <c r="G119" s="286"/>
      <c r="H119" s="286"/>
      <c r="I119" s="286"/>
      <c r="J119" s="286"/>
      <c r="K119" s="286"/>
      <c r="L119" s="286"/>
      <c r="M119" s="286"/>
      <c r="N119" s="286"/>
      <c r="O119" s="283"/>
      <c r="P119" s="280"/>
    </row>
    <row r="120" spans="2:16" ht="15" hidden="1" outlineLevel="2" x14ac:dyDescent="0.2">
      <c r="B120" s="569">
        <f t="shared" si="20"/>
        <v>3</v>
      </c>
      <c r="C120" s="157" t="s">
        <v>255</v>
      </c>
      <c r="D120" s="22" t="s">
        <v>464</v>
      </c>
      <c r="E120" s="283"/>
      <c r="F120" s="286"/>
      <c r="G120" s="286"/>
      <c r="H120" s="286"/>
      <c r="I120" s="286"/>
      <c r="J120" s="286"/>
      <c r="K120" s="286"/>
      <c r="L120" s="286"/>
      <c r="M120" s="286"/>
      <c r="N120" s="283"/>
      <c r="O120" s="283"/>
      <c r="P120" s="280"/>
    </row>
    <row r="121" spans="2:16" ht="15" hidden="1" outlineLevel="2" x14ac:dyDescent="0.2">
      <c r="B121" s="569">
        <f t="shared" si="20"/>
        <v>4</v>
      </c>
      <c r="C121" s="157" t="s">
        <v>256</v>
      </c>
      <c r="D121" s="22" t="s">
        <v>464</v>
      </c>
      <c r="E121" s="283"/>
      <c r="F121" s="286"/>
      <c r="G121" s="286"/>
      <c r="H121" s="286"/>
      <c r="I121" s="286"/>
      <c r="J121" s="286"/>
      <c r="K121" s="286"/>
      <c r="L121" s="286"/>
      <c r="M121" s="283"/>
      <c r="N121" s="283"/>
      <c r="O121" s="283"/>
      <c r="P121" s="280"/>
    </row>
    <row r="122" spans="2:16" ht="15" hidden="1" outlineLevel="2" x14ac:dyDescent="0.2">
      <c r="B122" s="569">
        <f t="shared" si="20"/>
        <v>5</v>
      </c>
      <c r="C122" s="157" t="s">
        <v>257</v>
      </c>
      <c r="D122" s="22" t="s">
        <v>464</v>
      </c>
      <c r="E122" s="283"/>
      <c r="F122" s="286"/>
      <c r="G122" s="286"/>
      <c r="H122" s="286"/>
      <c r="I122" s="286"/>
      <c r="J122" s="286"/>
      <c r="K122" s="286"/>
      <c r="L122" s="283"/>
      <c r="M122" s="283"/>
      <c r="N122" s="283"/>
      <c r="O122" s="283"/>
      <c r="P122" s="280"/>
    </row>
    <row r="123" spans="2:16" ht="15" hidden="1" outlineLevel="2" x14ac:dyDescent="0.2">
      <c r="B123" s="569">
        <f t="shared" si="20"/>
        <v>6</v>
      </c>
      <c r="C123" s="157" t="s">
        <v>258</v>
      </c>
      <c r="D123" s="22" t="s">
        <v>464</v>
      </c>
      <c r="E123" s="283"/>
      <c r="F123" s="286"/>
      <c r="G123" s="286"/>
      <c r="H123" s="286"/>
      <c r="I123" s="286"/>
      <c r="J123" s="286"/>
      <c r="K123" s="283"/>
      <c r="L123" s="283"/>
      <c r="M123" s="283"/>
      <c r="N123" s="283"/>
      <c r="O123" s="283"/>
      <c r="P123" s="280"/>
    </row>
    <row r="124" spans="2:16" ht="15" hidden="1" outlineLevel="2" x14ac:dyDescent="0.2">
      <c r="B124" s="569">
        <f t="shared" si="20"/>
        <v>7</v>
      </c>
      <c r="C124" s="157" t="s">
        <v>259</v>
      </c>
      <c r="D124" s="22" t="s">
        <v>464</v>
      </c>
      <c r="E124" s="283"/>
      <c r="F124" s="286"/>
      <c r="G124" s="286"/>
      <c r="H124" s="286"/>
      <c r="I124" s="286"/>
      <c r="J124" s="283"/>
      <c r="K124" s="283"/>
      <c r="L124" s="283"/>
      <c r="M124" s="283"/>
      <c r="N124" s="283"/>
      <c r="O124" s="283"/>
      <c r="P124" s="280"/>
    </row>
    <row r="125" spans="2:16" ht="15" hidden="1" outlineLevel="2" x14ac:dyDescent="0.2">
      <c r="B125" s="569">
        <f t="shared" si="20"/>
        <v>8</v>
      </c>
      <c r="C125" s="157" t="s">
        <v>260</v>
      </c>
      <c r="D125" s="22" t="s">
        <v>464</v>
      </c>
      <c r="E125" s="283"/>
      <c r="F125" s="286"/>
      <c r="G125" s="286"/>
      <c r="H125" s="286"/>
      <c r="I125" s="283"/>
      <c r="J125" s="283"/>
      <c r="K125" s="283"/>
      <c r="L125" s="283"/>
      <c r="M125" s="283"/>
      <c r="N125" s="283"/>
      <c r="O125" s="283"/>
      <c r="P125" s="280"/>
    </row>
    <row r="126" spans="2:16" ht="15" hidden="1" outlineLevel="2" x14ac:dyDescent="0.2">
      <c r="B126" s="569">
        <f t="shared" si="20"/>
        <v>9</v>
      </c>
      <c r="C126" s="157" t="s">
        <v>261</v>
      </c>
      <c r="D126" s="22" t="s">
        <v>464</v>
      </c>
      <c r="E126" s="283"/>
      <c r="F126" s="286"/>
      <c r="G126" s="286"/>
      <c r="H126" s="283"/>
      <c r="I126" s="283"/>
      <c r="J126" s="283"/>
      <c r="K126" s="283"/>
      <c r="L126" s="283"/>
      <c r="M126" s="283"/>
      <c r="N126" s="283"/>
      <c r="O126" s="283"/>
      <c r="P126" s="280"/>
    </row>
    <row r="127" spans="2:16" ht="15" hidden="1" outlineLevel="2" x14ac:dyDescent="0.2">
      <c r="B127" s="569">
        <f t="shared" si="20"/>
        <v>10</v>
      </c>
      <c r="C127" s="236" t="s">
        <v>262</v>
      </c>
      <c r="D127" s="22" t="s">
        <v>464</v>
      </c>
      <c r="E127" s="283"/>
      <c r="F127" s="286"/>
      <c r="G127" s="283"/>
      <c r="H127" s="283"/>
      <c r="I127" s="283"/>
      <c r="J127" s="283"/>
      <c r="K127" s="283"/>
      <c r="L127" s="283"/>
      <c r="M127" s="283"/>
      <c r="N127" s="283"/>
      <c r="O127" s="283"/>
      <c r="P127" s="280"/>
    </row>
    <row r="128" spans="2:16" ht="15" hidden="1" outlineLevel="2" x14ac:dyDescent="0.2">
      <c r="B128" s="589">
        <f t="shared" si="20"/>
        <v>11</v>
      </c>
      <c r="C128" s="22" t="s">
        <v>266</v>
      </c>
      <c r="D128" s="22" t="s">
        <v>465</v>
      </c>
      <c r="E128" s="283"/>
      <c r="F128" s="286"/>
      <c r="G128" s="287"/>
      <c r="H128" s="287"/>
      <c r="I128" s="287"/>
      <c r="J128" s="287"/>
      <c r="K128" s="287"/>
      <c r="L128" s="287"/>
      <c r="M128" s="287"/>
      <c r="N128" s="287"/>
      <c r="O128" s="287"/>
      <c r="P128" s="280"/>
    </row>
    <row r="129" spans="2:16" ht="15.75" hidden="1" outlineLevel="2" thickBot="1" x14ac:dyDescent="0.25">
      <c r="B129" s="570">
        <f t="shared" si="20"/>
        <v>12</v>
      </c>
      <c r="C129" s="243" t="s">
        <v>358</v>
      </c>
      <c r="D129" s="243" t="s">
        <v>466</v>
      </c>
      <c r="E129" s="434"/>
      <c r="F129" s="435">
        <f>F127+F128</f>
        <v>0</v>
      </c>
      <c r="G129" s="435">
        <f>G126+G128</f>
        <v>0</v>
      </c>
      <c r="H129" s="435">
        <f>H125+H128</f>
        <v>0</v>
      </c>
      <c r="I129" s="435">
        <f>I124+I128</f>
        <v>0</v>
      </c>
      <c r="J129" s="435">
        <f>J123+J128</f>
        <v>0</v>
      </c>
      <c r="K129" s="435">
        <f>K122+K128</f>
        <v>0</v>
      </c>
      <c r="L129" s="435">
        <f>L121+L128</f>
        <v>0</v>
      </c>
      <c r="M129" s="435">
        <f>M120+M128</f>
        <v>0</v>
      </c>
      <c r="N129" s="435">
        <f>N119+N128</f>
        <v>0</v>
      </c>
      <c r="O129" s="435">
        <f>O118+O128</f>
        <v>0</v>
      </c>
      <c r="P129" s="436">
        <f>IFERROR(SUM(E129:O129),0)</f>
        <v>0</v>
      </c>
    </row>
    <row r="130" spans="2:16" hidden="1" outlineLevel="2" x14ac:dyDescent="0.2"/>
    <row r="131" spans="2:16" s="365" customFormat="1" ht="15.75" hidden="1" outlineLevel="1" thickBot="1" x14ac:dyDescent="0.25">
      <c r="B131" s="568"/>
      <c r="C131" s="541">
        <f>C113-1</f>
        <v>2017</v>
      </c>
      <c r="D131" s="418"/>
    </row>
    <row r="132" spans="2:16" s="365" customFormat="1" ht="15" hidden="1" customHeight="1" outlineLevel="2" x14ac:dyDescent="0.2">
      <c r="B132" s="652" t="str">
        <f>"Underwriting year "&amp;I132</f>
        <v>Underwriting year 2017</v>
      </c>
      <c r="C132" s="687"/>
      <c r="D132" s="682" t="s">
        <v>490</v>
      </c>
      <c r="E132" s="703" t="str">
        <f>F132-1&amp;" and prior"</f>
        <v>2013 and prior</v>
      </c>
      <c r="F132" s="680">
        <f t="shared" ref="F132:M132" si="21">G132-1</f>
        <v>2014</v>
      </c>
      <c r="G132" s="680">
        <f t="shared" si="21"/>
        <v>2015</v>
      </c>
      <c r="H132" s="680">
        <f t="shared" si="21"/>
        <v>2016</v>
      </c>
      <c r="I132" s="680">
        <f t="shared" si="21"/>
        <v>2017</v>
      </c>
      <c r="J132" s="680">
        <f t="shared" si="21"/>
        <v>2018</v>
      </c>
      <c r="K132" s="680">
        <f t="shared" si="21"/>
        <v>2019</v>
      </c>
      <c r="L132" s="680">
        <f t="shared" si="21"/>
        <v>2020</v>
      </c>
      <c r="M132" s="680">
        <f t="shared" si="21"/>
        <v>2021</v>
      </c>
      <c r="N132" s="680">
        <f>O132-1</f>
        <v>2022</v>
      </c>
      <c r="O132" s="680">
        <f>'Key inputs'!C29</f>
        <v>2023</v>
      </c>
      <c r="P132" s="648" t="s">
        <v>30</v>
      </c>
    </row>
    <row r="133" spans="2:16" s="365" customFormat="1" ht="14.25" hidden="1" customHeight="1" outlineLevel="2" x14ac:dyDescent="0.2">
      <c r="B133" s="654"/>
      <c r="C133" s="688"/>
      <c r="D133" s="708"/>
      <c r="E133" s="704"/>
      <c r="F133" s="617"/>
      <c r="G133" s="617"/>
      <c r="H133" s="617"/>
      <c r="I133" s="617"/>
      <c r="J133" s="617"/>
      <c r="K133" s="617"/>
      <c r="L133" s="617"/>
      <c r="M133" s="617"/>
      <c r="N133" s="617"/>
      <c r="O133" s="617"/>
      <c r="P133" s="650"/>
    </row>
    <row r="134" spans="2:16" s="365" customFormat="1" ht="15" hidden="1" outlineLevel="2" x14ac:dyDescent="0.2">
      <c r="B134" s="656"/>
      <c r="C134" s="707"/>
      <c r="D134" s="505"/>
      <c r="E134" s="388" t="s">
        <v>62</v>
      </c>
      <c r="F134" s="366" t="s">
        <v>63</v>
      </c>
      <c r="G134" s="366" t="s">
        <v>64</v>
      </c>
      <c r="H134" s="366" t="s">
        <v>65</v>
      </c>
      <c r="I134" s="366" t="s">
        <v>66</v>
      </c>
      <c r="J134" s="366" t="s">
        <v>67</v>
      </c>
      <c r="K134" s="366" t="s">
        <v>68</v>
      </c>
      <c r="L134" s="366" t="s">
        <v>69</v>
      </c>
      <c r="M134" s="366" t="s">
        <v>158</v>
      </c>
      <c r="N134" s="366" t="s">
        <v>159</v>
      </c>
      <c r="O134" s="366" t="s">
        <v>160</v>
      </c>
      <c r="P134" s="380" t="s">
        <v>161</v>
      </c>
    </row>
    <row r="135" spans="2:16" ht="15" hidden="1" outlineLevel="2" x14ac:dyDescent="0.2">
      <c r="B135" s="569"/>
      <c r="C135" s="157" t="s">
        <v>252</v>
      </c>
      <c r="D135" s="22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0"/>
    </row>
    <row r="136" spans="2:16" ht="15" hidden="1" outlineLevel="2" x14ac:dyDescent="0.2">
      <c r="B136" s="569">
        <v>1</v>
      </c>
      <c r="C136" s="157" t="s">
        <v>253</v>
      </c>
      <c r="D136" s="22" t="s">
        <v>464</v>
      </c>
      <c r="E136" s="283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0"/>
    </row>
    <row r="137" spans="2:16" ht="15" hidden="1" outlineLevel="2" x14ac:dyDescent="0.2">
      <c r="B137" s="569">
        <f t="shared" ref="B137:B147" si="22">B136+1</f>
        <v>2</v>
      </c>
      <c r="C137" s="157" t="s">
        <v>254</v>
      </c>
      <c r="D137" s="22" t="s">
        <v>464</v>
      </c>
      <c r="E137" s="283"/>
      <c r="F137" s="286"/>
      <c r="G137" s="286"/>
      <c r="H137" s="286"/>
      <c r="I137" s="286"/>
      <c r="J137" s="286"/>
      <c r="K137" s="286"/>
      <c r="L137" s="286"/>
      <c r="M137" s="286"/>
      <c r="N137" s="286"/>
      <c r="O137" s="283"/>
      <c r="P137" s="280"/>
    </row>
    <row r="138" spans="2:16" ht="15" hidden="1" outlineLevel="2" x14ac:dyDescent="0.2">
      <c r="B138" s="569">
        <f t="shared" si="22"/>
        <v>3</v>
      </c>
      <c r="C138" s="157" t="s">
        <v>255</v>
      </c>
      <c r="D138" s="22" t="s">
        <v>464</v>
      </c>
      <c r="E138" s="283"/>
      <c r="F138" s="286"/>
      <c r="G138" s="286"/>
      <c r="H138" s="286"/>
      <c r="I138" s="286"/>
      <c r="J138" s="286"/>
      <c r="K138" s="286"/>
      <c r="L138" s="286"/>
      <c r="M138" s="286"/>
      <c r="N138" s="283"/>
      <c r="O138" s="283"/>
      <c r="P138" s="280"/>
    </row>
    <row r="139" spans="2:16" ht="15" hidden="1" outlineLevel="2" x14ac:dyDescent="0.2">
      <c r="B139" s="569">
        <f t="shared" si="22"/>
        <v>4</v>
      </c>
      <c r="C139" s="157" t="s">
        <v>256</v>
      </c>
      <c r="D139" s="22" t="s">
        <v>464</v>
      </c>
      <c r="E139" s="283"/>
      <c r="F139" s="286"/>
      <c r="G139" s="286"/>
      <c r="H139" s="286"/>
      <c r="I139" s="286"/>
      <c r="J139" s="286"/>
      <c r="K139" s="286"/>
      <c r="L139" s="286"/>
      <c r="M139" s="283"/>
      <c r="N139" s="283"/>
      <c r="O139" s="283"/>
      <c r="P139" s="280"/>
    </row>
    <row r="140" spans="2:16" ht="15" hidden="1" outlineLevel="2" x14ac:dyDescent="0.2">
      <c r="B140" s="569">
        <f t="shared" si="22"/>
        <v>5</v>
      </c>
      <c r="C140" s="157" t="s">
        <v>257</v>
      </c>
      <c r="D140" s="22" t="s">
        <v>464</v>
      </c>
      <c r="E140" s="283"/>
      <c r="F140" s="286"/>
      <c r="G140" s="286"/>
      <c r="H140" s="286"/>
      <c r="I140" s="286"/>
      <c r="J140" s="286"/>
      <c r="K140" s="286"/>
      <c r="L140" s="283"/>
      <c r="M140" s="283"/>
      <c r="N140" s="283"/>
      <c r="O140" s="283"/>
      <c r="P140" s="280"/>
    </row>
    <row r="141" spans="2:16" ht="15" hidden="1" outlineLevel="2" x14ac:dyDescent="0.2">
      <c r="B141" s="569">
        <f t="shared" si="22"/>
        <v>6</v>
      </c>
      <c r="C141" s="157" t="s">
        <v>258</v>
      </c>
      <c r="D141" s="22" t="s">
        <v>464</v>
      </c>
      <c r="E141" s="283"/>
      <c r="F141" s="286"/>
      <c r="G141" s="286"/>
      <c r="H141" s="286"/>
      <c r="I141" s="286"/>
      <c r="J141" s="286"/>
      <c r="K141" s="283"/>
      <c r="L141" s="283"/>
      <c r="M141" s="283"/>
      <c r="N141" s="283"/>
      <c r="O141" s="283"/>
      <c r="P141" s="280"/>
    </row>
    <row r="142" spans="2:16" ht="15" hidden="1" outlineLevel="2" x14ac:dyDescent="0.2">
      <c r="B142" s="569">
        <f t="shared" si="22"/>
        <v>7</v>
      </c>
      <c r="C142" s="157" t="s">
        <v>259</v>
      </c>
      <c r="D142" s="22" t="s">
        <v>464</v>
      </c>
      <c r="E142" s="283"/>
      <c r="F142" s="286"/>
      <c r="G142" s="286"/>
      <c r="H142" s="286"/>
      <c r="I142" s="286"/>
      <c r="J142" s="283"/>
      <c r="K142" s="283"/>
      <c r="L142" s="283"/>
      <c r="M142" s="283"/>
      <c r="N142" s="283"/>
      <c r="O142" s="283"/>
      <c r="P142" s="280"/>
    </row>
    <row r="143" spans="2:16" ht="15" hidden="1" outlineLevel="2" x14ac:dyDescent="0.2">
      <c r="B143" s="569">
        <f t="shared" si="22"/>
        <v>8</v>
      </c>
      <c r="C143" s="157" t="s">
        <v>260</v>
      </c>
      <c r="D143" s="22" t="s">
        <v>464</v>
      </c>
      <c r="E143" s="283"/>
      <c r="F143" s="286"/>
      <c r="G143" s="286"/>
      <c r="H143" s="286"/>
      <c r="I143" s="283"/>
      <c r="J143" s="283"/>
      <c r="K143" s="283"/>
      <c r="L143" s="283"/>
      <c r="M143" s="283"/>
      <c r="N143" s="283"/>
      <c r="O143" s="283"/>
      <c r="P143" s="280"/>
    </row>
    <row r="144" spans="2:16" ht="15" hidden="1" outlineLevel="2" x14ac:dyDescent="0.2">
      <c r="B144" s="569">
        <f t="shared" si="22"/>
        <v>9</v>
      </c>
      <c r="C144" s="157" t="s">
        <v>261</v>
      </c>
      <c r="D144" s="22" t="s">
        <v>464</v>
      </c>
      <c r="E144" s="283"/>
      <c r="F144" s="286"/>
      <c r="G144" s="286"/>
      <c r="H144" s="283"/>
      <c r="I144" s="283"/>
      <c r="J144" s="283"/>
      <c r="K144" s="283"/>
      <c r="L144" s="283"/>
      <c r="M144" s="283"/>
      <c r="N144" s="283"/>
      <c r="O144" s="283"/>
      <c r="P144" s="280"/>
    </row>
    <row r="145" spans="2:16" ht="15" hidden="1" outlineLevel="2" x14ac:dyDescent="0.2">
      <c r="B145" s="569">
        <f t="shared" si="22"/>
        <v>10</v>
      </c>
      <c r="C145" s="236" t="s">
        <v>262</v>
      </c>
      <c r="D145" s="22" t="s">
        <v>464</v>
      </c>
      <c r="E145" s="283"/>
      <c r="F145" s="286"/>
      <c r="G145" s="283"/>
      <c r="H145" s="283"/>
      <c r="I145" s="283"/>
      <c r="J145" s="283"/>
      <c r="K145" s="283"/>
      <c r="L145" s="283"/>
      <c r="M145" s="283"/>
      <c r="N145" s="283"/>
      <c r="O145" s="283"/>
      <c r="P145" s="280"/>
    </row>
    <row r="146" spans="2:16" ht="15" hidden="1" outlineLevel="2" x14ac:dyDescent="0.2">
      <c r="B146" s="589">
        <f t="shared" si="22"/>
        <v>11</v>
      </c>
      <c r="C146" s="22" t="s">
        <v>266</v>
      </c>
      <c r="D146" s="22" t="s">
        <v>465</v>
      </c>
      <c r="E146" s="283"/>
      <c r="F146" s="286"/>
      <c r="G146" s="287"/>
      <c r="H146" s="287"/>
      <c r="I146" s="287"/>
      <c r="J146" s="287"/>
      <c r="K146" s="287"/>
      <c r="L146" s="287"/>
      <c r="M146" s="287"/>
      <c r="N146" s="287"/>
      <c r="O146" s="287"/>
      <c r="P146" s="280"/>
    </row>
    <row r="147" spans="2:16" ht="15.75" hidden="1" outlineLevel="2" thickBot="1" x14ac:dyDescent="0.25">
      <c r="B147" s="570">
        <f t="shared" si="22"/>
        <v>12</v>
      </c>
      <c r="C147" s="243" t="s">
        <v>358</v>
      </c>
      <c r="D147" s="243" t="s">
        <v>466</v>
      </c>
      <c r="E147" s="434"/>
      <c r="F147" s="435">
        <f>F145+F146</f>
        <v>0</v>
      </c>
      <c r="G147" s="435">
        <f>G144+G146</f>
        <v>0</v>
      </c>
      <c r="H147" s="435">
        <f>H143+H146</f>
        <v>0</v>
      </c>
      <c r="I147" s="435">
        <f>I142+I146</f>
        <v>0</v>
      </c>
      <c r="J147" s="435">
        <f>J141+J146</f>
        <v>0</v>
      </c>
      <c r="K147" s="435">
        <f>K140+K146</f>
        <v>0</v>
      </c>
      <c r="L147" s="435">
        <f>L139+L146</f>
        <v>0</v>
      </c>
      <c r="M147" s="435">
        <f>M138+M146</f>
        <v>0</v>
      </c>
      <c r="N147" s="435">
        <f>N137+N146</f>
        <v>0</v>
      </c>
      <c r="O147" s="435">
        <f>O136+O146</f>
        <v>0</v>
      </c>
      <c r="P147" s="436">
        <f>IFERROR(SUM(E147:O147),0)</f>
        <v>0</v>
      </c>
    </row>
    <row r="148" spans="2:16" hidden="1" outlineLevel="2" x14ac:dyDescent="0.2"/>
    <row r="149" spans="2:16" hidden="1" outlineLevel="1" x14ac:dyDescent="0.2"/>
    <row r="150" spans="2:16" collapsed="1" x14ac:dyDescent="0.2"/>
    <row r="151" spans="2:16" s="365" customFormat="1" ht="15" x14ac:dyDescent="0.2">
      <c r="B151" s="568"/>
      <c r="C151" s="362" t="str">
        <f>LEFT(O154,4) &amp; " - Claims development; net"</f>
        <v>2022 - Claims development; net</v>
      </c>
      <c r="D151" s="362"/>
    </row>
    <row r="152" spans="2:16" s="365" customFormat="1" x14ac:dyDescent="0.2">
      <c r="B152" s="568"/>
      <c r="C152" s="552" t="str">
        <f>"Figures in thousands of "&amp;'Key inputs'!H24</f>
        <v>Figures in thousands of USD</v>
      </c>
      <c r="D152" s="419"/>
    </row>
    <row r="153" spans="2:16" s="365" customFormat="1" ht="15.75" thickBot="1" x14ac:dyDescent="0.25">
      <c r="B153" s="568"/>
      <c r="C153" s="541" t="s">
        <v>251</v>
      </c>
      <c r="D153" s="376"/>
      <c r="F153" s="375"/>
    </row>
    <row r="154" spans="2:16" s="365" customFormat="1" ht="14.25" customHeight="1" x14ac:dyDescent="0.2">
      <c r="B154" s="652" t="str">
        <f>"Underwriting year "&amp;O154</f>
        <v>Underwriting year 2022</v>
      </c>
      <c r="C154" s="687"/>
      <c r="D154" s="682" t="s">
        <v>490</v>
      </c>
      <c r="E154" s="703" t="str">
        <f>F154-1&amp;" and prior"</f>
        <v>2012 and prior</v>
      </c>
      <c r="F154" s="680">
        <f t="shared" ref="F154:M154" si="23">G154-1</f>
        <v>2013</v>
      </c>
      <c r="G154" s="680">
        <f t="shared" si="23"/>
        <v>2014</v>
      </c>
      <c r="H154" s="680">
        <f t="shared" si="23"/>
        <v>2015</v>
      </c>
      <c r="I154" s="680">
        <f t="shared" si="23"/>
        <v>2016</v>
      </c>
      <c r="J154" s="680">
        <f t="shared" si="23"/>
        <v>2017</v>
      </c>
      <c r="K154" s="680">
        <f t="shared" si="23"/>
        <v>2018</v>
      </c>
      <c r="L154" s="680">
        <f t="shared" si="23"/>
        <v>2019</v>
      </c>
      <c r="M154" s="680">
        <f t="shared" si="23"/>
        <v>2020</v>
      </c>
      <c r="N154" s="680">
        <f>O154-1</f>
        <v>2021</v>
      </c>
      <c r="O154" s="680">
        <f>'Key inputs'!G29</f>
        <v>2022</v>
      </c>
      <c r="P154" s="648" t="s">
        <v>30</v>
      </c>
    </row>
    <row r="155" spans="2:16" s="365" customFormat="1" ht="14.25" customHeight="1" x14ac:dyDescent="0.2">
      <c r="B155" s="654"/>
      <c r="C155" s="688"/>
      <c r="D155" s="708"/>
      <c r="E155" s="672"/>
      <c r="F155" s="705"/>
      <c r="G155" s="705"/>
      <c r="H155" s="705"/>
      <c r="I155" s="705"/>
      <c r="J155" s="705"/>
      <c r="K155" s="705"/>
      <c r="L155" s="705"/>
      <c r="M155" s="705"/>
      <c r="N155" s="705"/>
      <c r="O155" s="705"/>
      <c r="P155" s="650"/>
    </row>
    <row r="156" spans="2:16" s="365" customFormat="1" ht="15" x14ac:dyDescent="0.2">
      <c r="B156" s="656"/>
      <c r="C156" s="707"/>
      <c r="D156" s="505"/>
      <c r="E156" s="388" t="s">
        <v>62</v>
      </c>
      <c r="F156" s="366" t="s">
        <v>63</v>
      </c>
      <c r="G156" s="366" t="s">
        <v>64</v>
      </c>
      <c r="H156" s="366" t="s">
        <v>65</v>
      </c>
      <c r="I156" s="366" t="s">
        <v>66</v>
      </c>
      <c r="J156" s="366" t="s">
        <v>67</v>
      </c>
      <c r="K156" s="366" t="s">
        <v>68</v>
      </c>
      <c r="L156" s="366" t="s">
        <v>69</v>
      </c>
      <c r="M156" s="366" t="s">
        <v>158</v>
      </c>
      <c r="N156" s="366" t="s">
        <v>159</v>
      </c>
      <c r="O156" s="366" t="s">
        <v>160</v>
      </c>
      <c r="P156" s="380" t="s">
        <v>161</v>
      </c>
    </row>
    <row r="157" spans="2:16" ht="15" x14ac:dyDescent="0.2">
      <c r="B157" s="569"/>
      <c r="C157" s="157" t="s">
        <v>252</v>
      </c>
      <c r="D157" s="22"/>
      <c r="E157" s="278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80"/>
    </row>
    <row r="158" spans="2:16" ht="15" x14ac:dyDescent="0.2">
      <c r="B158" s="569">
        <v>1</v>
      </c>
      <c r="C158" s="157" t="s">
        <v>253</v>
      </c>
      <c r="D158" s="22" t="s">
        <v>464</v>
      </c>
      <c r="E158" s="281"/>
      <c r="F158" s="282">
        <f t="shared" ref="F158:O158" si="24">SUM(F176,F194,F212,F230,F248,F266)</f>
        <v>0</v>
      </c>
      <c r="G158" s="282">
        <f t="shared" si="24"/>
        <v>0</v>
      </c>
      <c r="H158" s="282">
        <f t="shared" si="24"/>
        <v>0</v>
      </c>
      <c r="I158" s="282">
        <f t="shared" si="24"/>
        <v>0</v>
      </c>
      <c r="J158" s="282">
        <f t="shared" si="24"/>
        <v>0</v>
      </c>
      <c r="K158" s="282">
        <f t="shared" si="24"/>
        <v>0</v>
      </c>
      <c r="L158" s="282">
        <f t="shared" si="24"/>
        <v>0</v>
      </c>
      <c r="M158" s="282">
        <f t="shared" si="24"/>
        <v>0</v>
      </c>
      <c r="N158" s="282">
        <f t="shared" si="24"/>
        <v>0</v>
      </c>
      <c r="O158" s="282">
        <f t="shared" si="24"/>
        <v>0</v>
      </c>
      <c r="P158" s="280"/>
    </row>
    <row r="159" spans="2:16" ht="15" x14ac:dyDescent="0.2">
      <c r="B159" s="569">
        <f t="shared" ref="B159:B169" si="25">B158+1</f>
        <v>2</v>
      </c>
      <c r="C159" s="157" t="s">
        <v>254</v>
      </c>
      <c r="D159" s="22" t="s">
        <v>464</v>
      </c>
      <c r="E159" s="281"/>
      <c r="F159" s="282">
        <f t="shared" ref="F159:N159" si="26">SUM(F177,F195,F213,F231,F249,F267)</f>
        <v>0</v>
      </c>
      <c r="G159" s="282">
        <f t="shared" si="26"/>
        <v>0</v>
      </c>
      <c r="H159" s="282">
        <f t="shared" si="26"/>
        <v>0</v>
      </c>
      <c r="I159" s="282">
        <f t="shared" si="26"/>
        <v>0</v>
      </c>
      <c r="J159" s="282">
        <f t="shared" si="26"/>
        <v>0</v>
      </c>
      <c r="K159" s="282">
        <f t="shared" si="26"/>
        <v>0</v>
      </c>
      <c r="L159" s="282">
        <f t="shared" si="26"/>
        <v>0</v>
      </c>
      <c r="M159" s="282">
        <f t="shared" si="26"/>
        <v>0</v>
      </c>
      <c r="N159" s="282">
        <f t="shared" si="26"/>
        <v>0</v>
      </c>
      <c r="O159" s="283"/>
      <c r="P159" s="280"/>
    </row>
    <row r="160" spans="2:16" ht="15" x14ac:dyDescent="0.2">
      <c r="B160" s="569">
        <f t="shared" si="25"/>
        <v>3</v>
      </c>
      <c r="C160" s="157" t="s">
        <v>255</v>
      </c>
      <c r="D160" s="22" t="s">
        <v>464</v>
      </c>
      <c r="E160" s="281"/>
      <c r="F160" s="282">
        <f t="shared" ref="F160:M160" si="27">SUM(F178,F196,F214,F232,F250,F268)</f>
        <v>0</v>
      </c>
      <c r="G160" s="282">
        <f>SUM(G178,G196,G214,G232,G250,G268)</f>
        <v>0</v>
      </c>
      <c r="H160" s="282">
        <f t="shared" si="27"/>
        <v>0</v>
      </c>
      <c r="I160" s="282">
        <f t="shared" si="27"/>
        <v>0</v>
      </c>
      <c r="J160" s="282">
        <f t="shared" si="27"/>
        <v>0</v>
      </c>
      <c r="K160" s="282">
        <f t="shared" si="27"/>
        <v>0</v>
      </c>
      <c r="L160" s="282">
        <f t="shared" si="27"/>
        <v>0</v>
      </c>
      <c r="M160" s="282">
        <f t="shared" si="27"/>
        <v>0</v>
      </c>
      <c r="N160" s="283"/>
      <c r="O160" s="283"/>
      <c r="P160" s="280"/>
    </row>
    <row r="161" spans="2:16" ht="15" x14ac:dyDescent="0.2">
      <c r="B161" s="569">
        <f t="shared" si="25"/>
        <v>4</v>
      </c>
      <c r="C161" s="157" t="s">
        <v>256</v>
      </c>
      <c r="D161" s="22" t="s">
        <v>464</v>
      </c>
      <c r="E161" s="281"/>
      <c r="F161" s="282">
        <f t="shared" ref="F161:L161" si="28">SUM(F179,F197,F215,F233,F251,F269)</f>
        <v>0</v>
      </c>
      <c r="G161" s="282">
        <f t="shared" si="28"/>
        <v>0</v>
      </c>
      <c r="H161" s="282">
        <f t="shared" si="28"/>
        <v>0</v>
      </c>
      <c r="I161" s="282">
        <f t="shared" si="28"/>
        <v>0</v>
      </c>
      <c r="J161" s="282">
        <f t="shared" si="28"/>
        <v>0</v>
      </c>
      <c r="K161" s="282">
        <f t="shared" si="28"/>
        <v>0</v>
      </c>
      <c r="L161" s="282">
        <f t="shared" si="28"/>
        <v>0</v>
      </c>
      <c r="M161" s="283"/>
      <c r="N161" s="283"/>
      <c r="O161" s="283"/>
      <c r="P161" s="280"/>
    </row>
    <row r="162" spans="2:16" ht="15" x14ac:dyDescent="0.2">
      <c r="B162" s="569">
        <f t="shared" si="25"/>
        <v>5</v>
      </c>
      <c r="C162" s="157" t="s">
        <v>257</v>
      </c>
      <c r="D162" s="22" t="s">
        <v>464</v>
      </c>
      <c r="E162" s="281"/>
      <c r="F162" s="282">
        <f t="shared" ref="F162:K162" si="29">SUM(F180,F198,F216,F234,F252,F270)</f>
        <v>0</v>
      </c>
      <c r="G162" s="282">
        <f t="shared" si="29"/>
        <v>0</v>
      </c>
      <c r="H162" s="282">
        <f t="shared" si="29"/>
        <v>0</v>
      </c>
      <c r="I162" s="282">
        <f t="shared" si="29"/>
        <v>0</v>
      </c>
      <c r="J162" s="282">
        <f t="shared" si="29"/>
        <v>0</v>
      </c>
      <c r="K162" s="282">
        <f t="shared" si="29"/>
        <v>0</v>
      </c>
      <c r="L162" s="283"/>
      <c r="M162" s="283"/>
      <c r="N162" s="283"/>
      <c r="O162" s="283"/>
      <c r="P162" s="280"/>
    </row>
    <row r="163" spans="2:16" ht="15" x14ac:dyDescent="0.2">
      <c r="B163" s="569">
        <f t="shared" si="25"/>
        <v>6</v>
      </c>
      <c r="C163" s="157" t="s">
        <v>258</v>
      </c>
      <c r="D163" s="22" t="s">
        <v>464</v>
      </c>
      <c r="E163" s="281"/>
      <c r="F163" s="282">
        <f>SUM(F181,F199,F217,F235,F253,F271)</f>
        <v>0</v>
      </c>
      <c r="G163" s="282">
        <f>SUM(G181,G199,G217,G235,G253,G271)</f>
        <v>0</v>
      </c>
      <c r="H163" s="282">
        <f>SUM(H181,H199,H217,H235,H253,H271)</f>
        <v>0</v>
      </c>
      <c r="I163" s="282">
        <f>SUM(I181,I199,I217,I235,I253,I271)</f>
        <v>0</v>
      </c>
      <c r="J163" s="282">
        <f>SUM(J181,J199,J217,J235,J253,J271)</f>
        <v>0</v>
      </c>
      <c r="K163" s="283"/>
      <c r="L163" s="283"/>
      <c r="M163" s="283"/>
      <c r="N163" s="283"/>
      <c r="O163" s="283"/>
      <c r="P163" s="280"/>
    </row>
    <row r="164" spans="2:16" ht="15" x14ac:dyDescent="0.2">
      <c r="B164" s="569">
        <f t="shared" si="25"/>
        <v>7</v>
      </c>
      <c r="C164" s="157" t="s">
        <v>259</v>
      </c>
      <c r="D164" s="22" t="s">
        <v>464</v>
      </c>
      <c r="E164" s="281"/>
      <c r="F164" s="282">
        <f>SUM(F182,F200,F218,F236,F254,F272)</f>
        <v>0</v>
      </c>
      <c r="G164" s="282">
        <f>SUM(G182,G200,G218,G236,G254,G272)</f>
        <v>0</v>
      </c>
      <c r="H164" s="282">
        <f>SUM(H182,H200,H218,H236,H254,H272)</f>
        <v>0</v>
      </c>
      <c r="I164" s="282">
        <f>SUM(I182,I200,I218,I236,I254,I272)</f>
        <v>0</v>
      </c>
      <c r="J164" s="283"/>
      <c r="K164" s="283"/>
      <c r="L164" s="283"/>
      <c r="M164" s="283"/>
      <c r="N164" s="283"/>
      <c r="O164" s="283"/>
      <c r="P164" s="280"/>
    </row>
    <row r="165" spans="2:16" ht="15" x14ac:dyDescent="0.2">
      <c r="B165" s="569">
        <f t="shared" si="25"/>
        <v>8</v>
      </c>
      <c r="C165" s="157" t="s">
        <v>260</v>
      </c>
      <c r="D165" s="22" t="s">
        <v>464</v>
      </c>
      <c r="E165" s="281"/>
      <c r="F165" s="282">
        <f>SUM(F183,F201,F219,F237,F255,F273)</f>
        <v>0</v>
      </c>
      <c r="G165" s="282">
        <f>SUM(G183,G201,G219,G237,G255,G273)</f>
        <v>0</v>
      </c>
      <c r="H165" s="282">
        <f>SUM(H183,H201,H219,H237,H255,H273)</f>
        <v>0</v>
      </c>
      <c r="I165" s="283"/>
      <c r="J165" s="283"/>
      <c r="K165" s="283"/>
      <c r="L165" s="283"/>
      <c r="M165" s="283"/>
      <c r="N165" s="283"/>
      <c r="O165" s="283"/>
      <c r="P165" s="280"/>
    </row>
    <row r="166" spans="2:16" ht="15" x14ac:dyDescent="0.2">
      <c r="B166" s="569">
        <f t="shared" si="25"/>
        <v>9</v>
      </c>
      <c r="C166" s="157" t="s">
        <v>261</v>
      </c>
      <c r="D166" s="22" t="s">
        <v>464</v>
      </c>
      <c r="E166" s="281"/>
      <c r="F166" s="282">
        <f>SUM(F184,F202,F220,F238,F256,F274)</f>
        <v>0</v>
      </c>
      <c r="G166" s="282">
        <f>SUM(G184,G202,G220,G238,G256,G274)</f>
        <v>0</v>
      </c>
      <c r="H166" s="283"/>
      <c r="I166" s="283"/>
      <c r="J166" s="283"/>
      <c r="K166" s="283"/>
      <c r="L166" s="283"/>
      <c r="M166" s="283"/>
      <c r="N166" s="283"/>
      <c r="O166" s="283"/>
      <c r="P166" s="280"/>
    </row>
    <row r="167" spans="2:16" ht="15" x14ac:dyDescent="0.2">
      <c r="B167" s="569">
        <f t="shared" si="25"/>
        <v>10</v>
      </c>
      <c r="C167" s="236" t="s">
        <v>262</v>
      </c>
      <c r="D167" s="22" t="s">
        <v>464</v>
      </c>
      <c r="E167" s="281"/>
      <c r="F167" s="282">
        <f>SUM(F185,F203,F221,F239,F257,F275)</f>
        <v>0</v>
      </c>
      <c r="G167" s="283"/>
      <c r="H167" s="283"/>
      <c r="I167" s="283"/>
      <c r="J167" s="283"/>
      <c r="K167" s="283"/>
      <c r="L167" s="283"/>
      <c r="M167" s="283"/>
      <c r="N167" s="283"/>
      <c r="O167" s="283"/>
      <c r="P167" s="280"/>
    </row>
    <row r="168" spans="2:16" ht="15" x14ac:dyDescent="0.2">
      <c r="B168" s="589">
        <f t="shared" si="25"/>
        <v>11</v>
      </c>
      <c r="C168" s="22" t="s">
        <v>266</v>
      </c>
      <c r="D168" s="22" t="s">
        <v>465</v>
      </c>
      <c r="E168" s="284"/>
      <c r="F168" s="282">
        <f>SUM(F186,F204,F222,F240,F258,F276)</f>
        <v>0</v>
      </c>
      <c r="G168" s="282">
        <f t="shared" ref="G168:O168" si="30">SUM(G186,G204,G222,G240,G258,G276)</f>
        <v>0</v>
      </c>
      <c r="H168" s="282">
        <f t="shared" si="30"/>
        <v>0</v>
      </c>
      <c r="I168" s="282">
        <f t="shared" si="30"/>
        <v>0</v>
      </c>
      <c r="J168" s="282">
        <f t="shared" si="30"/>
        <v>0</v>
      </c>
      <c r="K168" s="282">
        <f t="shared" si="30"/>
        <v>0</v>
      </c>
      <c r="L168" s="282">
        <f t="shared" si="30"/>
        <v>0</v>
      </c>
      <c r="M168" s="282">
        <f t="shared" si="30"/>
        <v>0</v>
      </c>
      <c r="N168" s="282">
        <f t="shared" si="30"/>
        <v>0</v>
      </c>
      <c r="O168" s="282">
        <f t="shared" si="30"/>
        <v>0</v>
      </c>
      <c r="P168" s="285"/>
    </row>
    <row r="169" spans="2:16" ht="15.75" thickBot="1" x14ac:dyDescent="0.25">
      <c r="B169" s="570">
        <f t="shared" si="25"/>
        <v>12</v>
      </c>
      <c r="C169" s="243" t="s">
        <v>358</v>
      </c>
      <c r="D169" s="243" t="s">
        <v>466</v>
      </c>
      <c r="E169" s="437">
        <f>SUM(E187,E205,E223,E241,E259,E277)</f>
        <v>0</v>
      </c>
      <c r="F169" s="437">
        <f>SUM(F187,F205,F223,F241,F259,F277)</f>
        <v>0</v>
      </c>
      <c r="G169" s="437">
        <f t="shared" ref="G169:O169" si="31">SUM(G187,G205,G223,G241,G259,G277)</f>
        <v>0</v>
      </c>
      <c r="H169" s="437">
        <f t="shared" si="31"/>
        <v>0</v>
      </c>
      <c r="I169" s="437">
        <f t="shared" si="31"/>
        <v>0</v>
      </c>
      <c r="J169" s="437">
        <f t="shared" si="31"/>
        <v>0</v>
      </c>
      <c r="K169" s="437">
        <f t="shared" si="31"/>
        <v>0</v>
      </c>
      <c r="L169" s="437">
        <f t="shared" si="31"/>
        <v>0</v>
      </c>
      <c r="M169" s="437">
        <f t="shared" si="31"/>
        <v>0</v>
      </c>
      <c r="N169" s="437">
        <f t="shared" si="31"/>
        <v>0</v>
      </c>
      <c r="O169" s="437">
        <f t="shared" si="31"/>
        <v>0</v>
      </c>
      <c r="P169" s="288">
        <f>SUM(P187,P205,P223,P241,P259,P277)</f>
        <v>0</v>
      </c>
    </row>
    <row r="170" spans="2:16" x14ac:dyDescent="0.2">
      <c r="C170" s="58"/>
      <c r="D170" s="58"/>
      <c r="F170" s="56"/>
    </row>
    <row r="171" spans="2:16" s="365" customFormat="1" ht="15.75" thickBot="1" x14ac:dyDescent="0.25">
      <c r="B171" s="568"/>
      <c r="C171" s="541">
        <f>O172</f>
        <v>2022</v>
      </c>
      <c r="D171" s="417"/>
      <c r="F171" s="375"/>
    </row>
    <row r="172" spans="2:16" s="365" customFormat="1" ht="14.25" customHeight="1" x14ac:dyDescent="0.2">
      <c r="B172" s="652" t="str">
        <f>"Underwriting year "&amp;O172</f>
        <v>Underwriting year 2022</v>
      </c>
      <c r="C172" s="687"/>
      <c r="D172" s="682" t="s">
        <v>490</v>
      </c>
      <c r="E172" s="703" t="str">
        <f>F172-1&amp;" and prior"</f>
        <v>2012 and prior</v>
      </c>
      <c r="F172" s="680">
        <f t="shared" ref="F172:M172" si="32">G172-1</f>
        <v>2013</v>
      </c>
      <c r="G172" s="680">
        <f t="shared" si="32"/>
        <v>2014</v>
      </c>
      <c r="H172" s="680">
        <f t="shared" si="32"/>
        <v>2015</v>
      </c>
      <c r="I172" s="680">
        <f t="shared" si="32"/>
        <v>2016</v>
      </c>
      <c r="J172" s="680">
        <f t="shared" si="32"/>
        <v>2017</v>
      </c>
      <c r="K172" s="680">
        <f t="shared" si="32"/>
        <v>2018</v>
      </c>
      <c r="L172" s="680">
        <f t="shared" si="32"/>
        <v>2019</v>
      </c>
      <c r="M172" s="680">
        <f t="shared" si="32"/>
        <v>2020</v>
      </c>
      <c r="N172" s="680">
        <f>O172-1</f>
        <v>2021</v>
      </c>
      <c r="O172" s="680">
        <f>'Key inputs'!G29</f>
        <v>2022</v>
      </c>
      <c r="P172" s="648" t="s">
        <v>30</v>
      </c>
    </row>
    <row r="173" spans="2:16" s="365" customFormat="1" ht="14.25" customHeight="1" x14ac:dyDescent="0.2">
      <c r="B173" s="654"/>
      <c r="C173" s="688"/>
      <c r="D173" s="708"/>
      <c r="E173" s="704"/>
      <c r="F173" s="617"/>
      <c r="G173" s="617"/>
      <c r="H173" s="617"/>
      <c r="I173" s="617"/>
      <c r="J173" s="617"/>
      <c r="K173" s="617"/>
      <c r="L173" s="617"/>
      <c r="M173" s="617"/>
      <c r="N173" s="617"/>
      <c r="O173" s="617"/>
      <c r="P173" s="650"/>
    </row>
    <row r="174" spans="2:16" s="365" customFormat="1" ht="15" x14ac:dyDescent="0.2">
      <c r="B174" s="656"/>
      <c r="C174" s="707"/>
      <c r="D174" s="505"/>
      <c r="E174" s="388" t="s">
        <v>62</v>
      </c>
      <c r="F174" s="366" t="s">
        <v>63</v>
      </c>
      <c r="G174" s="366" t="s">
        <v>64</v>
      </c>
      <c r="H174" s="366" t="s">
        <v>65</v>
      </c>
      <c r="I174" s="366" t="s">
        <v>66</v>
      </c>
      <c r="J174" s="366" t="s">
        <v>67</v>
      </c>
      <c r="K174" s="366" t="s">
        <v>68</v>
      </c>
      <c r="L174" s="366" t="s">
        <v>69</v>
      </c>
      <c r="M174" s="366" t="s">
        <v>158</v>
      </c>
      <c r="N174" s="366" t="s">
        <v>159</v>
      </c>
      <c r="O174" s="366" t="s">
        <v>160</v>
      </c>
      <c r="P174" s="380" t="s">
        <v>161</v>
      </c>
    </row>
    <row r="175" spans="2:16" ht="15" x14ac:dyDescent="0.2">
      <c r="B175" s="569"/>
      <c r="C175" s="157" t="s">
        <v>252</v>
      </c>
      <c r="D175" s="22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0"/>
    </row>
    <row r="176" spans="2:16" ht="15" x14ac:dyDescent="0.2">
      <c r="B176" s="569">
        <v>1</v>
      </c>
      <c r="C176" s="157" t="s">
        <v>253</v>
      </c>
      <c r="D176" s="22" t="s">
        <v>464</v>
      </c>
      <c r="E176" s="283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80"/>
    </row>
    <row r="177" spans="2:16" ht="15" x14ac:dyDescent="0.2">
      <c r="B177" s="569">
        <f t="shared" ref="B177:B187" si="33">B176+1</f>
        <v>2</v>
      </c>
      <c r="C177" s="157" t="s">
        <v>254</v>
      </c>
      <c r="D177" s="22" t="s">
        <v>464</v>
      </c>
      <c r="E177" s="283"/>
      <c r="F177" s="295"/>
      <c r="G177" s="295"/>
      <c r="H177" s="295"/>
      <c r="I177" s="295"/>
      <c r="J177" s="295"/>
      <c r="K177" s="295"/>
      <c r="L177" s="295"/>
      <c r="M177" s="295"/>
      <c r="N177" s="295"/>
      <c r="O177" s="283"/>
      <c r="P177" s="280"/>
    </row>
    <row r="178" spans="2:16" ht="15" x14ac:dyDescent="0.2">
      <c r="B178" s="569">
        <f t="shared" si="33"/>
        <v>3</v>
      </c>
      <c r="C178" s="157" t="s">
        <v>255</v>
      </c>
      <c r="D178" s="22" t="s">
        <v>464</v>
      </c>
      <c r="E178" s="283"/>
      <c r="F178" s="295"/>
      <c r="G178" s="295"/>
      <c r="H178" s="295"/>
      <c r="I178" s="295"/>
      <c r="J178" s="295"/>
      <c r="K178" s="295"/>
      <c r="L178" s="295"/>
      <c r="M178" s="295"/>
      <c r="N178" s="283"/>
      <c r="O178" s="283"/>
      <c r="P178" s="280"/>
    </row>
    <row r="179" spans="2:16" ht="15" x14ac:dyDescent="0.2">
      <c r="B179" s="569">
        <f t="shared" si="33"/>
        <v>4</v>
      </c>
      <c r="C179" s="157" t="s">
        <v>256</v>
      </c>
      <c r="D179" s="22" t="s">
        <v>464</v>
      </c>
      <c r="E179" s="283"/>
      <c r="F179" s="295"/>
      <c r="G179" s="295"/>
      <c r="H179" s="295"/>
      <c r="I179" s="295"/>
      <c r="J179" s="295"/>
      <c r="K179" s="295"/>
      <c r="L179" s="295"/>
      <c r="M179" s="283"/>
      <c r="N179" s="283"/>
      <c r="O179" s="283"/>
      <c r="P179" s="280"/>
    </row>
    <row r="180" spans="2:16" ht="15" x14ac:dyDescent="0.2">
      <c r="B180" s="569">
        <f t="shared" si="33"/>
        <v>5</v>
      </c>
      <c r="C180" s="157" t="s">
        <v>257</v>
      </c>
      <c r="D180" s="22" t="s">
        <v>464</v>
      </c>
      <c r="E180" s="283"/>
      <c r="F180" s="295"/>
      <c r="G180" s="295"/>
      <c r="H180" s="295"/>
      <c r="I180" s="295"/>
      <c r="J180" s="295"/>
      <c r="K180" s="295"/>
      <c r="L180" s="283"/>
      <c r="M180" s="283"/>
      <c r="N180" s="283"/>
      <c r="O180" s="283"/>
      <c r="P180" s="280"/>
    </row>
    <row r="181" spans="2:16" ht="15" x14ac:dyDescent="0.2">
      <c r="B181" s="569">
        <f t="shared" si="33"/>
        <v>6</v>
      </c>
      <c r="C181" s="157" t="s">
        <v>258</v>
      </c>
      <c r="D181" s="22" t="s">
        <v>464</v>
      </c>
      <c r="E181" s="283"/>
      <c r="F181" s="295"/>
      <c r="G181" s="295"/>
      <c r="H181" s="295"/>
      <c r="I181" s="295"/>
      <c r="J181" s="295"/>
      <c r="K181" s="283"/>
      <c r="L181" s="283"/>
      <c r="M181" s="283"/>
      <c r="N181" s="283"/>
      <c r="O181" s="283"/>
      <c r="P181" s="280"/>
    </row>
    <row r="182" spans="2:16" ht="15" x14ac:dyDescent="0.2">
      <c r="B182" s="569">
        <f t="shared" si="33"/>
        <v>7</v>
      </c>
      <c r="C182" s="157" t="s">
        <v>259</v>
      </c>
      <c r="D182" s="22" t="s">
        <v>464</v>
      </c>
      <c r="E182" s="283"/>
      <c r="F182" s="295"/>
      <c r="G182" s="295"/>
      <c r="H182" s="295"/>
      <c r="I182" s="295"/>
      <c r="J182" s="283"/>
      <c r="K182" s="283"/>
      <c r="L182" s="283"/>
      <c r="M182" s="283"/>
      <c r="N182" s="283"/>
      <c r="O182" s="283"/>
      <c r="P182" s="280"/>
    </row>
    <row r="183" spans="2:16" ht="15" x14ac:dyDescent="0.2">
      <c r="B183" s="569">
        <f t="shared" si="33"/>
        <v>8</v>
      </c>
      <c r="C183" s="157" t="s">
        <v>260</v>
      </c>
      <c r="D183" s="22" t="s">
        <v>464</v>
      </c>
      <c r="E183" s="283"/>
      <c r="F183" s="295"/>
      <c r="G183" s="295"/>
      <c r="H183" s="295"/>
      <c r="I183" s="283"/>
      <c r="J183" s="283"/>
      <c r="K183" s="283"/>
      <c r="L183" s="283"/>
      <c r="M183" s="283"/>
      <c r="N183" s="283"/>
      <c r="O183" s="283"/>
      <c r="P183" s="280"/>
    </row>
    <row r="184" spans="2:16" ht="15" x14ac:dyDescent="0.2">
      <c r="B184" s="569">
        <f t="shared" si="33"/>
        <v>9</v>
      </c>
      <c r="C184" s="157" t="s">
        <v>261</v>
      </c>
      <c r="D184" s="22" t="s">
        <v>464</v>
      </c>
      <c r="E184" s="283"/>
      <c r="F184" s="295"/>
      <c r="G184" s="295"/>
      <c r="H184" s="283"/>
      <c r="I184" s="283"/>
      <c r="J184" s="283"/>
      <c r="K184" s="283"/>
      <c r="L184" s="283"/>
      <c r="M184" s="283"/>
      <c r="N184" s="283"/>
      <c r="O184" s="283"/>
      <c r="P184" s="280"/>
    </row>
    <row r="185" spans="2:16" ht="15" x14ac:dyDescent="0.2">
      <c r="B185" s="569">
        <f t="shared" si="33"/>
        <v>10</v>
      </c>
      <c r="C185" s="236" t="s">
        <v>262</v>
      </c>
      <c r="D185" s="22" t="s">
        <v>464</v>
      </c>
      <c r="E185" s="283"/>
      <c r="F185" s="295"/>
      <c r="G185" s="283"/>
      <c r="H185" s="283"/>
      <c r="I185" s="283"/>
      <c r="J185" s="283"/>
      <c r="K185" s="283"/>
      <c r="L185" s="283"/>
      <c r="M185" s="283"/>
      <c r="N185" s="283"/>
      <c r="O185" s="283"/>
      <c r="P185" s="280"/>
    </row>
    <row r="186" spans="2:16" ht="15" x14ac:dyDescent="0.2">
      <c r="B186" s="589">
        <f t="shared" si="33"/>
        <v>11</v>
      </c>
      <c r="C186" s="22" t="s">
        <v>266</v>
      </c>
      <c r="D186" s="22" t="s">
        <v>465</v>
      </c>
      <c r="E186" s="283"/>
      <c r="F186" s="295"/>
      <c r="G186" s="296"/>
      <c r="H186" s="296"/>
      <c r="I186" s="296"/>
      <c r="J186" s="296"/>
      <c r="K186" s="296"/>
      <c r="L186" s="296"/>
      <c r="M186" s="296"/>
      <c r="N186" s="296"/>
      <c r="O186" s="296"/>
      <c r="P186" s="280"/>
    </row>
    <row r="187" spans="2:16" ht="15.75" thickBot="1" x14ac:dyDescent="0.25">
      <c r="B187" s="570">
        <f t="shared" si="33"/>
        <v>12</v>
      </c>
      <c r="C187" s="243" t="s">
        <v>358</v>
      </c>
      <c r="D187" s="243" t="s">
        <v>466</v>
      </c>
      <c r="E187" s="432"/>
      <c r="F187" s="435">
        <f>F185+F186</f>
        <v>0</v>
      </c>
      <c r="G187" s="435">
        <f>G184+G186</f>
        <v>0</v>
      </c>
      <c r="H187" s="435">
        <f>H183+H186</f>
        <v>0</v>
      </c>
      <c r="I187" s="435">
        <f>I182+I186</f>
        <v>0</v>
      </c>
      <c r="J187" s="435">
        <f>J181+J186</f>
        <v>0</v>
      </c>
      <c r="K187" s="435">
        <f>K180+K186</f>
        <v>0</v>
      </c>
      <c r="L187" s="435">
        <f>L179+L186</f>
        <v>0</v>
      </c>
      <c r="M187" s="435">
        <f>M178+M186</f>
        <v>0</v>
      </c>
      <c r="N187" s="435">
        <f>N177+N186</f>
        <v>0</v>
      </c>
      <c r="O187" s="435">
        <f>O176+O186</f>
        <v>0</v>
      </c>
      <c r="P187" s="436">
        <f>IFERROR(SUM(E187:O187),0)</f>
        <v>0</v>
      </c>
    </row>
    <row r="189" spans="2:16" s="365" customFormat="1" ht="15.75" thickBot="1" x14ac:dyDescent="0.25">
      <c r="B189" s="568"/>
      <c r="C189" s="541">
        <f>C171-1</f>
        <v>2021</v>
      </c>
      <c r="D189" s="418"/>
    </row>
    <row r="190" spans="2:16" s="365" customFormat="1" ht="14.25" customHeight="1" x14ac:dyDescent="0.2">
      <c r="B190" s="652" t="str">
        <f>"Underwriting year "&amp;N190</f>
        <v>Underwriting year 2021</v>
      </c>
      <c r="C190" s="687"/>
      <c r="D190" s="682" t="s">
        <v>490</v>
      </c>
      <c r="E190" s="703" t="str">
        <f>F190-1&amp;" and prior"</f>
        <v>2012 and prior</v>
      </c>
      <c r="F190" s="680">
        <f t="shared" ref="F190:M190" si="34">G190-1</f>
        <v>2013</v>
      </c>
      <c r="G190" s="680">
        <f t="shared" si="34"/>
        <v>2014</v>
      </c>
      <c r="H190" s="680">
        <f t="shared" si="34"/>
        <v>2015</v>
      </c>
      <c r="I190" s="680">
        <f t="shared" si="34"/>
        <v>2016</v>
      </c>
      <c r="J190" s="680">
        <f t="shared" si="34"/>
        <v>2017</v>
      </c>
      <c r="K190" s="680">
        <f t="shared" si="34"/>
        <v>2018</v>
      </c>
      <c r="L190" s="680">
        <f t="shared" si="34"/>
        <v>2019</v>
      </c>
      <c r="M190" s="680">
        <f t="shared" si="34"/>
        <v>2020</v>
      </c>
      <c r="N190" s="680">
        <f>O190-1</f>
        <v>2021</v>
      </c>
      <c r="O190" s="680">
        <f>'Key inputs'!G29</f>
        <v>2022</v>
      </c>
      <c r="P190" s="648" t="s">
        <v>30</v>
      </c>
    </row>
    <row r="191" spans="2:16" s="365" customFormat="1" ht="14.25" customHeight="1" x14ac:dyDescent="0.2">
      <c r="B191" s="654"/>
      <c r="C191" s="688"/>
      <c r="D191" s="708"/>
      <c r="E191" s="704"/>
      <c r="F191" s="617"/>
      <c r="G191" s="617"/>
      <c r="H191" s="617"/>
      <c r="I191" s="617"/>
      <c r="J191" s="617"/>
      <c r="K191" s="617"/>
      <c r="L191" s="617"/>
      <c r="M191" s="617"/>
      <c r="N191" s="617"/>
      <c r="O191" s="617"/>
      <c r="P191" s="650"/>
    </row>
    <row r="192" spans="2:16" s="365" customFormat="1" ht="15" x14ac:dyDescent="0.2">
      <c r="B192" s="656"/>
      <c r="C192" s="707"/>
      <c r="D192" s="505"/>
      <c r="E192" s="388" t="s">
        <v>62</v>
      </c>
      <c r="F192" s="366" t="s">
        <v>63</v>
      </c>
      <c r="G192" s="366" t="s">
        <v>64</v>
      </c>
      <c r="H192" s="366" t="s">
        <v>65</v>
      </c>
      <c r="I192" s="366" t="s">
        <v>66</v>
      </c>
      <c r="J192" s="366" t="s">
        <v>67</v>
      </c>
      <c r="K192" s="366" t="s">
        <v>68</v>
      </c>
      <c r="L192" s="366" t="s">
        <v>69</v>
      </c>
      <c r="M192" s="366" t="s">
        <v>158</v>
      </c>
      <c r="N192" s="366" t="s">
        <v>159</v>
      </c>
      <c r="O192" s="366" t="s">
        <v>160</v>
      </c>
      <c r="P192" s="380" t="s">
        <v>161</v>
      </c>
    </row>
    <row r="193" spans="2:16" ht="15" x14ac:dyDescent="0.2">
      <c r="B193" s="569"/>
      <c r="C193" s="157" t="s">
        <v>252</v>
      </c>
      <c r="D193" s="22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0"/>
    </row>
    <row r="194" spans="2:16" ht="15" x14ac:dyDescent="0.2">
      <c r="B194" s="569">
        <v>1</v>
      </c>
      <c r="C194" s="157" t="s">
        <v>253</v>
      </c>
      <c r="D194" s="22" t="s">
        <v>464</v>
      </c>
      <c r="E194" s="283"/>
      <c r="F194" s="295"/>
      <c r="G194" s="295"/>
      <c r="H194" s="295"/>
      <c r="I194" s="295"/>
      <c r="J194" s="295"/>
      <c r="K194" s="295"/>
      <c r="L194" s="295"/>
      <c r="M194" s="295"/>
      <c r="N194" s="295"/>
      <c r="O194" s="295"/>
      <c r="P194" s="280"/>
    </row>
    <row r="195" spans="2:16" ht="15" x14ac:dyDescent="0.2">
      <c r="B195" s="569">
        <f t="shared" ref="B195:B205" si="35">B194+1</f>
        <v>2</v>
      </c>
      <c r="C195" s="157" t="s">
        <v>254</v>
      </c>
      <c r="D195" s="22" t="s">
        <v>464</v>
      </c>
      <c r="E195" s="283"/>
      <c r="F195" s="295"/>
      <c r="G195" s="295"/>
      <c r="H195" s="295"/>
      <c r="I195" s="295"/>
      <c r="J195" s="295"/>
      <c r="K195" s="295"/>
      <c r="L195" s="295"/>
      <c r="M195" s="295"/>
      <c r="N195" s="295"/>
      <c r="O195" s="283"/>
      <c r="P195" s="280"/>
    </row>
    <row r="196" spans="2:16" ht="15" x14ac:dyDescent="0.2">
      <c r="B196" s="569">
        <f t="shared" si="35"/>
        <v>3</v>
      </c>
      <c r="C196" s="157" t="s">
        <v>255</v>
      </c>
      <c r="D196" s="22" t="s">
        <v>464</v>
      </c>
      <c r="E196" s="283"/>
      <c r="F196" s="295"/>
      <c r="G196" s="295"/>
      <c r="H196" s="295"/>
      <c r="I196" s="295"/>
      <c r="J196" s="295"/>
      <c r="K196" s="295"/>
      <c r="L196" s="295"/>
      <c r="M196" s="295"/>
      <c r="N196" s="283"/>
      <c r="O196" s="283"/>
      <c r="P196" s="280"/>
    </row>
    <row r="197" spans="2:16" ht="15" x14ac:dyDescent="0.2">
      <c r="B197" s="569">
        <f t="shared" si="35"/>
        <v>4</v>
      </c>
      <c r="C197" s="157" t="s">
        <v>256</v>
      </c>
      <c r="D197" s="22" t="s">
        <v>464</v>
      </c>
      <c r="E197" s="283"/>
      <c r="F197" s="295"/>
      <c r="G197" s="295"/>
      <c r="H197" s="295"/>
      <c r="I197" s="295"/>
      <c r="J197" s="295"/>
      <c r="K197" s="295"/>
      <c r="L197" s="295"/>
      <c r="M197" s="283"/>
      <c r="N197" s="283"/>
      <c r="O197" s="283"/>
      <c r="P197" s="280"/>
    </row>
    <row r="198" spans="2:16" ht="15" x14ac:dyDescent="0.2">
      <c r="B198" s="569">
        <f t="shared" si="35"/>
        <v>5</v>
      </c>
      <c r="C198" s="157" t="s">
        <v>257</v>
      </c>
      <c r="D198" s="22" t="s">
        <v>464</v>
      </c>
      <c r="E198" s="283"/>
      <c r="F198" s="295"/>
      <c r="G198" s="295"/>
      <c r="H198" s="295"/>
      <c r="I198" s="295"/>
      <c r="J198" s="295"/>
      <c r="K198" s="295"/>
      <c r="L198" s="283"/>
      <c r="M198" s="283"/>
      <c r="N198" s="283"/>
      <c r="O198" s="283"/>
      <c r="P198" s="280"/>
    </row>
    <row r="199" spans="2:16" ht="15" x14ac:dyDescent="0.2">
      <c r="B199" s="569">
        <f t="shared" si="35"/>
        <v>6</v>
      </c>
      <c r="C199" s="157" t="s">
        <v>258</v>
      </c>
      <c r="D199" s="22" t="s">
        <v>464</v>
      </c>
      <c r="E199" s="283"/>
      <c r="F199" s="295"/>
      <c r="G199" s="295"/>
      <c r="H199" s="295"/>
      <c r="I199" s="295"/>
      <c r="J199" s="295"/>
      <c r="K199" s="283"/>
      <c r="L199" s="283"/>
      <c r="M199" s="283"/>
      <c r="N199" s="283"/>
      <c r="O199" s="283"/>
      <c r="P199" s="280"/>
    </row>
    <row r="200" spans="2:16" ht="15" x14ac:dyDescent="0.2">
      <c r="B200" s="569">
        <f t="shared" si="35"/>
        <v>7</v>
      </c>
      <c r="C200" s="157" t="s">
        <v>259</v>
      </c>
      <c r="D200" s="22" t="s">
        <v>464</v>
      </c>
      <c r="E200" s="283"/>
      <c r="F200" s="295"/>
      <c r="G200" s="295"/>
      <c r="H200" s="295"/>
      <c r="I200" s="295"/>
      <c r="J200" s="283"/>
      <c r="K200" s="283"/>
      <c r="L200" s="283"/>
      <c r="M200" s="283"/>
      <c r="N200" s="283"/>
      <c r="O200" s="283"/>
      <c r="P200" s="280"/>
    </row>
    <row r="201" spans="2:16" ht="15" x14ac:dyDescent="0.2">
      <c r="B201" s="569">
        <f t="shared" si="35"/>
        <v>8</v>
      </c>
      <c r="C201" s="157" t="s">
        <v>260</v>
      </c>
      <c r="D201" s="22" t="s">
        <v>464</v>
      </c>
      <c r="E201" s="283"/>
      <c r="F201" s="295"/>
      <c r="G201" s="295"/>
      <c r="H201" s="295"/>
      <c r="I201" s="283"/>
      <c r="J201" s="283"/>
      <c r="K201" s="283"/>
      <c r="L201" s="283"/>
      <c r="M201" s="283"/>
      <c r="N201" s="283"/>
      <c r="O201" s="283"/>
      <c r="P201" s="280"/>
    </row>
    <row r="202" spans="2:16" ht="15" x14ac:dyDescent="0.2">
      <c r="B202" s="569">
        <f t="shared" si="35"/>
        <v>9</v>
      </c>
      <c r="C202" s="157" t="s">
        <v>261</v>
      </c>
      <c r="D202" s="22" t="s">
        <v>464</v>
      </c>
      <c r="E202" s="283"/>
      <c r="F202" s="295"/>
      <c r="G202" s="295"/>
      <c r="H202" s="283"/>
      <c r="I202" s="283"/>
      <c r="J202" s="283"/>
      <c r="K202" s="283"/>
      <c r="L202" s="283"/>
      <c r="M202" s="283"/>
      <c r="N202" s="283"/>
      <c r="O202" s="283"/>
      <c r="P202" s="280"/>
    </row>
    <row r="203" spans="2:16" ht="15" x14ac:dyDescent="0.2">
      <c r="B203" s="569">
        <f t="shared" si="35"/>
        <v>10</v>
      </c>
      <c r="C203" s="236" t="s">
        <v>262</v>
      </c>
      <c r="D203" s="22" t="s">
        <v>464</v>
      </c>
      <c r="E203" s="283"/>
      <c r="F203" s="295"/>
      <c r="G203" s="283"/>
      <c r="H203" s="283"/>
      <c r="I203" s="283"/>
      <c r="J203" s="283"/>
      <c r="K203" s="283"/>
      <c r="L203" s="283"/>
      <c r="M203" s="283"/>
      <c r="N203" s="283"/>
      <c r="O203" s="283"/>
      <c r="P203" s="280"/>
    </row>
    <row r="204" spans="2:16" ht="15" x14ac:dyDescent="0.2">
      <c r="B204" s="589">
        <f t="shared" si="35"/>
        <v>11</v>
      </c>
      <c r="C204" s="22" t="s">
        <v>266</v>
      </c>
      <c r="D204" s="22" t="s">
        <v>465</v>
      </c>
      <c r="E204" s="283"/>
      <c r="F204" s="295"/>
      <c r="G204" s="296"/>
      <c r="H204" s="296"/>
      <c r="I204" s="296"/>
      <c r="J204" s="296"/>
      <c r="K204" s="296"/>
      <c r="L204" s="296"/>
      <c r="M204" s="296"/>
      <c r="N204" s="296"/>
      <c r="O204" s="296"/>
      <c r="P204" s="280"/>
    </row>
    <row r="205" spans="2:16" ht="15.75" thickBot="1" x14ac:dyDescent="0.25">
      <c r="B205" s="570">
        <f t="shared" si="35"/>
        <v>12</v>
      </c>
      <c r="C205" s="243" t="s">
        <v>358</v>
      </c>
      <c r="D205" s="243" t="s">
        <v>466</v>
      </c>
      <c r="E205" s="432"/>
      <c r="F205" s="435">
        <f>F203+F204</f>
        <v>0</v>
      </c>
      <c r="G205" s="435">
        <f>G202+G204</f>
        <v>0</v>
      </c>
      <c r="H205" s="435">
        <f>H201+H204</f>
        <v>0</v>
      </c>
      <c r="I205" s="435">
        <f>I200+I204</f>
        <v>0</v>
      </c>
      <c r="J205" s="435">
        <f>J199+J204</f>
        <v>0</v>
      </c>
      <c r="K205" s="435">
        <f>K198+K204</f>
        <v>0</v>
      </c>
      <c r="L205" s="435">
        <f>L197+L204</f>
        <v>0</v>
      </c>
      <c r="M205" s="435">
        <f>M196+M204</f>
        <v>0</v>
      </c>
      <c r="N205" s="435">
        <f>N195+N204</f>
        <v>0</v>
      </c>
      <c r="O205" s="435">
        <f>O194+O204</f>
        <v>0</v>
      </c>
      <c r="P205" s="436">
        <f>IFERROR(SUM(E205:O205),0)</f>
        <v>0</v>
      </c>
    </row>
    <row r="207" spans="2:16" s="365" customFormat="1" ht="15.75" thickBot="1" x14ac:dyDescent="0.25">
      <c r="B207" s="568"/>
      <c r="C207" s="541">
        <f>C189-1</f>
        <v>2020</v>
      </c>
      <c r="D207" s="418"/>
    </row>
    <row r="208" spans="2:16" s="365" customFormat="1" ht="14.25" customHeight="1" x14ac:dyDescent="0.2">
      <c r="B208" s="652" t="str">
        <f>"Underwriting year "&amp;M208</f>
        <v>Underwriting year 2020</v>
      </c>
      <c r="C208" s="687"/>
      <c r="D208" s="682" t="s">
        <v>490</v>
      </c>
      <c r="E208" s="703" t="str">
        <f>F208-1&amp;" and prior"</f>
        <v>2012 and prior</v>
      </c>
      <c r="F208" s="680">
        <f t="shared" ref="F208:M208" si="36">G208-1</f>
        <v>2013</v>
      </c>
      <c r="G208" s="680">
        <f t="shared" si="36"/>
        <v>2014</v>
      </c>
      <c r="H208" s="680">
        <f t="shared" si="36"/>
        <v>2015</v>
      </c>
      <c r="I208" s="680">
        <f t="shared" si="36"/>
        <v>2016</v>
      </c>
      <c r="J208" s="680">
        <f t="shared" si="36"/>
        <v>2017</v>
      </c>
      <c r="K208" s="680">
        <f t="shared" si="36"/>
        <v>2018</v>
      </c>
      <c r="L208" s="680">
        <f t="shared" si="36"/>
        <v>2019</v>
      </c>
      <c r="M208" s="680">
        <f t="shared" si="36"/>
        <v>2020</v>
      </c>
      <c r="N208" s="680">
        <f>O208-1</f>
        <v>2021</v>
      </c>
      <c r="O208" s="680">
        <f>'Key inputs'!G29</f>
        <v>2022</v>
      </c>
      <c r="P208" s="648" t="s">
        <v>30</v>
      </c>
    </row>
    <row r="209" spans="2:16" s="365" customFormat="1" ht="14.25" customHeight="1" x14ac:dyDescent="0.2">
      <c r="B209" s="654"/>
      <c r="C209" s="688"/>
      <c r="D209" s="708"/>
      <c r="E209" s="704"/>
      <c r="F209" s="617"/>
      <c r="G209" s="617"/>
      <c r="H209" s="617"/>
      <c r="I209" s="617"/>
      <c r="J209" s="617"/>
      <c r="K209" s="617"/>
      <c r="L209" s="617"/>
      <c r="M209" s="617"/>
      <c r="N209" s="617"/>
      <c r="O209" s="617"/>
      <c r="P209" s="650"/>
    </row>
    <row r="210" spans="2:16" s="365" customFormat="1" ht="15" x14ac:dyDescent="0.2">
      <c r="B210" s="656"/>
      <c r="C210" s="707"/>
      <c r="D210" s="505"/>
      <c r="E210" s="388" t="s">
        <v>62</v>
      </c>
      <c r="F210" s="366" t="s">
        <v>63</v>
      </c>
      <c r="G210" s="366" t="s">
        <v>64</v>
      </c>
      <c r="H210" s="366" t="s">
        <v>65</v>
      </c>
      <c r="I210" s="366" t="s">
        <v>66</v>
      </c>
      <c r="J210" s="366" t="s">
        <v>67</v>
      </c>
      <c r="K210" s="366" t="s">
        <v>68</v>
      </c>
      <c r="L210" s="366" t="s">
        <v>69</v>
      </c>
      <c r="M210" s="366" t="s">
        <v>158</v>
      </c>
      <c r="N210" s="366" t="s">
        <v>159</v>
      </c>
      <c r="O210" s="366" t="s">
        <v>160</v>
      </c>
      <c r="P210" s="380" t="s">
        <v>161</v>
      </c>
    </row>
    <row r="211" spans="2:16" ht="15" x14ac:dyDescent="0.2">
      <c r="B211" s="569"/>
      <c r="C211" s="157" t="s">
        <v>252</v>
      </c>
      <c r="D211" s="22"/>
      <c r="E211" s="283"/>
      <c r="F211" s="283"/>
      <c r="G211" s="283"/>
      <c r="H211" s="283"/>
      <c r="I211" s="283"/>
      <c r="J211" s="283"/>
      <c r="K211" s="283"/>
      <c r="L211" s="283"/>
      <c r="M211" s="283"/>
      <c r="N211" s="283"/>
      <c r="O211" s="283"/>
      <c r="P211" s="280"/>
    </row>
    <row r="212" spans="2:16" ht="15" x14ac:dyDescent="0.2">
      <c r="B212" s="569">
        <v>1</v>
      </c>
      <c r="C212" s="157" t="s">
        <v>253</v>
      </c>
      <c r="D212" s="22" t="s">
        <v>464</v>
      </c>
      <c r="E212" s="283"/>
      <c r="F212" s="295"/>
      <c r="G212" s="295"/>
      <c r="H212" s="295"/>
      <c r="I212" s="295"/>
      <c r="J212" s="295"/>
      <c r="K212" s="295"/>
      <c r="L212" s="295"/>
      <c r="M212" s="295"/>
      <c r="N212" s="295"/>
      <c r="O212" s="295"/>
      <c r="P212" s="280"/>
    </row>
    <row r="213" spans="2:16" ht="15" x14ac:dyDescent="0.2">
      <c r="B213" s="569">
        <f t="shared" ref="B213:B223" si="37">B212+1</f>
        <v>2</v>
      </c>
      <c r="C213" s="157" t="s">
        <v>254</v>
      </c>
      <c r="D213" s="22" t="s">
        <v>464</v>
      </c>
      <c r="E213" s="283"/>
      <c r="F213" s="295"/>
      <c r="G213" s="295"/>
      <c r="H213" s="295"/>
      <c r="I213" s="295"/>
      <c r="J213" s="295"/>
      <c r="K213" s="295"/>
      <c r="L213" s="295"/>
      <c r="M213" s="295"/>
      <c r="N213" s="295"/>
      <c r="O213" s="283"/>
      <c r="P213" s="280"/>
    </row>
    <row r="214" spans="2:16" ht="15" x14ac:dyDescent="0.2">
      <c r="B214" s="569">
        <f t="shared" si="37"/>
        <v>3</v>
      </c>
      <c r="C214" s="157" t="s">
        <v>255</v>
      </c>
      <c r="D214" s="22" t="s">
        <v>464</v>
      </c>
      <c r="E214" s="283"/>
      <c r="F214" s="295"/>
      <c r="G214" s="295"/>
      <c r="H214" s="295"/>
      <c r="I214" s="295"/>
      <c r="J214" s="295"/>
      <c r="K214" s="295"/>
      <c r="L214" s="295"/>
      <c r="M214" s="295"/>
      <c r="N214" s="283"/>
      <c r="O214" s="283"/>
      <c r="P214" s="280"/>
    </row>
    <row r="215" spans="2:16" ht="15" x14ac:dyDescent="0.2">
      <c r="B215" s="569">
        <f t="shared" si="37"/>
        <v>4</v>
      </c>
      <c r="C215" s="157" t="s">
        <v>256</v>
      </c>
      <c r="D215" s="22" t="s">
        <v>464</v>
      </c>
      <c r="E215" s="283"/>
      <c r="F215" s="295"/>
      <c r="G215" s="295"/>
      <c r="H215" s="295"/>
      <c r="I215" s="295"/>
      <c r="J215" s="295"/>
      <c r="K215" s="295"/>
      <c r="L215" s="295"/>
      <c r="M215" s="283"/>
      <c r="N215" s="283"/>
      <c r="O215" s="283"/>
      <c r="P215" s="280"/>
    </row>
    <row r="216" spans="2:16" ht="15" x14ac:dyDescent="0.2">
      <c r="B216" s="569">
        <f t="shared" si="37"/>
        <v>5</v>
      </c>
      <c r="C216" s="157" t="s">
        <v>257</v>
      </c>
      <c r="D216" s="22" t="s">
        <v>464</v>
      </c>
      <c r="E216" s="283"/>
      <c r="F216" s="295"/>
      <c r="G216" s="295"/>
      <c r="H216" s="295"/>
      <c r="I216" s="295"/>
      <c r="J216" s="295"/>
      <c r="K216" s="295"/>
      <c r="L216" s="283"/>
      <c r="M216" s="283"/>
      <c r="N216" s="283"/>
      <c r="O216" s="283"/>
      <c r="P216" s="280"/>
    </row>
    <row r="217" spans="2:16" ht="15" x14ac:dyDescent="0.2">
      <c r="B217" s="569">
        <f t="shared" si="37"/>
        <v>6</v>
      </c>
      <c r="C217" s="157" t="s">
        <v>258</v>
      </c>
      <c r="D217" s="22" t="s">
        <v>464</v>
      </c>
      <c r="E217" s="283"/>
      <c r="F217" s="295"/>
      <c r="G217" s="295"/>
      <c r="H217" s="295"/>
      <c r="I217" s="295"/>
      <c r="J217" s="295"/>
      <c r="K217" s="283"/>
      <c r="L217" s="283"/>
      <c r="M217" s="283"/>
      <c r="N217" s="283"/>
      <c r="O217" s="283"/>
      <c r="P217" s="280"/>
    </row>
    <row r="218" spans="2:16" ht="15" x14ac:dyDescent="0.2">
      <c r="B218" s="569">
        <f t="shared" si="37"/>
        <v>7</v>
      </c>
      <c r="C218" s="157" t="s">
        <v>259</v>
      </c>
      <c r="D218" s="22" t="s">
        <v>464</v>
      </c>
      <c r="E218" s="283"/>
      <c r="F218" s="295"/>
      <c r="G218" s="295"/>
      <c r="H218" s="295"/>
      <c r="I218" s="295"/>
      <c r="J218" s="283"/>
      <c r="K218" s="283"/>
      <c r="L218" s="283"/>
      <c r="M218" s="283"/>
      <c r="N218" s="283"/>
      <c r="O218" s="283"/>
      <c r="P218" s="280"/>
    </row>
    <row r="219" spans="2:16" ht="15" x14ac:dyDescent="0.2">
      <c r="B219" s="569">
        <f t="shared" si="37"/>
        <v>8</v>
      </c>
      <c r="C219" s="157" t="s">
        <v>260</v>
      </c>
      <c r="D219" s="22" t="s">
        <v>464</v>
      </c>
      <c r="E219" s="283"/>
      <c r="F219" s="295"/>
      <c r="G219" s="295"/>
      <c r="H219" s="295"/>
      <c r="I219" s="283"/>
      <c r="J219" s="283"/>
      <c r="K219" s="283"/>
      <c r="L219" s="283"/>
      <c r="M219" s="283"/>
      <c r="N219" s="283"/>
      <c r="O219" s="283"/>
      <c r="P219" s="280"/>
    </row>
    <row r="220" spans="2:16" ht="15" x14ac:dyDescent="0.2">
      <c r="B220" s="569">
        <f t="shared" si="37"/>
        <v>9</v>
      </c>
      <c r="C220" s="157" t="s">
        <v>261</v>
      </c>
      <c r="D220" s="22" t="s">
        <v>464</v>
      </c>
      <c r="E220" s="283"/>
      <c r="F220" s="295"/>
      <c r="G220" s="295"/>
      <c r="H220" s="283"/>
      <c r="I220" s="283"/>
      <c r="J220" s="283"/>
      <c r="K220" s="283"/>
      <c r="L220" s="283"/>
      <c r="M220" s="283"/>
      <c r="N220" s="283"/>
      <c r="O220" s="283"/>
      <c r="P220" s="280"/>
    </row>
    <row r="221" spans="2:16" ht="15" x14ac:dyDescent="0.2">
      <c r="B221" s="569">
        <f t="shared" si="37"/>
        <v>10</v>
      </c>
      <c r="C221" s="236" t="s">
        <v>262</v>
      </c>
      <c r="D221" s="22" t="s">
        <v>464</v>
      </c>
      <c r="E221" s="283"/>
      <c r="F221" s="295"/>
      <c r="G221" s="283"/>
      <c r="H221" s="283"/>
      <c r="I221" s="283"/>
      <c r="J221" s="283"/>
      <c r="K221" s="283"/>
      <c r="L221" s="283"/>
      <c r="M221" s="283"/>
      <c r="N221" s="283"/>
      <c r="O221" s="283"/>
      <c r="P221" s="280"/>
    </row>
    <row r="222" spans="2:16" ht="15" x14ac:dyDescent="0.2">
      <c r="B222" s="589">
        <f t="shared" si="37"/>
        <v>11</v>
      </c>
      <c r="C222" s="22" t="s">
        <v>266</v>
      </c>
      <c r="D222" s="22" t="s">
        <v>465</v>
      </c>
      <c r="E222" s="283"/>
      <c r="F222" s="295"/>
      <c r="G222" s="296"/>
      <c r="H222" s="296"/>
      <c r="I222" s="296"/>
      <c r="J222" s="296"/>
      <c r="K222" s="296"/>
      <c r="L222" s="296"/>
      <c r="M222" s="296"/>
      <c r="N222" s="296"/>
      <c r="O222" s="296"/>
      <c r="P222" s="280"/>
    </row>
    <row r="223" spans="2:16" ht="15.75" thickBot="1" x14ac:dyDescent="0.25">
      <c r="B223" s="570">
        <f t="shared" si="37"/>
        <v>12</v>
      </c>
      <c r="C223" s="243" t="s">
        <v>358</v>
      </c>
      <c r="D223" s="243" t="s">
        <v>466</v>
      </c>
      <c r="E223" s="432"/>
      <c r="F223" s="435">
        <f>F221+F222</f>
        <v>0</v>
      </c>
      <c r="G223" s="435">
        <f>G220+G222</f>
        <v>0</v>
      </c>
      <c r="H223" s="435">
        <f>H219+H222</f>
        <v>0</v>
      </c>
      <c r="I223" s="435">
        <f>I218+I222</f>
        <v>0</v>
      </c>
      <c r="J223" s="435">
        <f>J217+J222</f>
        <v>0</v>
      </c>
      <c r="K223" s="435">
        <f>K216+K222</f>
        <v>0</v>
      </c>
      <c r="L223" s="435">
        <f>L215+L222</f>
        <v>0</v>
      </c>
      <c r="M223" s="435">
        <f>M214+M222</f>
        <v>0</v>
      </c>
      <c r="N223" s="435">
        <f>N213+N222</f>
        <v>0</v>
      </c>
      <c r="O223" s="435">
        <f>O212+O222</f>
        <v>0</v>
      </c>
      <c r="P223" s="436">
        <f>IFERROR(SUM(E223:O223),0)</f>
        <v>0</v>
      </c>
    </row>
    <row r="224" spans="2:16" hidden="1" outlineLevel="1" x14ac:dyDescent="0.2"/>
    <row r="225" spans="2:16" s="365" customFormat="1" ht="15.75" hidden="1" outlineLevel="1" thickBot="1" x14ac:dyDescent="0.25">
      <c r="B225" s="568"/>
      <c r="C225" s="541">
        <f>C207-1</f>
        <v>2019</v>
      </c>
      <c r="D225" s="418"/>
    </row>
    <row r="226" spans="2:16" s="365" customFormat="1" ht="14.25" hidden="1" customHeight="1" outlineLevel="2" x14ac:dyDescent="0.2">
      <c r="B226" s="652" t="str">
        <f>"Underwriting year "&amp;L226</f>
        <v>Underwriting year 2019</v>
      </c>
      <c r="C226" s="687"/>
      <c r="D226" s="682" t="s">
        <v>490</v>
      </c>
      <c r="E226" s="703" t="str">
        <f>F226-1&amp;" and prior"</f>
        <v>2012 and prior</v>
      </c>
      <c r="F226" s="680">
        <f t="shared" ref="F226:M226" si="38">G226-1</f>
        <v>2013</v>
      </c>
      <c r="G226" s="680">
        <f t="shared" si="38"/>
        <v>2014</v>
      </c>
      <c r="H226" s="680">
        <f t="shared" si="38"/>
        <v>2015</v>
      </c>
      <c r="I226" s="680">
        <f t="shared" si="38"/>
        <v>2016</v>
      </c>
      <c r="J226" s="680">
        <f t="shared" si="38"/>
        <v>2017</v>
      </c>
      <c r="K226" s="680">
        <f t="shared" si="38"/>
        <v>2018</v>
      </c>
      <c r="L226" s="680">
        <f t="shared" si="38"/>
        <v>2019</v>
      </c>
      <c r="M226" s="680">
        <f t="shared" si="38"/>
        <v>2020</v>
      </c>
      <c r="N226" s="680">
        <f>O226-1</f>
        <v>2021</v>
      </c>
      <c r="O226" s="680">
        <f>'Key inputs'!G29</f>
        <v>2022</v>
      </c>
      <c r="P226" s="648" t="s">
        <v>30</v>
      </c>
    </row>
    <row r="227" spans="2:16" s="365" customFormat="1" ht="14.25" hidden="1" customHeight="1" outlineLevel="2" x14ac:dyDescent="0.2">
      <c r="B227" s="654"/>
      <c r="C227" s="688"/>
      <c r="D227" s="708"/>
      <c r="E227" s="704"/>
      <c r="F227" s="617"/>
      <c r="G227" s="617"/>
      <c r="H227" s="617"/>
      <c r="I227" s="617"/>
      <c r="J227" s="617"/>
      <c r="K227" s="617"/>
      <c r="L227" s="617"/>
      <c r="M227" s="617"/>
      <c r="N227" s="617"/>
      <c r="O227" s="617"/>
      <c r="P227" s="650"/>
    </row>
    <row r="228" spans="2:16" s="365" customFormat="1" ht="15" hidden="1" outlineLevel="2" x14ac:dyDescent="0.2">
      <c r="B228" s="656"/>
      <c r="C228" s="707"/>
      <c r="D228" s="505"/>
      <c r="E228" s="388" t="s">
        <v>62</v>
      </c>
      <c r="F228" s="366" t="s">
        <v>63</v>
      </c>
      <c r="G228" s="366" t="s">
        <v>64</v>
      </c>
      <c r="H228" s="366" t="s">
        <v>65</v>
      </c>
      <c r="I228" s="366" t="s">
        <v>66</v>
      </c>
      <c r="J228" s="366" t="s">
        <v>67</v>
      </c>
      <c r="K228" s="366" t="s">
        <v>68</v>
      </c>
      <c r="L228" s="366" t="s">
        <v>69</v>
      </c>
      <c r="M228" s="366" t="s">
        <v>158</v>
      </c>
      <c r="N228" s="366" t="s">
        <v>159</v>
      </c>
      <c r="O228" s="366" t="s">
        <v>160</v>
      </c>
      <c r="P228" s="380" t="s">
        <v>161</v>
      </c>
    </row>
    <row r="229" spans="2:16" ht="15" hidden="1" outlineLevel="2" x14ac:dyDescent="0.2">
      <c r="B229" s="569"/>
      <c r="C229" s="157" t="s">
        <v>252</v>
      </c>
      <c r="D229" s="22"/>
      <c r="E229" s="283"/>
      <c r="F229" s="283"/>
      <c r="G229" s="283"/>
      <c r="H229" s="283"/>
      <c r="I229" s="283"/>
      <c r="J229" s="283"/>
      <c r="K229" s="283"/>
      <c r="L229" s="283"/>
      <c r="M229" s="283"/>
      <c r="N229" s="283"/>
      <c r="O229" s="283"/>
      <c r="P229" s="280"/>
    </row>
    <row r="230" spans="2:16" ht="15" hidden="1" outlineLevel="2" x14ac:dyDescent="0.2">
      <c r="B230" s="569">
        <v>1</v>
      </c>
      <c r="C230" s="157" t="s">
        <v>253</v>
      </c>
      <c r="D230" s="22" t="s">
        <v>464</v>
      </c>
      <c r="E230" s="283"/>
      <c r="F230" s="295"/>
      <c r="G230" s="295"/>
      <c r="H230" s="295"/>
      <c r="I230" s="295"/>
      <c r="J230" s="295"/>
      <c r="K230" s="295"/>
      <c r="L230" s="295"/>
      <c r="M230" s="295"/>
      <c r="N230" s="295"/>
      <c r="O230" s="295"/>
      <c r="P230" s="280"/>
    </row>
    <row r="231" spans="2:16" ht="15" hidden="1" outlineLevel="2" x14ac:dyDescent="0.2">
      <c r="B231" s="569">
        <f t="shared" ref="B231:B241" si="39">B230+1</f>
        <v>2</v>
      </c>
      <c r="C231" s="157" t="s">
        <v>254</v>
      </c>
      <c r="D231" s="22" t="s">
        <v>464</v>
      </c>
      <c r="E231" s="283"/>
      <c r="F231" s="295"/>
      <c r="G231" s="295"/>
      <c r="H231" s="295"/>
      <c r="I231" s="295"/>
      <c r="J231" s="295"/>
      <c r="K231" s="295"/>
      <c r="L231" s="295"/>
      <c r="M231" s="295"/>
      <c r="N231" s="295"/>
      <c r="O231" s="283"/>
      <c r="P231" s="280"/>
    </row>
    <row r="232" spans="2:16" ht="15" hidden="1" outlineLevel="2" x14ac:dyDescent="0.2">
      <c r="B232" s="569">
        <f t="shared" si="39"/>
        <v>3</v>
      </c>
      <c r="C232" s="157" t="s">
        <v>255</v>
      </c>
      <c r="D232" s="22" t="s">
        <v>464</v>
      </c>
      <c r="E232" s="283"/>
      <c r="F232" s="295"/>
      <c r="G232" s="295"/>
      <c r="H232" s="295"/>
      <c r="I232" s="295"/>
      <c r="J232" s="295"/>
      <c r="K232" s="295"/>
      <c r="L232" s="295"/>
      <c r="M232" s="295"/>
      <c r="N232" s="283"/>
      <c r="O232" s="283"/>
      <c r="P232" s="280"/>
    </row>
    <row r="233" spans="2:16" ht="15" hidden="1" outlineLevel="2" x14ac:dyDescent="0.2">
      <c r="B233" s="569">
        <f t="shared" si="39"/>
        <v>4</v>
      </c>
      <c r="C233" s="157" t="s">
        <v>256</v>
      </c>
      <c r="D233" s="22" t="s">
        <v>464</v>
      </c>
      <c r="E233" s="283"/>
      <c r="F233" s="295"/>
      <c r="G233" s="295"/>
      <c r="H233" s="295"/>
      <c r="I233" s="295"/>
      <c r="J233" s="295"/>
      <c r="K233" s="295"/>
      <c r="L233" s="295"/>
      <c r="M233" s="283"/>
      <c r="N233" s="283"/>
      <c r="O233" s="283"/>
      <c r="P233" s="280"/>
    </row>
    <row r="234" spans="2:16" ht="15" hidden="1" outlineLevel="2" x14ac:dyDescent="0.2">
      <c r="B234" s="569">
        <f t="shared" si="39"/>
        <v>5</v>
      </c>
      <c r="C234" s="157" t="s">
        <v>257</v>
      </c>
      <c r="D234" s="22" t="s">
        <v>464</v>
      </c>
      <c r="E234" s="283"/>
      <c r="F234" s="295"/>
      <c r="G234" s="295"/>
      <c r="H234" s="295"/>
      <c r="I234" s="295"/>
      <c r="J234" s="295"/>
      <c r="K234" s="295"/>
      <c r="L234" s="283"/>
      <c r="M234" s="283"/>
      <c r="N234" s="283"/>
      <c r="O234" s="283"/>
      <c r="P234" s="280"/>
    </row>
    <row r="235" spans="2:16" ht="15" hidden="1" outlineLevel="2" x14ac:dyDescent="0.2">
      <c r="B235" s="569">
        <f t="shared" si="39"/>
        <v>6</v>
      </c>
      <c r="C235" s="157" t="s">
        <v>258</v>
      </c>
      <c r="D235" s="22" t="s">
        <v>464</v>
      </c>
      <c r="E235" s="283"/>
      <c r="F235" s="295"/>
      <c r="G235" s="295"/>
      <c r="H235" s="295"/>
      <c r="I235" s="295"/>
      <c r="J235" s="295"/>
      <c r="K235" s="283"/>
      <c r="L235" s="283"/>
      <c r="M235" s="283"/>
      <c r="N235" s="283"/>
      <c r="O235" s="283"/>
      <c r="P235" s="280"/>
    </row>
    <row r="236" spans="2:16" ht="15" hidden="1" outlineLevel="2" x14ac:dyDescent="0.2">
      <c r="B236" s="569">
        <f t="shared" si="39"/>
        <v>7</v>
      </c>
      <c r="C236" s="157" t="s">
        <v>259</v>
      </c>
      <c r="D236" s="22" t="s">
        <v>464</v>
      </c>
      <c r="E236" s="283"/>
      <c r="F236" s="295"/>
      <c r="G236" s="295"/>
      <c r="H236" s="295"/>
      <c r="I236" s="295"/>
      <c r="J236" s="283"/>
      <c r="K236" s="283"/>
      <c r="L236" s="283"/>
      <c r="M236" s="283"/>
      <c r="N236" s="283"/>
      <c r="O236" s="283"/>
      <c r="P236" s="280"/>
    </row>
    <row r="237" spans="2:16" ht="15" hidden="1" outlineLevel="2" x14ac:dyDescent="0.2">
      <c r="B237" s="569">
        <f t="shared" si="39"/>
        <v>8</v>
      </c>
      <c r="C237" s="157" t="s">
        <v>260</v>
      </c>
      <c r="D237" s="22" t="s">
        <v>464</v>
      </c>
      <c r="E237" s="283"/>
      <c r="F237" s="295"/>
      <c r="G237" s="295"/>
      <c r="H237" s="295"/>
      <c r="I237" s="283"/>
      <c r="J237" s="283"/>
      <c r="K237" s="283"/>
      <c r="L237" s="283"/>
      <c r="M237" s="283"/>
      <c r="N237" s="283"/>
      <c r="O237" s="283"/>
      <c r="P237" s="280"/>
    </row>
    <row r="238" spans="2:16" ht="15" hidden="1" outlineLevel="2" x14ac:dyDescent="0.2">
      <c r="B238" s="569">
        <f t="shared" si="39"/>
        <v>9</v>
      </c>
      <c r="C238" s="157" t="s">
        <v>261</v>
      </c>
      <c r="D238" s="22" t="s">
        <v>464</v>
      </c>
      <c r="E238" s="283"/>
      <c r="F238" s="295"/>
      <c r="G238" s="295"/>
      <c r="H238" s="283"/>
      <c r="I238" s="283"/>
      <c r="J238" s="283"/>
      <c r="K238" s="283"/>
      <c r="L238" s="283"/>
      <c r="M238" s="283"/>
      <c r="N238" s="283"/>
      <c r="O238" s="283"/>
      <c r="P238" s="280"/>
    </row>
    <row r="239" spans="2:16" ht="15" hidden="1" outlineLevel="2" x14ac:dyDescent="0.2">
      <c r="B239" s="569">
        <f t="shared" si="39"/>
        <v>10</v>
      </c>
      <c r="C239" s="236" t="s">
        <v>262</v>
      </c>
      <c r="D239" s="22" t="s">
        <v>464</v>
      </c>
      <c r="E239" s="283"/>
      <c r="F239" s="295"/>
      <c r="G239" s="283"/>
      <c r="H239" s="283"/>
      <c r="I239" s="283"/>
      <c r="J239" s="283"/>
      <c r="K239" s="283"/>
      <c r="L239" s="283"/>
      <c r="M239" s="283"/>
      <c r="N239" s="283"/>
      <c r="O239" s="283"/>
      <c r="P239" s="280"/>
    </row>
    <row r="240" spans="2:16" ht="15" hidden="1" outlineLevel="2" x14ac:dyDescent="0.2">
      <c r="B240" s="589">
        <f t="shared" si="39"/>
        <v>11</v>
      </c>
      <c r="C240" s="22" t="s">
        <v>266</v>
      </c>
      <c r="D240" s="22" t="s">
        <v>465</v>
      </c>
      <c r="E240" s="283"/>
      <c r="F240" s="295"/>
      <c r="G240" s="296"/>
      <c r="H240" s="296"/>
      <c r="I240" s="296"/>
      <c r="J240" s="296"/>
      <c r="K240" s="296"/>
      <c r="L240" s="296"/>
      <c r="M240" s="296"/>
      <c r="N240" s="296"/>
      <c r="O240" s="296"/>
      <c r="P240" s="280"/>
    </row>
    <row r="241" spans="2:16" ht="15.75" hidden="1" outlineLevel="2" thickBot="1" x14ac:dyDescent="0.25">
      <c r="B241" s="570">
        <f t="shared" si="39"/>
        <v>12</v>
      </c>
      <c r="C241" s="243" t="s">
        <v>358</v>
      </c>
      <c r="D241" s="243" t="s">
        <v>466</v>
      </c>
      <c r="E241" s="432"/>
      <c r="F241" s="435">
        <f>F239+F240</f>
        <v>0</v>
      </c>
      <c r="G241" s="435">
        <f>G238+G240</f>
        <v>0</v>
      </c>
      <c r="H241" s="435">
        <f>H237+H240</f>
        <v>0</v>
      </c>
      <c r="I241" s="435">
        <f>I236+I240</f>
        <v>0</v>
      </c>
      <c r="J241" s="435">
        <f>J235+J240</f>
        <v>0</v>
      </c>
      <c r="K241" s="435">
        <f>K234+K240</f>
        <v>0</v>
      </c>
      <c r="L241" s="435">
        <f>L233+L240</f>
        <v>0</v>
      </c>
      <c r="M241" s="435">
        <f>M232+M240</f>
        <v>0</v>
      </c>
      <c r="N241" s="435">
        <f>N231+N240</f>
        <v>0</v>
      </c>
      <c r="O241" s="435">
        <f>O230+O240</f>
        <v>0</v>
      </c>
      <c r="P241" s="436">
        <f>IFERROR(SUM(E241:O241),0)</f>
        <v>0</v>
      </c>
    </row>
    <row r="242" spans="2:16" hidden="1" outlineLevel="2" x14ac:dyDescent="0.2"/>
    <row r="243" spans="2:16" s="365" customFormat="1" ht="15.75" hidden="1" outlineLevel="1" thickBot="1" x14ac:dyDescent="0.25">
      <c r="B243" s="568"/>
      <c r="C243" s="541">
        <f>C225-1</f>
        <v>2018</v>
      </c>
      <c r="D243" s="418"/>
    </row>
    <row r="244" spans="2:16" s="365" customFormat="1" ht="14.25" hidden="1" customHeight="1" outlineLevel="2" x14ac:dyDescent="0.2">
      <c r="B244" s="652"/>
      <c r="C244" s="687" t="str">
        <f>"Underwriting year "&amp;K244</f>
        <v>Underwriting year 2018</v>
      </c>
      <c r="D244" s="682" t="s">
        <v>490</v>
      </c>
      <c r="E244" s="703" t="str">
        <f>F244-1&amp;" and prior"</f>
        <v>2012 and prior</v>
      </c>
      <c r="F244" s="680">
        <f t="shared" ref="F244:M244" si="40">G244-1</f>
        <v>2013</v>
      </c>
      <c r="G244" s="680">
        <f t="shared" si="40"/>
        <v>2014</v>
      </c>
      <c r="H244" s="680">
        <f t="shared" si="40"/>
        <v>2015</v>
      </c>
      <c r="I244" s="680">
        <f t="shared" si="40"/>
        <v>2016</v>
      </c>
      <c r="J244" s="680">
        <f t="shared" si="40"/>
        <v>2017</v>
      </c>
      <c r="K244" s="680">
        <f t="shared" si="40"/>
        <v>2018</v>
      </c>
      <c r="L244" s="680">
        <f t="shared" si="40"/>
        <v>2019</v>
      </c>
      <c r="M244" s="680">
        <f t="shared" si="40"/>
        <v>2020</v>
      </c>
      <c r="N244" s="680">
        <f>O244-1</f>
        <v>2021</v>
      </c>
      <c r="O244" s="680">
        <f>'Key inputs'!G29</f>
        <v>2022</v>
      </c>
      <c r="P244" s="648" t="s">
        <v>30</v>
      </c>
    </row>
    <row r="245" spans="2:16" s="365" customFormat="1" ht="14.25" hidden="1" customHeight="1" outlineLevel="2" x14ac:dyDescent="0.2">
      <c r="B245" s="654"/>
      <c r="C245" s="688"/>
      <c r="D245" s="708"/>
      <c r="E245" s="704"/>
      <c r="F245" s="617"/>
      <c r="G245" s="617"/>
      <c r="H245" s="617"/>
      <c r="I245" s="617"/>
      <c r="J245" s="617"/>
      <c r="K245" s="617"/>
      <c r="L245" s="617"/>
      <c r="M245" s="617"/>
      <c r="N245" s="617"/>
      <c r="O245" s="617"/>
      <c r="P245" s="650"/>
    </row>
    <row r="246" spans="2:16" s="365" customFormat="1" ht="15" hidden="1" outlineLevel="2" x14ac:dyDescent="0.2">
      <c r="B246" s="656"/>
      <c r="C246" s="707"/>
      <c r="D246" s="505"/>
      <c r="E246" s="388" t="s">
        <v>62</v>
      </c>
      <c r="F246" s="366" t="s">
        <v>63</v>
      </c>
      <c r="G246" s="366" t="s">
        <v>64</v>
      </c>
      <c r="H246" s="366" t="s">
        <v>65</v>
      </c>
      <c r="I246" s="366" t="s">
        <v>66</v>
      </c>
      <c r="J246" s="366" t="s">
        <v>67</v>
      </c>
      <c r="K246" s="366" t="s">
        <v>68</v>
      </c>
      <c r="L246" s="366" t="s">
        <v>69</v>
      </c>
      <c r="M246" s="366" t="s">
        <v>158</v>
      </c>
      <c r="N246" s="366" t="s">
        <v>159</v>
      </c>
      <c r="O246" s="366" t="s">
        <v>160</v>
      </c>
      <c r="P246" s="380" t="s">
        <v>161</v>
      </c>
    </row>
    <row r="247" spans="2:16" ht="15" hidden="1" outlineLevel="2" x14ac:dyDescent="0.2">
      <c r="B247" s="569"/>
      <c r="C247" s="157" t="s">
        <v>252</v>
      </c>
      <c r="D247" s="22"/>
      <c r="E247" s="283"/>
      <c r="F247" s="283"/>
      <c r="G247" s="283"/>
      <c r="H247" s="283"/>
      <c r="I247" s="283"/>
      <c r="J247" s="283"/>
      <c r="K247" s="283"/>
      <c r="L247" s="283"/>
      <c r="M247" s="283"/>
      <c r="N247" s="283"/>
      <c r="O247" s="283"/>
      <c r="P247" s="280"/>
    </row>
    <row r="248" spans="2:16" ht="15" hidden="1" outlineLevel="2" x14ac:dyDescent="0.2">
      <c r="B248" s="569">
        <v>1</v>
      </c>
      <c r="C248" s="157" t="s">
        <v>253</v>
      </c>
      <c r="D248" s="22" t="s">
        <v>464</v>
      </c>
      <c r="E248" s="283"/>
      <c r="F248" s="295"/>
      <c r="G248" s="295"/>
      <c r="H248" s="295"/>
      <c r="I248" s="295"/>
      <c r="J248" s="295"/>
      <c r="K248" s="295"/>
      <c r="L248" s="295"/>
      <c r="M248" s="295"/>
      <c r="N248" s="295"/>
      <c r="O248" s="295"/>
      <c r="P248" s="280"/>
    </row>
    <row r="249" spans="2:16" ht="15" hidden="1" outlineLevel="2" x14ac:dyDescent="0.2">
      <c r="B249" s="569">
        <f t="shared" ref="B249:B259" si="41">B248+1</f>
        <v>2</v>
      </c>
      <c r="C249" s="157" t="s">
        <v>254</v>
      </c>
      <c r="D249" s="22" t="s">
        <v>464</v>
      </c>
      <c r="E249" s="283"/>
      <c r="F249" s="295"/>
      <c r="G249" s="295"/>
      <c r="H249" s="295"/>
      <c r="I249" s="295"/>
      <c r="J249" s="295"/>
      <c r="K249" s="295"/>
      <c r="L249" s="295"/>
      <c r="M249" s="295"/>
      <c r="N249" s="295"/>
      <c r="O249" s="283"/>
      <c r="P249" s="280"/>
    </row>
    <row r="250" spans="2:16" ht="15" hidden="1" outlineLevel="2" x14ac:dyDescent="0.2">
      <c r="B250" s="569">
        <f t="shared" si="41"/>
        <v>3</v>
      </c>
      <c r="C250" s="157" t="s">
        <v>255</v>
      </c>
      <c r="D250" s="22" t="s">
        <v>464</v>
      </c>
      <c r="E250" s="283"/>
      <c r="F250" s="295"/>
      <c r="G250" s="295"/>
      <c r="H250" s="295"/>
      <c r="I250" s="295"/>
      <c r="J250" s="295"/>
      <c r="K250" s="295"/>
      <c r="L250" s="295"/>
      <c r="M250" s="295"/>
      <c r="N250" s="283"/>
      <c r="O250" s="283"/>
      <c r="P250" s="280"/>
    </row>
    <row r="251" spans="2:16" ht="15" hidden="1" outlineLevel="2" x14ac:dyDescent="0.2">
      <c r="B251" s="569">
        <f t="shared" si="41"/>
        <v>4</v>
      </c>
      <c r="C251" s="157" t="s">
        <v>256</v>
      </c>
      <c r="D251" s="22" t="s">
        <v>464</v>
      </c>
      <c r="E251" s="283"/>
      <c r="F251" s="295"/>
      <c r="G251" s="295"/>
      <c r="H251" s="295"/>
      <c r="I251" s="295"/>
      <c r="J251" s="295"/>
      <c r="K251" s="295"/>
      <c r="L251" s="295"/>
      <c r="M251" s="283"/>
      <c r="N251" s="283"/>
      <c r="O251" s="283"/>
      <c r="P251" s="280"/>
    </row>
    <row r="252" spans="2:16" ht="15" hidden="1" outlineLevel="2" x14ac:dyDescent="0.2">
      <c r="B252" s="569">
        <f t="shared" si="41"/>
        <v>5</v>
      </c>
      <c r="C252" s="157" t="s">
        <v>257</v>
      </c>
      <c r="D252" s="22" t="s">
        <v>464</v>
      </c>
      <c r="E252" s="283"/>
      <c r="F252" s="295"/>
      <c r="G252" s="295"/>
      <c r="H252" s="295"/>
      <c r="I252" s="295"/>
      <c r="J252" s="295"/>
      <c r="K252" s="295"/>
      <c r="L252" s="283"/>
      <c r="M252" s="283"/>
      <c r="N252" s="283"/>
      <c r="O252" s="283"/>
      <c r="P252" s="280"/>
    </row>
    <row r="253" spans="2:16" ht="15" hidden="1" outlineLevel="2" x14ac:dyDescent="0.2">
      <c r="B253" s="569">
        <f t="shared" si="41"/>
        <v>6</v>
      </c>
      <c r="C253" s="157" t="s">
        <v>258</v>
      </c>
      <c r="D253" s="22" t="s">
        <v>464</v>
      </c>
      <c r="E253" s="283"/>
      <c r="F253" s="295"/>
      <c r="G253" s="295"/>
      <c r="H253" s="295"/>
      <c r="I253" s="295"/>
      <c r="J253" s="295"/>
      <c r="K253" s="283"/>
      <c r="L253" s="283"/>
      <c r="M253" s="283"/>
      <c r="N253" s="283"/>
      <c r="O253" s="283"/>
      <c r="P253" s="280"/>
    </row>
    <row r="254" spans="2:16" ht="15" hidden="1" outlineLevel="2" x14ac:dyDescent="0.2">
      <c r="B254" s="569">
        <f t="shared" si="41"/>
        <v>7</v>
      </c>
      <c r="C254" s="157" t="s">
        <v>259</v>
      </c>
      <c r="D254" s="22" t="s">
        <v>464</v>
      </c>
      <c r="E254" s="283"/>
      <c r="F254" s="295"/>
      <c r="G254" s="295"/>
      <c r="H254" s="295"/>
      <c r="I254" s="295"/>
      <c r="J254" s="283"/>
      <c r="K254" s="283"/>
      <c r="L254" s="283"/>
      <c r="M254" s="283"/>
      <c r="N254" s="283"/>
      <c r="O254" s="283"/>
      <c r="P254" s="280"/>
    </row>
    <row r="255" spans="2:16" ht="15" hidden="1" outlineLevel="2" x14ac:dyDescent="0.2">
      <c r="B255" s="569">
        <f t="shared" si="41"/>
        <v>8</v>
      </c>
      <c r="C255" s="157" t="s">
        <v>260</v>
      </c>
      <c r="D255" s="22" t="s">
        <v>464</v>
      </c>
      <c r="E255" s="283"/>
      <c r="F255" s="295"/>
      <c r="G255" s="295"/>
      <c r="H255" s="295"/>
      <c r="I255" s="283"/>
      <c r="J255" s="283"/>
      <c r="K255" s="283"/>
      <c r="L255" s="283"/>
      <c r="M255" s="283"/>
      <c r="N255" s="283"/>
      <c r="O255" s="283"/>
      <c r="P255" s="280"/>
    </row>
    <row r="256" spans="2:16" ht="15" hidden="1" outlineLevel="2" x14ac:dyDescent="0.2">
      <c r="B256" s="569">
        <f t="shared" si="41"/>
        <v>9</v>
      </c>
      <c r="C256" s="157" t="s">
        <v>261</v>
      </c>
      <c r="D256" s="22" t="s">
        <v>464</v>
      </c>
      <c r="E256" s="283"/>
      <c r="F256" s="295"/>
      <c r="G256" s="295"/>
      <c r="H256" s="283"/>
      <c r="I256" s="283"/>
      <c r="J256" s="283"/>
      <c r="K256" s="283"/>
      <c r="L256" s="283"/>
      <c r="M256" s="283"/>
      <c r="N256" s="283"/>
      <c r="O256" s="283"/>
      <c r="P256" s="280"/>
    </row>
    <row r="257" spans="2:16" ht="15" hidden="1" outlineLevel="2" x14ac:dyDescent="0.2">
      <c r="B257" s="569">
        <f t="shared" si="41"/>
        <v>10</v>
      </c>
      <c r="C257" s="236" t="s">
        <v>262</v>
      </c>
      <c r="D257" s="22" t="s">
        <v>464</v>
      </c>
      <c r="E257" s="283"/>
      <c r="F257" s="295"/>
      <c r="G257" s="283"/>
      <c r="H257" s="283"/>
      <c r="I257" s="283"/>
      <c r="J257" s="283"/>
      <c r="K257" s="283"/>
      <c r="L257" s="283"/>
      <c r="M257" s="283"/>
      <c r="N257" s="283"/>
      <c r="O257" s="283"/>
      <c r="P257" s="280"/>
    </row>
    <row r="258" spans="2:16" ht="15" hidden="1" outlineLevel="2" x14ac:dyDescent="0.2">
      <c r="B258" s="589">
        <f t="shared" si="41"/>
        <v>11</v>
      </c>
      <c r="C258" s="22" t="s">
        <v>266</v>
      </c>
      <c r="D258" s="22" t="s">
        <v>465</v>
      </c>
      <c r="E258" s="283"/>
      <c r="F258" s="295"/>
      <c r="G258" s="296"/>
      <c r="H258" s="296"/>
      <c r="I258" s="296"/>
      <c r="J258" s="296"/>
      <c r="K258" s="296"/>
      <c r="L258" s="296"/>
      <c r="M258" s="296"/>
      <c r="N258" s="296"/>
      <c r="O258" s="296"/>
      <c r="P258" s="280"/>
    </row>
    <row r="259" spans="2:16" ht="15.75" hidden="1" outlineLevel="2" thickBot="1" x14ac:dyDescent="0.25">
      <c r="B259" s="570">
        <f t="shared" si="41"/>
        <v>12</v>
      </c>
      <c r="C259" s="243" t="s">
        <v>358</v>
      </c>
      <c r="D259" s="243" t="s">
        <v>466</v>
      </c>
      <c r="E259" s="432"/>
      <c r="F259" s="435">
        <f>F257+F258</f>
        <v>0</v>
      </c>
      <c r="G259" s="435">
        <f>G256+G258</f>
        <v>0</v>
      </c>
      <c r="H259" s="435">
        <f>H255+H258</f>
        <v>0</v>
      </c>
      <c r="I259" s="435">
        <f>I254+I258</f>
        <v>0</v>
      </c>
      <c r="J259" s="435">
        <f>J253+J258</f>
        <v>0</v>
      </c>
      <c r="K259" s="435">
        <f>K252+K258</f>
        <v>0</v>
      </c>
      <c r="L259" s="435">
        <f>L251+L258</f>
        <v>0</v>
      </c>
      <c r="M259" s="435">
        <f>M250+M258</f>
        <v>0</v>
      </c>
      <c r="N259" s="435">
        <f>N249+N258</f>
        <v>0</v>
      </c>
      <c r="O259" s="435">
        <f>O248+O258</f>
        <v>0</v>
      </c>
      <c r="P259" s="436">
        <f>IFERROR(SUM(E259:O259),0)</f>
        <v>0</v>
      </c>
    </row>
    <row r="260" spans="2:16" hidden="1" outlineLevel="2" x14ac:dyDescent="0.2"/>
    <row r="261" spans="2:16" s="365" customFormat="1" ht="15.75" hidden="1" outlineLevel="1" thickBot="1" x14ac:dyDescent="0.25">
      <c r="B261" s="568"/>
      <c r="C261" s="541">
        <f>C243-1</f>
        <v>2017</v>
      </c>
      <c r="D261" s="418"/>
    </row>
    <row r="262" spans="2:16" s="365" customFormat="1" ht="14.25" hidden="1" customHeight="1" outlineLevel="2" x14ac:dyDescent="0.2">
      <c r="B262" s="652"/>
      <c r="C262" s="687" t="str">
        <f>"Underwriting year "&amp;J262</f>
        <v>Underwriting year 2017</v>
      </c>
      <c r="D262" s="682" t="s">
        <v>490</v>
      </c>
      <c r="E262" s="703" t="str">
        <f>F262-1&amp;" and prior"</f>
        <v>2012 and prior</v>
      </c>
      <c r="F262" s="680">
        <f t="shared" ref="F262:M262" si="42">G262-1</f>
        <v>2013</v>
      </c>
      <c r="G262" s="680">
        <f t="shared" si="42"/>
        <v>2014</v>
      </c>
      <c r="H262" s="680">
        <f t="shared" si="42"/>
        <v>2015</v>
      </c>
      <c r="I262" s="680">
        <f t="shared" si="42"/>
        <v>2016</v>
      </c>
      <c r="J262" s="680">
        <f t="shared" si="42"/>
        <v>2017</v>
      </c>
      <c r="K262" s="680">
        <f t="shared" si="42"/>
        <v>2018</v>
      </c>
      <c r="L262" s="680">
        <f t="shared" si="42"/>
        <v>2019</v>
      </c>
      <c r="M262" s="680">
        <f t="shared" si="42"/>
        <v>2020</v>
      </c>
      <c r="N262" s="680">
        <f>O262-1</f>
        <v>2021</v>
      </c>
      <c r="O262" s="680">
        <f>'Key inputs'!G29</f>
        <v>2022</v>
      </c>
      <c r="P262" s="648" t="s">
        <v>30</v>
      </c>
    </row>
    <row r="263" spans="2:16" s="365" customFormat="1" ht="14.25" hidden="1" customHeight="1" outlineLevel="2" x14ac:dyDescent="0.2">
      <c r="B263" s="654"/>
      <c r="C263" s="688"/>
      <c r="D263" s="708"/>
      <c r="E263" s="704"/>
      <c r="F263" s="617"/>
      <c r="G263" s="617"/>
      <c r="H263" s="617"/>
      <c r="I263" s="617"/>
      <c r="J263" s="617"/>
      <c r="K263" s="617"/>
      <c r="L263" s="617"/>
      <c r="M263" s="617"/>
      <c r="N263" s="617"/>
      <c r="O263" s="617"/>
      <c r="P263" s="650"/>
    </row>
    <row r="264" spans="2:16" s="365" customFormat="1" ht="15" hidden="1" outlineLevel="2" x14ac:dyDescent="0.2">
      <c r="B264" s="656"/>
      <c r="C264" s="707"/>
      <c r="D264" s="505"/>
      <c r="E264" s="388" t="s">
        <v>62</v>
      </c>
      <c r="F264" s="366" t="s">
        <v>63</v>
      </c>
      <c r="G264" s="366" t="s">
        <v>64</v>
      </c>
      <c r="H264" s="366" t="s">
        <v>65</v>
      </c>
      <c r="I264" s="366" t="s">
        <v>66</v>
      </c>
      <c r="J264" s="366" t="s">
        <v>67</v>
      </c>
      <c r="K264" s="366" t="s">
        <v>68</v>
      </c>
      <c r="L264" s="366" t="s">
        <v>69</v>
      </c>
      <c r="M264" s="366" t="s">
        <v>158</v>
      </c>
      <c r="N264" s="366" t="s">
        <v>159</v>
      </c>
      <c r="O264" s="366" t="s">
        <v>160</v>
      </c>
      <c r="P264" s="380" t="s">
        <v>161</v>
      </c>
    </row>
    <row r="265" spans="2:16" ht="15" hidden="1" outlineLevel="2" x14ac:dyDescent="0.2">
      <c r="B265" s="569"/>
      <c r="C265" s="157" t="s">
        <v>252</v>
      </c>
      <c r="D265" s="22"/>
      <c r="E265" s="283"/>
      <c r="F265" s="283"/>
      <c r="G265" s="283"/>
      <c r="H265" s="283"/>
      <c r="I265" s="283"/>
      <c r="J265" s="283"/>
      <c r="K265" s="283"/>
      <c r="L265" s="283"/>
      <c r="M265" s="283"/>
      <c r="N265" s="283"/>
      <c r="O265" s="283"/>
      <c r="P265" s="280"/>
    </row>
    <row r="266" spans="2:16" ht="15" hidden="1" outlineLevel="2" x14ac:dyDescent="0.2">
      <c r="B266" s="569">
        <v>1</v>
      </c>
      <c r="C266" s="157" t="s">
        <v>253</v>
      </c>
      <c r="D266" s="22" t="s">
        <v>464</v>
      </c>
      <c r="E266" s="283"/>
      <c r="F266" s="295"/>
      <c r="G266" s="295"/>
      <c r="H266" s="295"/>
      <c r="I266" s="295"/>
      <c r="J266" s="295"/>
      <c r="K266" s="295"/>
      <c r="L266" s="295"/>
      <c r="M266" s="295"/>
      <c r="N266" s="295"/>
      <c r="O266" s="295"/>
      <c r="P266" s="280"/>
    </row>
    <row r="267" spans="2:16" ht="15" hidden="1" outlineLevel="2" x14ac:dyDescent="0.2">
      <c r="B267" s="569">
        <f t="shared" ref="B267:B277" si="43">B266+1</f>
        <v>2</v>
      </c>
      <c r="C267" s="157" t="s">
        <v>254</v>
      </c>
      <c r="D267" s="22" t="s">
        <v>464</v>
      </c>
      <c r="E267" s="283"/>
      <c r="F267" s="295"/>
      <c r="G267" s="295"/>
      <c r="H267" s="295"/>
      <c r="I267" s="295"/>
      <c r="J267" s="295"/>
      <c r="K267" s="295"/>
      <c r="L267" s="295"/>
      <c r="M267" s="295"/>
      <c r="N267" s="295"/>
      <c r="O267" s="283"/>
      <c r="P267" s="280"/>
    </row>
    <row r="268" spans="2:16" ht="15" hidden="1" outlineLevel="2" x14ac:dyDescent="0.2">
      <c r="B268" s="569">
        <f t="shared" si="43"/>
        <v>3</v>
      </c>
      <c r="C268" s="157" t="s">
        <v>255</v>
      </c>
      <c r="D268" s="22" t="s">
        <v>464</v>
      </c>
      <c r="E268" s="283"/>
      <c r="F268" s="295"/>
      <c r="G268" s="295"/>
      <c r="H268" s="295"/>
      <c r="I268" s="295"/>
      <c r="J268" s="295"/>
      <c r="K268" s="295"/>
      <c r="L268" s="295"/>
      <c r="M268" s="295"/>
      <c r="N268" s="283"/>
      <c r="O268" s="283"/>
      <c r="P268" s="280"/>
    </row>
    <row r="269" spans="2:16" ht="15" hidden="1" outlineLevel="2" x14ac:dyDescent="0.2">
      <c r="B269" s="569">
        <f t="shared" si="43"/>
        <v>4</v>
      </c>
      <c r="C269" s="157" t="s">
        <v>256</v>
      </c>
      <c r="D269" s="22" t="s">
        <v>464</v>
      </c>
      <c r="E269" s="283"/>
      <c r="F269" s="295"/>
      <c r="G269" s="295"/>
      <c r="H269" s="295"/>
      <c r="I269" s="295"/>
      <c r="J269" s="295"/>
      <c r="K269" s="295"/>
      <c r="L269" s="295"/>
      <c r="M269" s="283"/>
      <c r="N269" s="283"/>
      <c r="O269" s="283"/>
      <c r="P269" s="280"/>
    </row>
    <row r="270" spans="2:16" ht="15" hidden="1" outlineLevel="2" x14ac:dyDescent="0.2">
      <c r="B270" s="569">
        <f t="shared" si="43"/>
        <v>5</v>
      </c>
      <c r="C270" s="157" t="s">
        <v>257</v>
      </c>
      <c r="D270" s="22" t="s">
        <v>464</v>
      </c>
      <c r="E270" s="283"/>
      <c r="F270" s="295"/>
      <c r="G270" s="295"/>
      <c r="H270" s="295"/>
      <c r="I270" s="295"/>
      <c r="J270" s="295"/>
      <c r="K270" s="295"/>
      <c r="L270" s="283"/>
      <c r="M270" s="283"/>
      <c r="N270" s="283"/>
      <c r="O270" s="283"/>
      <c r="P270" s="280"/>
    </row>
    <row r="271" spans="2:16" ht="15" hidden="1" outlineLevel="2" x14ac:dyDescent="0.2">
      <c r="B271" s="569">
        <f t="shared" si="43"/>
        <v>6</v>
      </c>
      <c r="C271" s="157" t="s">
        <v>258</v>
      </c>
      <c r="D271" s="22" t="s">
        <v>464</v>
      </c>
      <c r="E271" s="283"/>
      <c r="F271" s="295"/>
      <c r="G271" s="295"/>
      <c r="H271" s="295"/>
      <c r="I271" s="295"/>
      <c r="J271" s="295"/>
      <c r="K271" s="283"/>
      <c r="L271" s="283"/>
      <c r="M271" s="283"/>
      <c r="N271" s="283"/>
      <c r="O271" s="283"/>
      <c r="P271" s="280"/>
    </row>
    <row r="272" spans="2:16" ht="15" hidden="1" outlineLevel="2" x14ac:dyDescent="0.2">
      <c r="B272" s="569">
        <f t="shared" si="43"/>
        <v>7</v>
      </c>
      <c r="C272" s="157" t="s">
        <v>259</v>
      </c>
      <c r="D272" s="22" t="s">
        <v>464</v>
      </c>
      <c r="E272" s="283"/>
      <c r="F272" s="295"/>
      <c r="G272" s="295"/>
      <c r="H272" s="295"/>
      <c r="I272" s="295"/>
      <c r="J272" s="283"/>
      <c r="K272" s="283"/>
      <c r="L272" s="283"/>
      <c r="M272" s="283"/>
      <c r="N272" s="283"/>
      <c r="O272" s="283"/>
      <c r="P272" s="280"/>
    </row>
    <row r="273" spans="2:16" ht="15" hidden="1" outlineLevel="2" x14ac:dyDescent="0.2">
      <c r="B273" s="569">
        <f t="shared" si="43"/>
        <v>8</v>
      </c>
      <c r="C273" s="157" t="s">
        <v>260</v>
      </c>
      <c r="D273" s="22" t="s">
        <v>464</v>
      </c>
      <c r="E273" s="283"/>
      <c r="F273" s="295"/>
      <c r="G273" s="295"/>
      <c r="H273" s="295"/>
      <c r="I273" s="283"/>
      <c r="J273" s="283"/>
      <c r="K273" s="283"/>
      <c r="L273" s="283"/>
      <c r="M273" s="283"/>
      <c r="N273" s="283"/>
      <c r="O273" s="283"/>
      <c r="P273" s="280"/>
    </row>
    <row r="274" spans="2:16" ht="15" hidden="1" outlineLevel="2" x14ac:dyDescent="0.2">
      <c r="B274" s="569">
        <f t="shared" si="43"/>
        <v>9</v>
      </c>
      <c r="C274" s="157" t="s">
        <v>261</v>
      </c>
      <c r="D274" s="22" t="s">
        <v>464</v>
      </c>
      <c r="E274" s="283"/>
      <c r="F274" s="295"/>
      <c r="G274" s="295"/>
      <c r="H274" s="283"/>
      <c r="I274" s="283"/>
      <c r="J274" s="283"/>
      <c r="K274" s="283"/>
      <c r="L274" s="283"/>
      <c r="M274" s="283"/>
      <c r="N274" s="283"/>
      <c r="O274" s="283"/>
      <c r="P274" s="280"/>
    </row>
    <row r="275" spans="2:16" ht="15" hidden="1" outlineLevel="2" x14ac:dyDescent="0.2">
      <c r="B275" s="569">
        <f t="shared" si="43"/>
        <v>10</v>
      </c>
      <c r="C275" s="236" t="s">
        <v>262</v>
      </c>
      <c r="D275" s="22" t="s">
        <v>464</v>
      </c>
      <c r="E275" s="283"/>
      <c r="F275" s="295"/>
      <c r="G275" s="283"/>
      <c r="H275" s="283"/>
      <c r="I275" s="283"/>
      <c r="J275" s="283"/>
      <c r="K275" s="283"/>
      <c r="L275" s="283"/>
      <c r="M275" s="283"/>
      <c r="N275" s="283"/>
      <c r="O275" s="283"/>
      <c r="P275" s="280"/>
    </row>
    <row r="276" spans="2:16" ht="15" hidden="1" outlineLevel="2" x14ac:dyDescent="0.2">
      <c r="B276" s="589">
        <f t="shared" si="43"/>
        <v>11</v>
      </c>
      <c r="C276" s="22" t="s">
        <v>266</v>
      </c>
      <c r="D276" s="22" t="s">
        <v>465</v>
      </c>
      <c r="E276" s="283"/>
      <c r="F276" s="295"/>
      <c r="G276" s="296"/>
      <c r="H276" s="296"/>
      <c r="I276" s="296"/>
      <c r="J276" s="296"/>
      <c r="K276" s="296"/>
      <c r="L276" s="296"/>
      <c r="M276" s="296"/>
      <c r="N276" s="296"/>
      <c r="O276" s="296"/>
      <c r="P276" s="280"/>
    </row>
    <row r="277" spans="2:16" ht="15.75" hidden="1" outlineLevel="2" thickBot="1" x14ac:dyDescent="0.25">
      <c r="B277" s="570">
        <f t="shared" si="43"/>
        <v>12</v>
      </c>
      <c r="C277" s="243" t="s">
        <v>358</v>
      </c>
      <c r="D277" s="243" t="s">
        <v>466</v>
      </c>
      <c r="E277" s="432"/>
      <c r="F277" s="435">
        <f>F275+F276</f>
        <v>0</v>
      </c>
      <c r="G277" s="435">
        <f>G274+G276</f>
        <v>0</v>
      </c>
      <c r="H277" s="435">
        <f>H273+H276</f>
        <v>0</v>
      </c>
      <c r="I277" s="435">
        <f>I272+I276</f>
        <v>0</v>
      </c>
      <c r="J277" s="435">
        <f>J271+J276</f>
        <v>0</v>
      </c>
      <c r="K277" s="435">
        <f>K270+K276</f>
        <v>0</v>
      </c>
      <c r="L277" s="435">
        <f>L269+L276</f>
        <v>0</v>
      </c>
      <c r="M277" s="435">
        <f>M268+M276</f>
        <v>0</v>
      </c>
      <c r="N277" s="435">
        <f>N267+N276</f>
        <v>0</v>
      </c>
      <c r="O277" s="435">
        <f>O266+O276</f>
        <v>0</v>
      </c>
      <c r="P277" s="436">
        <f>IFERROR(SUM(E277:O277),0)</f>
        <v>0</v>
      </c>
    </row>
    <row r="278" spans="2:16" hidden="1" outlineLevel="2" x14ac:dyDescent="0.2"/>
    <row r="279" spans="2:16" hidden="1" outlineLevel="1" x14ac:dyDescent="0.2"/>
    <row r="280" spans="2:16" collapsed="1" x14ac:dyDescent="0.2"/>
  </sheetData>
  <sheetProtection algorithmName="SHA-512" hashValue="MI1C2AJp2qt9TmcJ0CdS9R8GbdiickAugUUyI2m9QtHLeOwpnUgvKOfQx+dnGrgOS8VlAsV9qbWBB5o2TM1rVQ==" saltValue="IY5znAtPRYe+703trO4V5w==" spinCount="100000" sheet="1" formatCells="0" formatColumns="0" formatRows="0"/>
  <mergeCells count="210">
    <mergeCell ref="D6:D7"/>
    <mergeCell ref="D24:D25"/>
    <mergeCell ref="D42:D43"/>
    <mergeCell ref="D60:D61"/>
    <mergeCell ref="D78:D79"/>
    <mergeCell ref="D96:D97"/>
    <mergeCell ref="D114:D115"/>
    <mergeCell ref="D132:D133"/>
    <mergeCell ref="D154:D155"/>
    <mergeCell ref="P6:P7"/>
    <mergeCell ref="E24:E25"/>
    <mergeCell ref="F24:F25"/>
    <mergeCell ref="G24:G25"/>
    <mergeCell ref="H24:H25"/>
    <mergeCell ref="I24:I25"/>
    <mergeCell ref="J24:J25"/>
    <mergeCell ref="K24:K25"/>
    <mergeCell ref="L24:L25"/>
    <mergeCell ref="J6:J7"/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M24:M25"/>
    <mergeCell ref="N24:N25"/>
    <mergeCell ref="O24:O25"/>
    <mergeCell ref="P24:P25"/>
    <mergeCell ref="E42:E43"/>
    <mergeCell ref="F42:F43"/>
    <mergeCell ref="G42:G43"/>
    <mergeCell ref="H42:H43"/>
    <mergeCell ref="I42:I43"/>
    <mergeCell ref="P42:P43"/>
    <mergeCell ref="J42:J43"/>
    <mergeCell ref="K42:K43"/>
    <mergeCell ref="L42:L43"/>
    <mergeCell ref="M42:M43"/>
    <mergeCell ref="N42:N43"/>
    <mergeCell ref="O42:O43"/>
    <mergeCell ref="M60:M61"/>
    <mergeCell ref="N60:N61"/>
    <mergeCell ref="O60:O61"/>
    <mergeCell ref="P60:P61"/>
    <mergeCell ref="E78:E79"/>
    <mergeCell ref="F78:F79"/>
    <mergeCell ref="G78:G79"/>
    <mergeCell ref="H78:H79"/>
    <mergeCell ref="I78:I79"/>
    <mergeCell ref="P78:P79"/>
    <mergeCell ref="J78:J79"/>
    <mergeCell ref="K78:K79"/>
    <mergeCell ref="L78:L79"/>
    <mergeCell ref="M78:M79"/>
    <mergeCell ref="N78:N79"/>
    <mergeCell ref="O78:O79"/>
    <mergeCell ref="E60:E61"/>
    <mergeCell ref="F60:F61"/>
    <mergeCell ref="G60:G61"/>
    <mergeCell ref="H60:H61"/>
    <mergeCell ref="I60:I61"/>
    <mergeCell ref="J60:J61"/>
    <mergeCell ref="K60:K61"/>
    <mergeCell ref="L60:L61"/>
    <mergeCell ref="M96:M97"/>
    <mergeCell ref="N96:N97"/>
    <mergeCell ref="O96:O97"/>
    <mergeCell ref="P96:P97"/>
    <mergeCell ref="E114:E115"/>
    <mergeCell ref="F114:F115"/>
    <mergeCell ref="G114:G115"/>
    <mergeCell ref="H114:H115"/>
    <mergeCell ref="I114:I115"/>
    <mergeCell ref="P114:P115"/>
    <mergeCell ref="J114:J115"/>
    <mergeCell ref="K114:K115"/>
    <mergeCell ref="L114:L115"/>
    <mergeCell ref="M114:M115"/>
    <mergeCell ref="N114:N115"/>
    <mergeCell ref="O114:O115"/>
    <mergeCell ref="E96:E97"/>
    <mergeCell ref="F96:F97"/>
    <mergeCell ref="G96:G97"/>
    <mergeCell ref="H96:H97"/>
    <mergeCell ref="I96:I97"/>
    <mergeCell ref="J96:J97"/>
    <mergeCell ref="K96:K97"/>
    <mergeCell ref="L96:L97"/>
    <mergeCell ref="P132:P133"/>
    <mergeCell ref="E154:E155"/>
    <mergeCell ref="F154:F155"/>
    <mergeCell ref="G154:G155"/>
    <mergeCell ref="H154:H155"/>
    <mergeCell ref="I154:I155"/>
    <mergeCell ref="P154:P155"/>
    <mergeCell ref="J154:J155"/>
    <mergeCell ref="K154:K155"/>
    <mergeCell ref="L154:L155"/>
    <mergeCell ref="M154:M155"/>
    <mergeCell ref="N154:N155"/>
    <mergeCell ref="O154:O155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G172:G173"/>
    <mergeCell ref="H172:H173"/>
    <mergeCell ref="I172:I173"/>
    <mergeCell ref="J172:J173"/>
    <mergeCell ref="K172:K173"/>
    <mergeCell ref="L172:L173"/>
    <mergeCell ref="M132:M133"/>
    <mergeCell ref="N132:N133"/>
    <mergeCell ref="O132:O133"/>
    <mergeCell ref="G190:G191"/>
    <mergeCell ref="H190:H191"/>
    <mergeCell ref="I190:I191"/>
    <mergeCell ref="P190:P191"/>
    <mergeCell ref="J190:J191"/>
    <mergeCell ref="K190:K191"/>
    <mergeCell ref="L190:L191"/>
    <mergeCell ref="M190:M191"/>
    <mergeCell ref="N190:N191"/>
    <mergeCell ref="O190:O191"/>
    <mergeCell ref="H208:H209"/>
    <mergeCell ref="I208:I209"/>
    <mergeCell ref="J208:J209"/>
    <mergeCell ref="K208:K209"/>
    <mergeCell ref="L208:L209"/>
    <mergeCell ref="M172:M173"/>
    <mergeCell ref="N172:N173"/>
    <mergeCell ref="O172:O173"/>
    <mergeCell ref="P172:P173"/>
    <mergeCell ref="M208:M209"/>
    <mergeCell ref="N208:N209"/>
    <mergeCell ref="O208:O209"/>
    <mergeCell ref="P208:P209"/>
    <mergeCell ref="B154:C156"/>
    <mergeCell ref="B172:C174"/>
    <mergeCell ref="B190:C192"/>
    <mergeCell ref="B208:C210"/>
    <mergeCell ref="B226:C228"/>
    <mergeCell ref="B244:C246"/>
    <mergeCell ref="B262:C264"/>
    <mergeCell ref="E262:E263"/>
    <mergeCell ref="F262:F263"/>
    <mergeCell ref="E190:E191"/>
    <mergeCell ref="F190:F191"/>
    <mergeCell ref="E172:E173"/>
    <mergeCell ref="F172:F173"/>
    <mergeCell ref="E244:E245"/>
    <mergeCell ref="F244:F245"/>
    <mergeCell ref="D172:D173"/>
    <mergeCell ref="D190:D191"/>
    <mergeCell ref="D208:D209"/>
    <mergeCell ref="D226:D227"/>
    <mergeCell ref="D244:D245"/>
    <mergeCell ref="D262:D263"/>
    <mergeCell ref="G244:G245"/>
    <mergeCell ref="H244:H245"/>
    <mergeCell ref="I244:I245"/>
    <mergeCell ref="N226:N227"/>
    <mergeCell ref="O226:O227"/>
    <mergeCell ref="P262:P263"/>
    <mergeCell ref="J262:J263"/>
    <mergeCell ref="K262:K263"/>
    <mergeCell ref="L262:L263"/>
    <mergeCell ref="N262:N263"/>
    <mergeCell ref="O262:O263"/>
    <mergeCell ref="M244:M245"/>
    <mergeCell ref="N244:N245"/>
    <mergeCell ref="O244:O245"/>
    <mergeCell ref="P244:P245"/>
    <mergeCell ref="G262:G263"/>
    <mergeCell ref="H262:H263"/>
    <mergeCell ref="I262:I263"/>
    <mergeCell ref="P226:P227"/>
    <mergeCell ref="B6:C8"/>
    <mergeCell ref="B24:C26"/>
    <mergeCell ref="B42:C44"/>
    <mergeCell ref="B60:C62"/>
    <mergeCell ref="B78:C80"/>
    <mergeCell ref="B96:C98"/>
    <mergeCell ref="B114:C116"/>
    <mergeCell ref="B132:C134"/>
    <mergeCell ref="M262:M263"/>
    <mergeCell ref="J244:J245"/>
    <mergeCell ref="K244:K245"/>
    <mergeCell ref="L244:L245"/>
    <mergeCell ref="J226:J227"/>
    <mergeCell ref="K226:K227"/>
    <mergeCell ref="L226:L227"/>
    <mergeCell ref="M226:M227"/>
    <mergeCell ref="E226:E227"/>
    <mergeCell ref="F226:F227"/>
    <mergeCell ref="G226:G227"/>
    <mergeCell ref="H226:H227"/>
    <mergeCell ref="I226:I227"/>
    <mergeCell ref="E208:E209"/>
    <mergeCell ref="F208:F209"/>
    <mergeCell ref="G208:G209"/>
  </mergeCells>
  <hyperlinks>
    <hyperlink ref="F2" location="Content!A1" display="&lt;&lt;&lt; Back to ToC" xr:uid="{D5E924B5-5DA2-4F17-867D-DCD2315C0071}"/>
  </hyperlinks>
  <pageMargins left="0.7" right="0.7" top="0.75" bottom="0.75" header="0.3" footer="0.3"/>
  <pageSetup paperSize="9" scale="43" fitToHeight="0" orientation="landscape" r:id="rId1"/>
  <headerFooter>
    <oddFooter>&amp;C_x000D_&amp;1#&amp;"Calibri"&amp;10&amp;K000000 Classification: Unclassified</oddFooter>
  </headerFooter>
  <rowBreaks count="3" manualBreakCount="3">
    <brk id="76" max="14" man="1"/>
    <brk id="150" max="15" man="1"/>
    <brk id="2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8DCC-7AF4-40FB-85BD-EEEA9B11691E}">
  <dimension ref="B1:J115"/>
  <sheetViews>
    <sheetView showGridLines="0" zoomScale="85" zoomScaleNormal="85" workbookViewId="0">
      <selection activeCell="T97" sqref="T97"/>
    </sheetView>
  </sheetViews>
  <sheetFormatPr defaultColWidth="9.140625" defaultRowHeight="14.25" outlineLevelRow="2" x14ac:dyDescent="0.2"/>
  <cols>
    <col min="1" max="1" width="3.7109375" style="9" customWidth="1"/>
    <col min="2" max="2" width="3.5703125" style="573" bestFit="1" customWidth="1"/>
    <col min="3" max="3" width="38.42578125" style="9" bestFit="1" customWidth="1"/>
    <col min="4" max="6" width="20.7109375" style="9" customWidth="1"/>
    <col min="7" max="7" width="3.5703125" style="573" bestFit="1" customWidth="1"/>
    <col min="8" max="8" width="38.42578125" style="9" bestFit="1" customWidth="1"/>
    <col min="9" max="10" width="20.7109375" style="9" customWidth="1"/>
    <col min="11" max="16384" width="9.140625" style="9"/>
  </cols>
  <sheetData>
    <row r="1" spans="2:10" s="365" customFormat="1" x14ac:dyDescent="0.2">
      <c r="B1" s="568"/>
      <c r="G1" s="568"/>
    </row>
    <row r="2" spans="2:10" s="365" customFormat="1" ht="15" x14ac:dyDescent="0.2">
      <c r="B2" s="568"/>
      <c r="C2" s="362" t="s">
        <v>267</v>
      </c>
      <c r="E2" s="375" t="s">
        <v>59</v>
      </c>
      <c r="G2" s="568"/>
      <c r="H2" s="362" t="str">
        <f>LEFT(I4,4) &amp; " - Discount rates and mean terms "</f>
        <v>2022 - Discount rates and mean terms </v>
      </c>
      <c r="J2" s="375"/>
    </row>
    <row r="3" spans="2:10" s="365" customFormat="1" ht="15" thickBot="1" x14ac:dyDescent="0.25">
      <c r="B3" s="568"/>
      <c r="C3" s="404"/>
      <c r="E3" s="375"/>
      <c r="G3" s="568"/>
      <c r="H3" s="404"/>
      <c r="J3" s="375"/>
    </row>
    <row r="4" spans="2:10" s="365" customFormat="1" ht="15" x14ac:dyDescent="0.2">
      <c r="B4" s="652">
        <f>'Key inputs'!C29</f>
        <v>2023</v>
      </c>
      <c r="C4" s="653"/>
      <c r="D4" s="377" t="str">
        <f>'Key inputs'!C30</f>
        <v>2023 UY</v>
      </c>
      <c r="E4" s="378" t="str">
        <f>D4</f>
        <v>2023 UY</v>
      </c>
      <c r="G4" s="652">
        <f>'Key inputs'!G29</f>
        <v>2022</v>
      </c>
      <c r="H4" s="653"/>
      <c r="I4" s="377" t="str">
        <f>'Key inputs'!G30</f>
        <v>2022 UY</v>
      </c>
      <c r="J4" s="378" t="str">
        <f>I4</f>
        <v>2022 UY</v>
      </c>
    </row>
    <row r="5" spans="2:10" s="365" customFormat="1" ht="45" x14ac:dyDescent="0.2">
      <c r="B5" s="654"/>
      <c r="C5" s="655"/>
      <c r="D5" s="395" t="s">
        <v>268</v>
      </c>
      <c r="E5" s="407" t="s">
        <v>269</v>
      </c>
      <c r="G5" s="654"/>
      <c r="H5" s="655"/>
      <c r="I5" s="395" t="s">
        <v>268</v>
      </c>
      <c r="J5" s="407" t="s">
        <v>269</v>
      </c>
    </row>
    <row r="6" spans="2:10" s="365" customFormat="1" ht="16.5" customHeight="1" x14ac:dyDescent="0.2">
      <c r="B6" s="656"/>
      <c r="C6" s="657"/>
      <c r="D6" s="390" t="s">
        <v>62</v>
      </c>
      <c r="E6" s="391" t="s">
        <v>63</v>
      </c>
      <c r="G6" s="656"/>
      <c r="H6" s="657"/>
      <c r="I6" s="390" t="s">
        <v>62</v>
      </c>
      <c r="J6" s="391" t="s">
        <v>63</v>
      </c>
    </row>
    <row r="7" spans="2:10" s="533" customFormat="1" ht="12.75" hidden="1" outlineLevel="1" x14ac:dyDescent="0.2">
      <c r="B7" s="530"/>
      <c r="C7" s="582" t="s">
        <v>490</v>
      </c>
      <c r="D7" s="531" t="s">
        <v>467</v>
      </c>
      <c r="E7" s="532" t="s">
        <v>468</v>
      </c>
      <c r="G7" s="530"/>
      <c r="H7" s="582" t="s">
        <v>490</v>
      </c>
      <c r="I7" s="531" t="s">
        <v>467</v>
      </c>
      <c r="J7" s="532" t="s">
        <v>468</v>
      </c>
    </row>
    <row r="8" spans="2:10" collapsed="1" x14ac:dyDescent="0.2">
      <c r="B8" s="569"/>
      <c r="C8" s="581" t="s">
        <v>270</v>
      </c>
      <c r="D8" s="309"/>
      <c r="E8" s="310"/>
      <c r="G8" s="569"/>
      <c r="H8" s="581" t="s">
        <v>270</v>
      </c>
      <c r="I8" s="309"/>
      <c r="J8" s="310"/>
    </row>
    <row r="9" spans="2:10" x14ac:dyDescent="0.2">
      <c r="B9" s="569">
        <v>1</v>
      </c>
      <c r="C9" s="175" t="s">
        <v>271</v>
      </c>
      <c r="D9" s="343"/>
      <c r="E9" s="342"/>
      <c r="G9" s="569">
        <v>1</v>
      </c>
      <c r="H9" s="175" t="s">
        <v>271</v>
      </c>
      <c r="I9" s="349"/>
      <c r="J9" s="350"/>
    </row>
    <row r="10" spans="2:10" x14ac:dyDescent="0.2">
      <c r="B10" s="569">
        <v>2</v>
      </c>
      <c r="C10" s="175" t="s">
        <v>272</v>
      </c>
      <c r="D10" s="345"/>
      <c r="E10" s="344"/>
      <c r="G10" s="569">
        <v>2</v>
      </c>
      <c r="H10" s="175" t="s">
        <v>272</v>
      </c>
      <c r="I10" s="351"/>
      <c r="J10" s="350"/>
    </row>
    <row r="11" spans="2:10" x14ac:dyDescent="0.2">
      <c r="B11" s="569">
        <v>3</v>
      </c>
      <c r="C11" s="175" t="s">
        <v>273</v>
      </c>
      <c r="D11" s="345"/>
      <c r="E11" s="344"/>
      <c r="G11" s="569">
        <v>3</v>
      </c>
      <c r="H11" s="175" t="s">
        <v>273</v>
      </c>
      <c r="I11" s="351"/>
      <c r="J11" s="350"/>
    </row>
    <row r="12" spans="2:10" x14ac:dyDescent="0.2">
      <c r="B12" s="569">
        <v>4</v>
      </c>
      <c r="C12" s="175" t="s">
        <v>274</v>
      </c>
      <c r="D12" s="345"/>
      <c r="E12" s="344"/>
      <c r="G12" s="569">
        <v>4</v>
      </c>
      <c r="H12" s="175" t="s">
        <v>274</v>
      </c>
      <c r="I12" s="351"/>
      <c r="J12" s="350"/>
    </row>
    <row r="13" spans="2:10" x14ac:dyDescent="0.2">
      <c r="B13" s="569">
        <v>5</v>
      </c>
      <c r="C13" s="175" t="s">
        <v>275</v>
      </c>
      <c r="D13" s="345"/>
      <c r="E13" s="344"/>
      <c r="G13" s="569">
        <v>5</v>
      </c>
      <c r="H13" s="175" t="s">
        <v>275</v>
      </c>
      <c r="I13" s="351"/>
      <c r="J13" s="350"/>
    </row>
    <row r="14" spans="2:10" x14ac:dyDescent="0.2">
      <c r="B14" s="569">
        <v>6</v>
      </c>
      <c r="C14" s="175" t="s">
        <v>276</v>
      </c>
      <c r="D14" s="345"/>
      <c r="E14" s="344"/>
      <c r="G14" s="569">
        <v>6</v>
      </c>
      <c r="H14" s="175" t="s">
        <v>276</v>
      </c>
      <c r="I14" s="351"/>
      <c r="J14" s="350"/>
    </row>
    <row r="15" spans="2:10" x14ac:dyDescent="0.2">
      <c r="B15" s="569">
        <v>7</v>
      </c>
      <c r="C15" s="175" t="s">
        <v>277</v>
      </c>
      <c r="D15" s="345"/>
      <c r="E15" s="344"/>
      <c r="G15" s="569">
        <v>7</v>
      </c>
      <c r="H15" s="175" t="s">
        <v>277</v>
      </c>
      <c r="I15" s="351"/>
      <c r="J15" s="350"/>
    </row>
    <row r="16" spans="2:10" x14ac:dyDescent="0.2">
      <c r="B16" s="569">
        <v>8</v>
      </c>
      <c r="C16" s="175" t="s">
        <v>278</v>
      </c>
      <c r="D16" s="345"/>
      <c r="E16" s="344"/>
      <c r="G16" s="569">
        <v>8</v>
      </c>
      <c r="H16" s="175" t="s">
        <v>278</v>
      </c>
      <c r="I16" s="351"/>
      <c r="J16" s="350"/>
    </row>
    <row r="17" spans="2:10" x14ac:dyDescent="0.2">
      <c r="B17" s="569">
        <v>9</v>
      </c>
      <c r="C17" s="175" t="s">
        <v>279</v>
      </c>
      <c r="D17" s="345"/>
      <c r="E17" s="344"/>
      <c r="G17" s="569">
        <v>9</v>
      </c>
      <c r="H17" s="175" t="s">
        <v>279</v>
      </c>
      <c r="I17" s="351"/>
      <c r="J17" s="350"/>
    </row>
    <row r="18" spans="2:10" ht="15.75" thickBot="1" x14ac:dyDescent="0.25">
      <c r="B18" s="570">
        <v>10</v>
      </c>
      <c r="C18" s="311" t="s">
        <v>280</v>
      </c>
      <c r="D18" s="347"/>
      <c r="E18" s="346"/>
      <c r="G18" s="570">
        <v>10</v>
      </c>
      <c r="H18" s="311" t="s">
        <v>280</v>
      </c>
      <c r="I18" s="348"/>
      <c r="J18" s="352"/>
    </row>
    <row r="19" spans="2:10" ht="15" thickBot="1" x14ac:dyDescent="0.25"/>
    <row r="20" spans="2:10" ht="15" x14ac:dyDescent="0.2">
      <c r="B20" s="652">
        <f>B4</f>
        <v>2023</v>
      </c>
      <c r="C20" s="653"/>
      <c r="D20" s="377" t="str">
        <f>'Key inputs'!D30</f>
        <v>2022 UY</v>
      </c>
      <c r="E20" s="378" t="str">
        <f>D20</f>
        <v>2022 UY</v>
      </c>
      <c r="G20" s="652">
        <f>G4</f>
        <v>2022</v>
      </c>
      <c r="H20" s="653"/>
      <c r="I20" s="377" t="str">
        <f>'Key inputs'!H30</f>
        <v>2021 UY</v>
      </c>
      <c r="J20" s="378" t="str">
        <f>I20</f>
        <v>2021 UY</v>
      </c>
    </row>
    <row r="21" spans="2:10" ht="45" x14ac:dyDescent="0.2">
      <c r="B21" s="654"/>
      <c r="C21" s="655"/>
      <c r="D21" s="395" t="s">
        <v>268</v>
      </c>
      <c r="E21" s="407" t="s">
        <v>269</v>
      </c>
      <c r="G21" s="654"/>
      <c r="H21" s="655"/>
      <c r="I21" s="395" t="s">
        <v>268</v>
      </c>
      <c r="J21" s="407" t="s">
        <v>269</v>
      </c>
    </row>
    <row r="22" spans="2:10" ht="15" x14ac:dyDescent="0.2">
      <c r="B22" s="656"/>
      <c r="C22" s="657"/>
      <c r="D22" s="390" t="s">
        <v>64</v>
      </c>
      <c r="E22" s="391" t="s">
        <v>65</v>
      </c>
      <c r="G22" s="656"/>
      <c r="H22" s="657"/>
      <c r="I22" s="390" t="s">
        <v>64</v>
      </c>
      <c r="J22" s="391" t="s">
        <v>65</v>
      </c>
    </row>
    <row r="23" spans="2:10" hidden="1" outlineLevel="1" x14ac:dyDescent="0.2">
      <c r="B23" s="530"/>
      <c r="C23" s="582" t="s">
        <v>490</v>
      </c>
      <c r="D23" s="531" t="s">
        <v>467</v>
      </c>
      <c r="E23" s="532" t="s">
        <v>468</v>
      </c>
      <c r="G23" s="530"/>
      <c r="H23" s="582" t="s">
        <v>490</v>
      </c>
      <c r="I23" s="531" t="s">
        <v>467</v>
      </c>
      <c r="J23" s="532" t="s">
        <v>468</v>
      </c>
    </row>
    <row r="24" spans="2:10" collapsed="1" x14ac:dyDescent="0.2">
      <c r="B24" s="569"/>
      <c r="C24" s="581" t="s">
        <v>270</v>
      </c>
      <c r="D24" s="309"/>
      <c r="E24" s="310"/>
      <c r="G24" s="569"/>
      <c r="H24" s="581" t="s">
        <v>270</v>
      </c>
      <c r="I24" s="309"/>
      <c r="J24" s="310"/>
    </row>
    <row r="25" spans="2:10" x14ac:dyDescent="0.2">
      <c r="B25" s="569">
        <v>1</v>
      </c>
      <c r="C25" s="175" t="s">
        <v>271</v>
      </c>
      <c r="D25" s="343"/>
      <c r="E25" s="342"/>
      <c r="G25" s="569">
        <v>1</v>
      </c>
      <c r="H25" s="175" t="s">
        <v>271</v>
      </c>
      <c r="I25" s="349"/>
      <c r="J25" s="350"/>
    </row>
    <row r="26" spans="2:10" x14ac:dyDescent="0.2">
      <c r="B26" s="569">
        <v>2</v>
      </c>
      <c r="C26" s="175" t="s">
        <v>272</v>
      </c>
      <c r="D26" s="345"/>
      <c r="E26" s="344"/>
      <c r="G26" s="569">
        <v>2</v>
      </c>
      <c r="H26" s="175" t="s">
        <v>272</v>
      </c>
      <c r="I26" s="351"/>
      <c r="J26" s="350"/>
    </row>
    <row r="27" spans="2:10" x14ac:dyDescent="0.2">
      <c r="B27" s="569">
        <v>3</v>
      </c>
      <c r="C27" s="175" t="s">
        <v>273</v>
      </c>
      <c r="D27" s="345"/>
      <c r="E27" s="344"/>
      <c r="G27" s="569">
        <v>3</v>
      </c>
      <c r="H27" s="175" t="s">
        <v>273</v>
      </c>
      <c r="I27" s="351"/>
      <c r="J27" s="350"/>
    </row>
    <row r="28" spans="2:10" x14ac:dyDescent="0.2">
      <c r="B28" s="569">
        <v>4</v>
      </c>
      <c r="C28" s="175" t="s">
        <v>274</v>
      </c>
      <c r="D28" s="345"/>
      <c r="E28" s="344"/>
      <c r="G28" s="569">
        <v>4</v>
      </c>
      <c r="H28" s="175" t="s">
        <v>274</v>
      </c>
      <c r="I28" s="351"/>
      <c r="J28" s="350"/>
    </row>
    <row r="29" spans="2:10" x14ac:dyDescent="0.2">
      <c r="B29" s="569">
        <v>5</v>
      </c>
      <c r="C29" s="175" t="s">
        <v>275</v>
      </c>
      <c r="D29" s="345"/>
      <c r="E29" s="344"/>
      <c r="G29" s="569">
        <v>5</v>
      </c>
      <c r="H29" s="175" t="s">
        <v>275</v>
      </c>
      <c r="I29" s="351"/>
      <c r="J29" s="350"/>
    </row>
    <row r="30" spans="2:10" x14ac:dyDescent="0.2">
      <c r="B30" s="569">
        <v>6</v>
      </c>
      <c r="C30" s="175" t="s">
        <v>276</v>
      </c>
      <c r="D30" s="345"/>
      <c r="E30" s="344"/>
      <c r="G30" s="569">
        <v>6</v>
      </c>
      <c r="H30" s="175" t="s">
        <v>276</v>
      </c>
      <c r="I30" s="351"/>
      <c r="J30" s="350"/>
    </row>
    <row r="31" spans="2:10" x14ac:dyDescent="0.2">
      <c r="B31" s="569">
        <v>7</v>
      </c>
      <c r="C31" s="175" t="s">
        <v>277</v>
      </c>
      <c r="D31" s="345"/>
      <c r="E31" s="344"/>
      <c r="G31" s="569">
        <v>7</v>
      </c>
      <c r="H31" s="175" t="s">
        <v>277</v>
      </c>
      <c r="I31" s="351"/>
      <c r="J31" s="350"/>
    </row>
    <row r="32" spans="2:10" x14ac:dyDescent="0.2">
      <c r="B32" s="569">
        <v>8</v>
      </c>
      <c r="C32" s="175" t="s">
        <v>278</v>
      </c>
      <c r="D32" s="345"/>
      <c r="E32" s="344"/>
      <c r="G32" s="569">
        <v>8</v>
      </c>
      <c r="H32" s="175" t="s">
        <v>278</v>
      </c>
      <c r="I32" s="351"/>
      <c r="J32" s="350"/>
    </row>
    <row r="33" spans="2:10" x14ac:dyDescent="0.2">
      <c r="B33" s="569">
        <v>9</v>
      </c>
      <c r="C33" s="175" t="s">
        <v>279</v>
      </c>
      <c r="D33" s="345"/>
      <c r="E33" s="344"/>
      <c r="G33" s="569">
        <v>9</v>
      </c>
      <c r="H33" s="175" t="s">
        <v>279</v>
      </c>
      <c r="I33" s="351"/>
      <c r="J33" s="350"/>
    </row>
    <row r="34" spans="2:10" ht="15.75" thickBot="1" x14ac:dyDescent="0.25">
      <c r="B34" s="570">
        <v>10</v>
      </c>
      <c r="C34" s="311" t="s">
        <v>280</v>
      </c>
      <c r="D34" s="347"/>
      <c r="E34" s="346"/>
      <c r="G34" s="570">
        <v>10</v>
      </c>
      <c r="H34" s="311" t="s">
        <v>280</v>
      </c>
      <c r="I34" s="348"/>
      <c r="J34" s="352"/>
    </row>
    <row r="35" spans="2:10" ht="15" thickBot="1" x14ac:dyDescent="0.25"/>
    <row r="36" spans="2:10" ht="15" x14ac:dyDescent="0.2">
      <c r="B36" s="652">
        <f>B20</f>
        <v>2023</v>
      </c>
      <c r="C36" s="653"/>
      <c r="D36" s="377" t="str">
        <f>'Key inputs'!E30</f>
        <v>2021 UY</v>
      </c>
      <c r="E36" s="378" t="str">
        <f>D36</f>
        <v>2021 UY</v>
      </c>
      <c r="G36" s="652">
        <f>G20</f>
        <v>2022</v>
      </c>
      <c r="H36" s="653"/>
      <c r="I36" s="377" t="str">
        <f>'Key inputs'!I30</f>
        <v>2020 UY</v>
      </c>
      <c r="J36" s="378" t="str">
        <f>I36</f>
        <v>2020 UY</v>
      </c>
    </row>
    <row r="37" spans="2:10" ht="45" x14ac:dyDescent="0.2">
      <c r="B37" s="654"/>
      <c r="C37" s="655"/>
      <c r="D37" s="395" t="s">
        <v>268</v>
      </c>
      <c r="E37" s="407" t="s">
        <v>269</v>
      </c>
      <c r="G37" s="654"/>
      <c r="H37" s="655"/>
      <c r="I37" s="395" t="s">
        <v>268</v>
      </c>
      <c r="J37" s="407" t="s">
        <v>269</v>
      </c>
    </row>
    <row r="38" spans="2:10" ht="15" x14ac:dyDescent="0.2">
      <c r="B38" s="656"/>
      <c r="C38" s="657"/>
      <c r="D38" s="390" t="s">
        <v>66</v>
      </c>
      <c r="E38" s="391" t="s">
        <v>67</v>
      </c>
      <c r="G38" s="656"/>
      <c r="H38" s="657"/>
      <c r="I38" s="390" t="s">
        <v>66</v>
      </c>
      <c r="J38" s="391" t="s">
        <v>67</v>
      </c>
    </row>
    <row r="39" spans="2:10" hidden="1" outlineLevel="1" x14ac:dyDescent="0.2">
      <c r="B39" s="530"/>
      <c r="C39" s="582" t="s">
        <v>490</v>
      </c>
      <c r="D39" s="531" t="s">
        <v>467</v>
      </c>
      <c r="E39" s="532" t="s">
        <v>468</v>
      </c>
      <c r="G39" s="530"/>
      <c r="H39" s="582" t="s">
        <v>490</v>
      </c>
      <c r="I39" s="531" t="s">
        <v>467</v>
      </c>
      <c r="J39" s="532" t="s">
        <v>468</v>
      </c>
    </row>
    <row r="40" spans="2:10" collapsed="1" x14ac:dyDescent="0.2">
      <c r="B40" s="569"/>
      <c r="C40" s="581" t="s">
        <v>270</v>
      </c>
      <c r="D40" s="309"/>
      <c r="E40" s="310"/>
      <c r="G40" s="569"/>
      <c r="H40" s="581" t="s">
        <v>270</v>
      </c>
      <c r="I40" s="309"/>
      <c r="J40" s="310"/>
    </row>
    <row r="41" spans="2:10" x14ac:dyDescent="0.2">
      <c r="B41" s="569">
        <v>1</v>
      </c>
      <c r="C41" s="175" t="s">
        <v>271</v>
      </c>
      <c r="D41" s="343"/>
      <c r="E41" s="342"/>
      <c r="G41" s="569">
        <v>1</v>
      </c>
      <c r="H41" s="175" t="s">
        <v>271</v>
      </c>
      <c r="I41" s="349"/>
      <c r="J41" s="350"/>
    </row>
    <row r="42" spans="2:10" x14ac:dyDescent="0.2">
      <c r="B42" s="569">
        <v>2</v>
      </c>
      <c r="C42" s="175" t="s">
        <v>272</v>
      </c>
      <c r="D42" s="345"/>
      <c r="E42" s="344"/>
      <c r="G42" s="569">
        <v>2</v>
      </c>
      <c r="H42" s="175" t="s">
        <v>272</v>
      </c>
      <c r="I42" s="351"/>
      <c r="J42" s="350"/>
    </row>
    <row r="43" spans="2:10" x14ac:dyDescent="0.2">
      <c r="B43" s="569">
        <v>3</v>
      </c>
      <c r="C43" s="175" t="s">
        <v>273</v>
      </c>
      <c r="D43" s="345"/>
      <c r="E43" s="344"/>
      <c r="G43" s="569">
        <v>3</v>
      </c>
      <c r="H43" s="175" t="s">
        <v>273</v>
      </c>
      <c r="I43" s="351"/>
      <c r="J43" s="350"/>
    </row>
    <row r="44" spans="2:10" x14ac:dyDescent="0.2">
      <c r="B44" s="569">
        <v>4</v>
      </c>
      <c r="C44" s="175" t="s">
        <v>274</v>
      </c>
      <c r="D44" s="345"/>
      <c r="E44" s="344"/>
      <c r="G44" s="569">
        <v>4</v>
      </c>
      <c r="H44" s="175" t="s">
        <v>274</v>
      </c>
      <c r="I44" s="351"/>
      <c r="J44" s="350"/>
    </row>
    <row r="45" spans="2:10" x14ac:dyDescent="0.2">
      <c r="B45" s="569">
        <v>5</v>
      </c>
      <c r="C45" s="175" t="s">
        <v>275</v>
      </c>
      <c r="D45" s="345"/>
      <c r="E45" s="344"/>
      <c r="G45" s="569">
        <v>5</v>
      </c>
      <c r="H45" s="175" t="s">
        <v>275</v>
      </c>
      <c r="I45" s="351"/>
      <c r="J45" s="350"/>
    </row>
    <row r="46" spans="2:10" x14ac:dyDescent="0.2">
      <c r="B46" s="569">
        <v>6</v>
      </c>
      <c r="C46" s="175" t="s">
        <v>276</v>
      </c>
      <c r="D46" s="345"/>
      <c r="E46" s="344"/>
      <c r="G46" s="569">
        <v>6</v>
      </c>
      <c r="H46" s="175" t="s">
        <v>276</v>
      </c>
      <c r="I46" s="351"/>
      <c r="J46" s="350"/>
    </row>
    <row r="47" spans="2:10" x14ac:dyDescent="0.2">
      <c r="B47" s="569">
        <v>7</v>
      </c>
      <c r="C47" s="175" t="s">
        <v>277</v>
      </c>
      <c r="D47" s="345"/>
      <c r="E47" s="344"/>
      <c r="G47" s="569">
        <v>7</v>
      </c>
      <c r="H47" s="175" t="s">
        <v>277</v>
      </c>
      <c r="I47" s="351"/>
      <c r="J47" s="350"/>
    </row>
    <row r="48" spans="2:10" x14ac:dyDescent="0.2">
      <c r="B48" s="569">
        <v>8</v>
      </c>
      <c r="C48" s="175" t="s">
        <v>278</v>
      </c>
      <c r="D48" s="345"/>
      <c r="E48" s="344"/>
      <c r="G48" s="569">
        <v>8</v>
      </c>
      <c r="H48" s="175" t="s">
        <v>278</v>
      </c>
      <c r="I48" s="351"/>
      <c r="J48" s="350"/>
    </row>
    <row r="49" spans="2:10" x14ac:dyDescent="0.2">
      <c r="B49" s="569">
        <v>9</v>
      </c>
      <c r="C49" s="175" t="s">
        <v>279</v>
      </c>
      <c r="D49" s="345"/>
      <c r="E49" s="344"/>
      <c r="G49" s="569">
        <v>9</v>
      </c>
      <c r="H49" s="175" t="s">
        <v>279</v>
      </c>
      <c r="I49" s="351"/>
      <c r="J49" s="350"/>
    </row>
    <row r="50" spans="2:10" ht="15.75" thickBot="1" x14ac:dyDescent="0.25">
      <c r="B50" s="570">
        <v>10</v>
      </c>
      <c r="C50" s="311" t="s">
        <v>280</v>
      </c>
      <c r="D50" s="347"/>
      <c r="E50" s="346"/>
      <c r="G50" s="570">
        <v>10</v>
      </c>
      <c r="H50" s="311" t="s">
        <v>280</v>
      </c>
      <c r="I50" s="348"/>
      <c r="J50" s="352"/>
    </row>
    <row r="51" spans="2:10" ht="15" hidden="1" outlineLevel="1" thickBot="1" x14ac:dyDescent="0.25"/>
    <row r="52" spans="2:10" ht="15" hidden="1" outlineLevel="1" x14ac:dyDescent="0.2">
      <c r="B52" s="652">
        <f>B36</f>
        <v>2023</v>
      </c>
      <c r="C52" s="653"/>
      <c r="D52" s="377" t="str">
        <f>LEFT(D36,4)-1&amp;" UY"</f>
        <v>2020 UY</v>
      </c>
      <c r="E52" s="378" t="str">
        <f>D52</f>
        <v>2020 UY</v>
      </c>
      <c r="G52" s="652">
        <f>G36</f>
        <v>2022</v>
      </c>
      <c r="H52" s="653"/>
      <c r="I52" s="377" t="str">
        <f>LEFT(I36,4)-1&amp;" UY"</f>
        <v>2019 UY</v>
      </c>
      <c r="J52" s="378" t="str">
        <f>I52</f>
        <v>2019 UY</v>
      </c>
    </row>
    <row r="53" spans="2:10" ht="45" hidden="1" outlineLevel="1" x14ac:dyDescent="0.2">
      <c r="B53" s="654"/>
      <c r="C53" s="655"/>
      <c r="D53" s="395" t="s">
        <v>268</v>
      </c>
      <c r="E53" s="407" t="s">
        <v>269</v>
      </c>
      <c r="G53" s="654"/>
      <c r="H53" s="655"/>
      <c r="I53" s="395" t="s">
        <v>268</v>
      </c>
      <c r="J53" s="407" t="s">
        <v>269</v>
      </c>
    </row>
    <row r="54" spans="2:10" ht="15" hidden="1" outlineLevel="1" x14ac:dyDescent="0.2">
      <c r="B54" s="656"/>
      <c r="C54" s="657"/>
      <c r="D54" s="390" t="s">
        <v>68</v>
      </c>
      <c r="E54" s="391" t="s">
        <v>69</v>
      </c>
      <c r="G54" s="656"/>
      <c r="H54" s="657"/>
      <c r="I54" s="390" t="s">
        <v>68</v>
      </c>
      <c r="J54" s="391" t="s">
        <v>69</v>
      </c>
    </row>
    <row r="55" spans="2:10" hidden="1" outlineLevel="2" x14ac:dyDescent="0.2">
      <c r="B55" s="530"/>
      <c r="C55" s="582" t="s">
        <v>490</v>
      </c>
      <c r="D55" s="531" t="s">
        <v>467</v>
      </c>
      <c r="E55" s="532" t="s">
        <v>468</v>
      </c>
      <c r="G55" s="530"/>
      <c r="H55" s="582" t="s">
        <v>490</v>
      </c>
      <c r="I55" s="531" t="s">
        <v>467</v>
      </c>
      <c r="J55" s="532" t="s">
        <v>468</v>
      </c>
    </row>
    <row r="56" spans="2:10" hidden="1" outlineLevel="1" collapsed="1" x14ac:dyDescent="0.2">
      <c r="B56" s="569"/>
      <c r="C56" s="581" t="s">
        <v>270</v>
      </c>
      <c r="D56" s="309"/>
      <c r="E56" s="310"/>
      <c r="G56" s="569"/>
      <c r="H56" s="581" t="s">
        <v>270</v>
      </c>
      <c r="I56" s="309"/>
      <c r="J56" s="310"/>
    </row>
    <row r="57" spans="2:10" hidden="1" outlineLevel="1" x14ac:dyDescent="0.2">
      <c r="B57" s="569">
        <v>1</v>
      </c>
      <c r="C57" s="175" t="s">
        <v>271</v>
      </c>
      <c r="D57" s="343"/>
      <c r="E57" s="342"/>
      <c r="G57" s="569">
        <v>1</v>
      </c>
      <c r="H57" s="175" t="s">
        <v>271</v>
      </c>
      <c r="I57" s="349"/>
      <c r="J57" s="350"/>
    </row>
    <row r="58" spans="2:10" hidden="1" outlineLevel="1" x14ac:dyDescent="0.2">
      <c r="B58" s="569">
        <v>2</v>
      </c>
      <c r="C58" s="175" t="s">
        <v>272</v>
      </c>
      <c r="D58" s="345"/>
      <c r="E58" s="344"/>
      <c r="G58" s="569">
        <v>2</v>
      </c>
      <c r="H58" s="175" t="s">
        <v>272</v>
      </c>
      <c r="I58" s="351"/>
      <c r="J58" s="350"/>
    </row>
    <row r="59" spans="2:10" hidden="1" outlineLevel="1" x14ac:dyDescent="0.2">
      <c r="B59" s="569">
        <v>3</v>
      </c>
      <c r="C59" s="175" t="s">
        <v>273</v>
      </c>
      <c r="D59" s="345"/>
      <c r="E59" s="344"/>
      <c r="G59" s="569">
        <v>3</v>
      </c>
      <c r="H59" s="175" t="s">
        <v>273</v>
      </c>
      <c r="I59" s="351"/>
      <c r="J59" s="350"/>
    </row>
    <row r="60" spans="2:10" hidden="1" outlineLevel="1" x14ac:dyDescent="0.2">
      <c r="B60" s="569">
        <v>4</v>
      </c>
      <c r="C60" s="175" t="s">
        <v>274</v>
      </c>
      <c r="D60" s="345"/>
      <c r="E60" s="344"/>
      <c r="G60" s="569">
        <v>4</v>
      </c>
      <c r="H60" s="175" t="s">
        <v>274</v>
      </c>
      <c r="I60" s="351"/>
      <c r="J60" s="350"/>
    </row>
    <row r="61" spans="2:10" hidden="1" outlineLevel="1" x14ac:dyDescent="0.2">
      <c r="B61" s="569">
        <v>5</v>
      </c>
      <c r="C61" s="175" t="s">
        <v>275</v>
      </c>
      <c r="D61" s="345"/>
      <c r="E61" s="344"/>
      <c r="G61" s="569">
        <v>5</v>
      </c>
      <c r="H61" s="175" t="s">
        <v>275</v>
      </c>
      <c r="I61" s="351"/>
      <c r="J61" s="350"/>
    </row>
    <row r="62" spans="2:10" hidden="1" outlineLevel="1" x14ac:dyDescent="0.2">
      <c r="B62" s="569">
        <v>6</v>
      </c>
      <c r="C62" s="175" t="s">
        <v>276</v>
      </c>
      <c r="D62" s="345"/>
      <c r="E62" s="344"/>
      <c r="G62" s="569">
        <v>6</v>
      </c>
      <c r="H62" s="175" t="s">
        <v>276</v>
      </c>
      <c r="I62" s="351"/>
      <c r="J62" s="350"/>
    </row>
    <row r="63" spans="2:10" hidden="1" outlineLevel="1" x14ac:dyDescent="0.2">
      <c r="B63" s="569">
        <v>7</v>
      </c>
      <c r="C63" s="175" t="s">
        <v>277</v>
      </c>
      <c r="D63" s="345"/>
      <c r="E63" s="344"/>
      <c r="G63" s="569">
        <v>7</v>
      </c>
      <c r="H63" s="175" t="s">
        <v>277</v>
      </c>
      <c r="I63" s="351"/>
      <c r="J63" s="350"/>
    </row>
    <row r="64" spans="2:10" hidden="1" outlineLevel="1" x14ac:dyDescent="0.2">
      <c r="B64" s="569">
        <v>8</v>
      </c>
      <c r="C64" s="175" t="s">
        <v>278</v>
      </c>
      <c r="D64" s="345"/>
      <c r="E64" s="344"/>
      <c r="G64" s="569">
        <v>8</v>
      </c>
      <c r="H64" s="175" t="s">
        <v>278</v>
      </c>
      <c r="I64" s="351"/>
      <c r="J64" s="350"/>
    </row>
    <row r="65" spans="2:10" hidden="1" outlineLevel="1" x14ac:dyDescent="0.2">
      <c r="B65" s="569">
        <v>9</v>
      </c>
      <c r="C65" s="175" t="s">
        <v>279</v>
      </c>
      <c r="D65" s="345"/>
      <c r="E65" s="344"/>
      <c r="G65" s="569">
        <v>9</v>
      </c>
      <c r="H65" s="175" t="s">
        <v>279</v>
      </c>
      <c r="I65" s="351"/>
      <c r="J65" s="350"/>
    </row>
    <row r="66" spans="2:10" ht="15.75" hidden="1" outlineLevel="1" thickBot="1" x14ac:dyDescent="0.25">
      <c r="B66" s="570">
        <v>10</v>
      </c>
      <c r="C66" s="311" t="s">
        <v>280</v>
      </c>
      <c r="D66" s="347"/>
      <c r="E66" s="346"/>
      <c r="G66" s="570">
        <v>10</v>
      </c>
      <c r="H66" s="311" t="s">
        <v>280</v>
      </c>
      <c r="I66" s="348"/>
      <c r="J66" s="352"/>
    </row>
    <row r="67" spans="2:10" ht="15" hidden="1" outlineLevel="1" thickBot="1" x14ac:dyDescent="0.25"/>
    <row r="68" spans="2:10" ht="15" hidden="1" outlineLevel="1" x14ac:dyDescent="0.2">
      <c r="B68" s="652">
        <f>B52</f>
        <v>2023</v>
      </c>
      <c r="C68" s="653"/>
      <c r="D68" s="377" t="str">
        <f>LEFT(D52,4)-1&amp;" UY"</f>
        <v>2019 UY</v>
      </c>
      <c r="E68" s="378" t="str">
        <f>D68</f>
        <v>2019 UY</v>
      </c>
      <c r="G68" s="652">
        <f>G52</f>
        <v>2022</v>
      </c>
      <c r="H68" s="653"/>
      <c r="I68" s="377" t="str">
        <f>LEFT(I52,4)-1&amp;" UY"</f>
        <v>2018 UY</v>
      </c>
      <c r="J68" s="378" t="str">
        <f>I68</f>
        <v>2018 UY</v>
      </c>
    </row>
    <row r="69" spans="2:10" ht="45" hidden="1" outlineLevel="1" x14ac:dyDescent="0.2">
      <c r="B69" s="654"/>
      <c r="C69" s="655"/>
      <c r="D69" s="395" t="s">
        <v>268</v>
      </c>
      <c r="E69" s="407" t="s">
        <v>269</v>
      </c>
      <c r="G69" s="654"/>
      <c r="H69" s="655"/>
      <c r="I69" s="395" t="s">
        <v>268</v>
      </c>
      <c r="J69" s="407" t="s">
        <v>269</v>
      </c>
    </row>
    <row r="70" spans="2:10" ht="15" hidden="1" outlineLevel="1" x14ac:dyDescent="0.2">
      <c r="B70" s="656"/>
      <c r="C70" s="657"/>
      <c r="D70" s="390" t="s">
        <v>158</v>
      </c>
      <c r="E70" s="391" t="s">
        <v>159</v>
      </c>
      <c r="G70" s="656"/>
      <c r="H70" s="657"/>
      <c r="I70" s="390" t="s">
        <v>158</v>
      </c>
      <c r="J70" s="391" t="s">
        <v>159</v>
      </c>
    </row>
    <row r="71" spans="2:10" hidden="1" outlineLevel="2" x14ac:dyDescent="0.2">
      <c r="B71" s="530"/>
      <c r="C71" s="582" t="s">
        <v>490</v>
      </c>
      <c r="D71" s="531" t="s">
        <v>467</v>
      </c>
      <c r="E71" s="532" t="s">
        <v>468</v>
      </c>
      <c r="G71" s="530"/>
      <c r="H71" s="582" t="s">
        <v>490</v>
      </c>
      <c r="I71" s="531" t="s">
        <v>467</v>
      </c>
      <c r="J71" s="532" t="s">
        <v>468</v>
      </c>
    </row>
    <row r="72" spans="2:10" hidden="1" outlineLevel="1" collapsed="1" x14ac:dyDescent="0.2">
      <c r="B72" s="569"/>
      <c r="C72" s="581" t="s">
        <v>270</v>
      </c>
      <c r="D72" s="309"/>
      <c r="E72" s="310"/>
      <c r="G72" s="569"/>
      <c r="H72" s="581" t="s">
        <v>270</v>
      </c>
      <c r="I72" s="309"/>
      <c r="J72" s="310"/>
    </row>
    <row r="73" spans="2:10" hidden="1" outlineLevel="1" x14ac:dyDescent="0.2">
      <c r="B73" s="569">
        <v>1</v>
      </c>
      <c r="C73" s="175" t="s">
        <v>271</v>
      </c>
      <c r="D73" s="343"/>
      <c r="E73" s="342"/>
      <c r="G73" s="569">
        <v>1</v>
      </c>
      <c r="H73" s="175" t="s">
        <v>271</v>
      </c>
      <c r="I73" s="349"/>
      <c r="J73" s="350"/>
    </row>
    <row r="74" spans="2:10" hidden="1" outlineLevel="1" x14ac:dyDescent="0.2">
      <c r="B74" s="569">
        <v>2</v>
      </c>
      <c r="C74" s="175" t="s">
        <v>272</v>
      </c>
      <c r="D74" s="345"/>
      <c r="E74" s="344"/>
      <c r="G74" s="569">
        <v>2</v>
      </c>
      <c r="H74" s="175" t="s">
        <v>272</v>
      </c>
      <c r="I74" s="351"/>
      <c r="J74" s="350"/>
    </row>
    <row r="75" spans="2:10" hidden="1" outlineLevel="1" x14ac:dyDescent="0.2">
      <c r="B75" s="569">
        <v>3</v>
      </c>
      <c r="C75" s="175" t="s">
        <v>273</v>
      </c>
      <c r="D75" s="345"/>
      <c r="E75" s="344"/>
      <c r="G75" s="569">
        <v>3</v>
      </c>
      <c r="H75" s="175" t="s">
        <v>273</v>
      </c>
      <c r="I75" s="351"/>
      <c r="J75" s="350"/>
    </row>
    <row r="76" spans="2:10" hidden="1" outlineLevel="1" x14ac:dyDescent="0.2">
      <c r="B76" s="569">
        <v>4</v>
      </c>
      <c r="C76" s="175" t="s">
        <v>274</v>
      </c>
      <c r="D76" s="345"/>
      <c r="E76" s="344"/>
      <c r="G76" s="569">
        <v>4</v>
      </c>
      <c r="H76" s="175" t="s">
        <v>274</v>
      </c>
      <c r="I76" s="351"/>
      <c r="J76" s="350"/>
    </row>
    <row r="77" spans="2:10" hidden="1" outlineLevel="1" x14ac:dyDescent="0.2">
      <c r="B77" s="569">
        <v>5</v>
      </c>
      <c r="C77" s="175" t="s">
        <v>275</v>
      </c>
      <c r="D77" s="345"/>
      <c r="E77" s="344"/>
      <c r="G77" s="569">
        <v>5</v>
      </c>
      <c r="H77" s="175" t="s">
        <v>275</v>
      </c>
      <c r="I77" s="351"/>
      <c r="J77" s="350"/>
    </row>
    <row r="78" spans="2:10" hidden="1" outlineLevel="1" x14ac:dyDescent="0.2">
      <c r="B78" s="569">
        <v>6</v>
      </c>
      <c r="C78" s="175" t="s">
        <v>276</v>
      </c>
      <c r="D78" s="345"/>
      <c r="E78" s="344"/>
      <c r="G78" s="569">
        <v>6</v>
      </c>
      <c r="H78" s="175" t="s">
        <v>276</v>
      </c>
      <c r="I78" s="351"/>
      <c r="J78" s="350"/>
    </row>
    <row r="79" spans="2:10" hidden="1" outlineLevel="1" x14ac:dyDescent="0.2">
      <c r="B79" s="569">
        <v>7</v>
      </c>
      <c r="C79" s="175" t="s">
        <v>277</v>
      </c>
      <c r="D79" s="345"/>
      <c r="E79" s="344"/>
      <c r="G79" s="569">
        <v>7</v>
      </c>
      <c r="H79" s="175" t="s">
        <v>277</v>
      </c>
      <c r="I79" s="351"/>
      <c r="J79" s="350"/>
    </row>
    <row r="80" spans="2:10" hidden="1" outlineLevel="1" x14ac:dyDescent="0.2">
      <c r="B80" s="569">
        <v>8</v>
      </c>
      <c r="C80" s="175" t="s">
        <v>278</v>
      </c>
      <c r="D80" s="345"/>
      <c r="E80" s="344"/>
      <c r="G80" s="569">
        <v>8</v>
      </c>
      <c r="H80" s="175" t="s">
        <v>278</v>
      </c>
      <c r="I80" s="351"/>
      <c r="J80" s="350"/>
    </row>
    <row r="81" spans="2:10" hidden="1" outlineLevel="1" x14ac:dyDescent="0.2">
      <c r="B81" s="569">
        <v>9</v>
      </c>
      <c r="C81" s="175" t="s">
        <v>279</v>
      </c>
      <c r="D81" s="345"/>
      <c r="E81" s="344"/>
      <c r="G81" s="569">
        <v>9</v>
      </c>
      <c r="H81" s="175" t="s">
        <v>279</v>
      </c>
      <c r="I81" s="351"/>
      <c r="J81" s="350"/>
    </row>
    <row r="82" spans="2:10" ht="15.75" hidden="1" outlineLevel="1" thickBot="1" x14ac:dyDescent="0.25">
      <c r="B82" s="570">
        <v>10</v>
      </c>
      <c r="C82" s="311" t="s">
        <v>280</v>
      </c>
      <c r="D82" s="347"/>
      <c r="E82" s="346"/>
      <c r="G82" s="570">
        <v>10</v>
      </c>
      <c r="H82" s="311" t="s">
        <v>280</v>
      </c>
      <c r="I82" s="348"/>
      <c r="J82" s="352"/>
    </row>
    <row r="83" spans="2:10" ht="15" hidden="1" outlineLevel="1" thickBot="1" x14ac:dyDescent="0.25"/>
    <row r="84" spans="2:10" ht="15" hidden="1" outlineLevel="1" x14ac:dyDescent="0.2">
      <c r="B84" s="652">
        <f>B68</f>
        <v>2023</v>
      </c>
      <c r="C84" s="653"/>
      <c r="D84" s="377" t="str">
        <f>LEFT(D68,4)-1&amp;" UY"</f>
        <v>2018 UY</v>
      </c>
      <c r="E84" s="378" t="str">
        <f>D84</f>
        <v>2018 UY</v>
      </c>
      <c r="G84" s="652">
        <f>G68</f>
        <v>2022</v>
      </c>
      <c r="H84" s="653"/>
      <c r="I84" s="377" t="str">
        <f>LEFT(I68,4)-1&amp;" UY"</f>
        <v>2017 UY</v>
      </c>
      <c r="J84" s="378" t="str">
        <f>I84</f>
        <v>2017 UY</v>
      </c>
    </row>
    <row r="85" spans="2:10" ht="45" hidden="1" outlineLevel="1" x14ac:dyDescent="0.2">
      <c r="B85" s="654"/>
      <c r="C85" s="655"/>
      <c r="D85" s="395" t="s">
        <v>268</v>
      </c>
      <c r="E85" s="407" t="s">
        <v>269</v>
      </c>
      <c r="G85" s="654"/>
      <c r="H85" s="655"/>
      <c r="I85" s="395" t="s">
        <v>268</v>
      </c>
      <c r="J85" s="407" t="s">
        <v>269</v>
      </c>
    </row>
    <row r="86" spans="2:10" ht="15" hidden="1" outlineLevel="1" x14ac:dyDescent="0.2">
      <c r="B86" s="656"/>
      <c r="C86" s="657"/>
      <c r="D86" s="390" t="s">
        <v>160</v>
      </c>
      <c r="E86" s="391" t="s">
        <v>161</v>
      </c>
      <c r="G86" s="656"/>
      <c r="H86" s="657"/>
      <c r="I86" s="390" t="s">
        <v>160</v>
      </c>
      <c r="J86" s="391" t="s">
        <v>161</v>
      </c>
    </row>
    <row r="87" spans="2:10" hidden="1" outlineLevel="2" x14ac:dyDescent="0.2">
      <c r="B87" s="530"/>
      <c r="C87" s="582" t="s">
        <v>490</v>
      </c>
      <c r="D87" s="531" t="s">
        <v>467</v>
      </c>
      <c r="E87" s="532" t="s">
        <v>468</v>
      </c>
      <c r="G87" s="530"/>
      <c r="H87" s="582" t="s">
        <v>490</v>
      </c>
      <c r="I87" s="531" t="s">
        <v>467</v>
      </c>
      <c r="J87" s="532" t="s">
        <v>468</v>
      </c>
    </row>
    <row r="88" spans="2:10" hidden="1" outlineLevel="1" collapsed="1" x14ac:dyDescent="0.2">
      <c r="B88" s="569"/>
      <c r="C88" s="581" t="s">
        <v>270</v>
      </c>
      <c r="D88" s="309"/>
      <c r="E88" s="310"/>
      <c r="G88" s="569"/>
      <c r="H88" s="581" t="s">
        <v>270</v>
      </c>
      <c r="I88" s="309"/>
      <c r="J88" s="310"/>
    </row>
    <row r="89" spans="2:10" hidden="1" outlineLevel="1" x14ac:dyDescent="0.2">
      <c r="B89" s="569">
        <v>1</v>
      </c>
      <c r="C89" s="175" t="s">
        <v>271</v>
      </c>
      <c r="D89" s="343"/>
      <c r="E89" s="342"/>
      <c r="G89" s="569">
        <v>1</v>
      </c>
      <c r="H89" s="175" t="s">
        <v>271</v>
      </c>
      <c r="I89" s="349"/>
      <c r="J89" s="350"/>
    </row>
    <row r="90" spans="2:10" hidden="1" outlineLevel="1" x14ac:dyDescent="0.2">
      <c r="B90" s="569">
        <v>2</v>
      </c>
      <c r="C90" s="175" t="s">
        <v>272</v>
      </c>
      <c r="D90" s="345"/>
      <c r="E90" s="344"/>
      <c r="G90" s="569">
        <v>2</v>
      </c>
      <c r="H90" s="175" t="s">
        <v>272</v>
      </c>
      <c r="I90" s="351"/>
      <c r="J90" s="350"/>
    </row>
    <row r="91" spans="2:10" hidden="1" outlineLevel="1" x14ac:dyDescent="0.2">
      <c r="B91" s="569">
        <v>3</v>
      </c>
      <c r="C91" s="175" t="s">
        <v>273</v>
      </c>
      <c r="D91" s="345"/>
      <c r="E91" s="344"/>
      <c r="G91" s="569">
        <v>3</v>
      </c>
      <c r="H91" s="175" t="s">
        <v>273</v>
      </c>
      <c r="I91" s="351"/>
      <c r="J91" s="350"/>
    </row>
    <row r="92" spans="2:10" hidden="1" outlineLevel="1" x14ac:dyDescent="0.2">
      <c r="B92" s="569">
        <v>4</v>
      </c>
      <c r="C92" s="175" t="s">
        <v>274</v>
      </c>
      <c r="D92" s="345"/>
      <c r="E92" s="344"/>
      <c r="G92" s="569">
        <v>4</v>
      </c>
      <c r="H92" s="175" t="s">
        <v>274</v>
      </c>
      <c r="I92" s="351"/>
      <c r="J92" s="350"/>
    </row>
    <row r="93" spans="2:10" hidden="1" outlineLevel="1" x14ac:dyDescent="0.2">
      <c r="B93" s="569">
        <v>5</v>
      </c>
      <c r="C93" s="175" t="s">
        <v>275</v>
      </c>
      <c r="D93" s="345"/>
      <c r="E93" s="344"/>
      <c r="G93" s="569">
        <v>5</v>
      </c>
      <c r="H93" s="175" t="s">
        <v>275</v>
      </c>
      <c r="I93" s="351"/>
      <c r="J93" s="350"/>
    </row>
    <row r="94" spans="2:10" hidden="1" outlineLevel="1" x14ac:dyDescent="0.2">
      <c r="B94" s="569">
        <v>6</v>
      </c>
      <c r="C94" s="175" t="s">
        <v>276</v>
      </c>
      <c r="D94" s="345"/>
      <c r="E94" s="344"/>
      <c r="G94" s="569">
        <v>6</v>
      </c>
      <c r="H94" s="175" t="s">
        <v>276</v>
      </c>
      <c r="I94" s="351"/>
      <c r="J94" s="350"/>
    </row>
    <row r="95" spans="2:10" hidden="1" outlineLevel="1" x14ac:dyDescent="0.2">
      <c r="B95" s="569">
        <v>7</v>
      </c>
      <c r="C95" s="175" t="s">
        <v>277</v>
      </c>
      <c r="D95" s="345"/>
      <c r="E95" s="344"/>
      <c r="G95" s="569">
        <v>7</v>
      </c>
      <c r="H95" s="175" t="s">
        <v>277</v>
      </c>
      <c r="I95" s="351"/>
      <c r="J95" s="350"/>
    </row>
    <row r="96" spans="2:10" hidden="1" outlineLevel="1" x14ac:dyDescent="0.2">
      <c r="B96" s="569">
        <v>8</v>
      </c>
      <c r="C96" s="175" t="s">
        <v>278</v>
      </c>
      <c r="D96" s="345"/>
      <c r="E96" s="344"/>
      <c r="G96" s="569">
        <v>8</v>
      </c>
      <c r="H96" s="175" t="s">
        <v>278</v>
      </c>
      <c r="I96" s="351"/>
      <c r="J96" s="350"/>
    </row>
    <row r="97" spans="2:10" hidden="1" outlineLevel="1" x14ac:dyDescent="0.2">
      <c r="B97" s="569">
        <v>9</v>
      </c>
      <c r="C97" s="175" t="s">
        <v>279</v>
      </c>
      <c r="D97" s="345"/>
      <c r="E97" s="344"/>
      <c r="G97" s="569">
        <v>9</v>
      </c>
      <c r="H97" s="175" t="s">
        <v>279</v>
      </c>
      <c r="I97" s="351"/>
      <c r="J97" s="350"/>
    </row>
    <row r="98" spans="2:10" ht="15.75" hidden="1" outlineLevel="1" thickBot="1" x14ac:dyDescent="0.25">
      <c r="B98" s="570">
        <v>10</v>
      </c>
      <c r="C98" s="311" t="s">
        <v>280</v>
      </c>
      <c r="D98" s="347"/>
      <c r="E98" s="346"/>
      <c r="G98" s="570">
        <v>10</v>
      </c>
      <c r="H98" s="311" t="s">
        <v>280</v>
      </c>
      <c r="I98" s="348"/>
      <c r="J98" s="352"/>
    </row>
    <row r="99" spans="2:10" ht="15" hidden="1" outlineLevel="1" thickBot="1" x14ac:dyDescent="0.25"/>
    <row r="100" spans="2:10" ht="15" hidden="1" outlineLevel="1" x14ac:dyDescent="0.2">
      <c r="B100" s="652">
        <f>B84</f>
        <v>2023</v>
      </c>
      <c r="C100" s="653"/>
      <c r="D100" s="377" t="str">
        <f>LEFT(D84,4)-1&amp;" UY"</f>
        <v>2017 UY</v>
      </c>
      <c r="E100" s="378" t="str">
        <f>D100</f>
        <v>2017 UY</v>
      </c>
      <c r="G100" s="652">
        <f>G84</f>
        <v>2022</v>
      </c>
      <c r="H100" s="653"/>
      <c r="I100" s="377" t="str">
        <f>LEFT(I84,4)-1&amp;" UY"</f>
        <v>2016 UY</v>
      </c>
      <c r="J100" s="378" t="str">
        <f>I100</f>
        <v>2016 UY</v>
      </c>
    </row>
    <row r="101" spans="2:10" ht="45" hidden="1" outlineLevel="1" x14ac:dyDescent="0.2">
      <c r="B101" s="654"/>
      <c r="C101" s="655"/>
      <c r="D101" s="395" t="s">
        <v>268</v>
      </c>
      <c r="E101" s="407" t="s">
        <v>269</v>
      </c>
      <c r="G101" s="654"/>
      <c r="H101" s="655"/>
      <c r="I101" s="395" t="s">
        <v>268</v>
      </c>
      <c r="J101" s="407" t="s">
        <v>269</v>
      </c>
    </row>
    <row r="102" spans="2:10" ht="15" hidden="1" outlineLevel="1" x14ac:dyDescent="0.2">
      <c r="B102" s="656"/>
      <c r="C102" s="657"/>
      <c r="D102" s="390" t="s">
        <v>162</v>
      </c>
      <c r="E102" s="391" t="s">
        <v>163</v>
      </c>
      <c r="G102" s="656"/>
      <c r="H102" s="657"/>
      <c r="I102" s="390" t="s">
        <v>162</v>
      </c>
      <c r="J102" s="391" t="s">
        <v>163</v>
      </c>
    </row>
    <row r="103" spans="2:10" hidden="1" outlineLevel="2" x14ac:dyDescent="0.2">
      <c r="B103" s="530"/>
      <c r="C103" s="582" t="s">
        <v>490</v>
      </c>
      <c r="D103" s="531" t="s">
        <v>467</v>
      </c>
      <c r="E103" s="532" t="s">
        <v>468</v>
      </c>
      <c r="G103" s="530"/>
      <c r="H103" s="582" t="s">
        <v>490</v>
      </c>
      <c r="I103" s="531" t="s">
        <v>467</v>
      </c>
      <c r="J103" s="532" t="s">
        <v>468</v>
      </c>
    </row>
    <row r="104" spans="2:10" hidden="1" outlineLevel="1" collapsed="1" x14ac:dyDescent="0.2">
      <c r="B104" s="569"/>
      <c r="C104" s="581" t="s">
        <v>270</v>
      </c>
      <c r="D104" s="309"/>
      <c r="E104" s="310"/>
      <c r="G104" s="569"/>
      <c r="H104" s="581" t="s">
        <v>270</v>
      </c>
      <c r="I104" s="309"/>
      <c r="J104" s="310"/>
    </row>
    <row r="105" spans="2:10" hidden="1" outlineLevel="1" x14ac:dyDescent="0.2">
      <c r="B105" s="569">
        <v>1</v>
      </c>
      <c r="C105" s="175" t="s">
        <v>271</v>
      </c>
      <c r="D105" s="343"/>
      <c r="E105" s="342"/>
      <c r="G105" s="569">
        <v>1</v>
      </c>
      <c r="H105" s="175" t="s">
        <v>271</v>
      </c>
      <c r="I105" s="349"/>
      <c r="J105" s="350"/>
    </row>
    <row r="106" spans="2:10" hidden="1" outlineLevel="1" x14ac:dyDescent="0.2">
      <c r="B106" s="569">
        <v>2</v>
      </c>
      <c r="C106" s="175" t="s">
        <v>272</v>
      </c>
      <c r="D106" s="345"/>
      <c r="E106" s="344"/>
      <c r="G106" s="569">
        <v>2</v>
      </c>
      <c r="H106" s="175" t="s">
        <v>272</v>
      </c>
      <c r="I106" s="351"/>
      <c r="J106" s="350"/>
    </row>
    <row r="107" spans="2:10" hidden="1" outlineLevel="1" x14ac:dyDescent="0.2">
      <c r="B107" s="569">
        <v>3</v>
      </c>
      <c r="C107" s="175" t="s">
        <v>273</v>
      </c>
      <c r="D107" s="345"/>
      <c r="E107" s="344"/>
      <c r="G107" s="569">
        <v>3</v>
      </c>
      <c r="H107" s="175" t="s">
        <v>273</v>
      </c>
      <c r="I107" s="351"/>
      <c r="J107" s="350"/>
    </row>
    <row r="108" spans="2:10" hidden="1" outlineLevel="1" x14ac:dyDescent="0.2">
      <c r="B108" s="569">
        <v>4</v>
      </c>
      <c r="C108" s="175" t="s">
        <v>274</v>
      </c>
      <c r="D108" s="345"/>
      <c r="E108" s="344"/>
      <c r="G108" s="569">
        <v>4</v>
      </c>
      <c r="H108" s="175" t="s">
        <v>274</v>
      </c>
      <c r="I108" s="351"/>
      <c r="J108" s="350"/>
    </row>
    <row r="109" spans="2:10" hidden="1" outlineLevel="1" x14ac:dyDescent="0.2">
      <c r="B109" s="569">
        <v>5</v>
      </c>
      <c r="C109" s="175" t="s">
        <v>275</v>
      </c>
      <c r="D109" s="345"/>
      <c r="E109" s="344"/>
      <c r="G109" s="569">
        <v>5</v>
      </c>
      <c r="H109" s="175" t="s">
        <v>275</v>
      </c>
      <c r="I109" s="351"/>
      <c r="J109" s="350"/>
    </row>
    <row r="110" spans="2:10" hidden="1" outlineLevel="1" x14ac:dyDescent="0.2">
      <c r="B110" s="569">
        <v>6</v>
      </c>
      <c r="C110" s="175" t="s">
        <v>276</v>
      </c>
      <c r="D110" s="345"/>
      <c r="E110" s="344"/>
      <c r="G110" s="569">
        <v>6</v>
      </c>
      <c r="H110" s="175" t="s">
        <v>276</v>
      </c>
      <c r="I110" s="351"/>
      <c r="J110" s="350"/>
    </row>
    <row r="111" spans="2:10" hidden="1" outlineLevel="1" x14ac:dyDescent="0.2">
      <c r="B111" s="569">
        <v>7</v>
      </c>
      <c r="C111" s="175" t="s">
        <v>277</v>
      </c>
      <c r="D111" s="345"/>
      <c r="E111" s="344"/>
      <c r="G111" s="569">
        <v>7</v>
      </c>
      <c r="H111" s="175" t="s">
        <v>277</v>
      </c>
      <c r="I111" s="351"/>
      <c r="J111" s="350"/>
    </row>
    <row r="112" spans="2:10" hidden="1" outlineLevel="1" x14ac:dyDescent="0.2">
      <c r="B112" s="569">
        <v>8</v>
      </c>
      <c r="C112" s="175" t="s">
        <v>278</v>
      </c>
      <c r="D112" s="345"/>
      <c r="E112" s="344"/>
      <c r="G112" s="569">
        <v>8</v>
      </c>
      <c r="H112" s="175" t="s">
        <v>278</v>
      </c>
      <c r="I112" s="351"/>
      <c r="J112" s="350"/>
    </row>
    <row r="113" spans="2:10" hidden="1" outlineLevel="1" x14ac:dyDescent="0.2">
      <c r="B113" s="569">
        <v>9</v>
      </c>
      <c r="C113" s="175" t="s">
        <v>279</v>
      </c>
      <c r="D113" s="345"/>
      <c r="E113" s="344"/>
      <c r="G113" s="569">
        <v>9</v>
      </c>
      <c r="H113" s="175" t="s">
        <v>279</v>
      </c>
      <c r="I113" s="351"/>
      <c r="J113" s="350"/>
    </row>
    <row r="114" spans="2:10" ht="15.75" hidden="1" outlineLevel="1" thickBot="1" x14ac:dyDescent="0.25">
      <c r="B114" s="570">
        <v>10</v>
      </c>
      <c r="C114" s="311" t="s">
        <v>280</v>
      </c>
      <c r="D114" s="347"/>
      <c r="E114" s="346"/>
      <c r="G114" s="570">
        <v>10</v>
      </c>
      <c r="H114" s="311" t="s">
        <v>280</v>
      </c>
      <c r="I114" s="348"/>
      <c r="J114" s="352"/>
    </row>
    <row r="115" spans="2:10" collapsed="1" x14ac:dyDescent="0.2"/>
  </sheetData>
  <sheetProtection algorithmName="SHA-512" hashValue="gujp13WDWm9AdXmraPmrPyozNgsZoX5dbUlLypcSh9W0Rk2RkVbBJFeyVCfdCWTMIpvlZ5Vm9X3369099z2+QQ==" saltValue="d3AbE0r3e3j4fDqWQnJfoA==" spinCount="100000" sheet="1" objects="1" scenarios="1" formatCells="0" formatColumns="0" formatRows="0"/>
  <mergeCells count="14">
    <mergeCell ref="B84:C86"/>
    <mergeCell ref="B100:C102"/>
    <mergeCell ref="G4:H6"/>
    <mergeCell ref="G20:H22"/>
    <mergeCell ref="G36:H38"/>
    <mergeCell ref="G52:H54"/>
    <mergeCell ref="G68:H70"/>
    <mergeCell ref="G84:H86"/>
    <mergeCell ref="G100:H102"/>
    <mergeCell ref="B4:C6"/>
    <mergeCell ref="B20:C22"/>
    <mergeCell ref="B36:C38"/>
    <mergeCell ref="B52:C54"/>
    <mergeCell ref="B68:C70"/>
  </mergeCells>
  <hyperlinks>
    <hyperlink ref="E2" location="Content!A1" display="&lt;&lt;&lt; Back to ToC" xr:uid="{55C81EC4-6C00-4337-BFA7-FE1D38591EED}"/>
  </hyperlinks>
  <pageMargins left="0.7" right="0.7" top="0.75" bottom="0.75" header="0.3" footer="0.3"/>
  <pageSetup paperSize="9" scale="64" fitToHeight="0" orientation="landscape" r:id="rId1"/>
  <headerFooter>
    <oddFooter>&amp;C_x000D_&amp;1#&amp;"Calibri"&amp;10&amp;K000000 Classification: Unclassified</oddFooter>
  </headerFooter>
  <rowBreaks count="2" manualBreakCount="2">
    <brk id="50" max="16383" man="1"/>
    <brk id="99" max="16383" man="1"/>
  </rowBreaks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2BD3-6439-465D-AF6E-DC53724B5F53}">
  <dimension ref="B1:N58"/>
  <sheetViews>
    <sheetView showGridLines="0" zoomScaleNormal="100" workbookViewId="0">
      <selection activeCell="Y31" sqref="Y31"/>
    </sheetView>
  </sheetViews>
  <sheetFormatPr defaultColWidth="9.140625" defaultRowHeight="14.25" outlineLevelRow="1" outlineLevelCol="1" x14ac:dyDescent="0.2"/>
  <cols>
    <col min="1" max="1" width="3.7109375" style="9" customWidth="1"/>
    <col min="2" max="2" width="2.140625" style="573" customWidth="1"/>
    <col min="3" max="3" width="32.5703125" style="9" bestFit="1" customWidth="1"/>
    <col min="4" max="4" width="21.5703125" style="9" hidden="1" customWidth="1" outlineLevel="1"/>
    <col min="5" max="5" width="20.7109375" style="9" customWidth="1" collapsed="1"/>
    <col min="6" max="8" width="20.7109375" style="9" customWidth="1"/>
    <col min="9" max="9" width="2.140625" style="573" customWidth="1"/>
    <col min="10" max="10" width="32.5703125" style="9" bestFit="1" customWidth="1"/>
    <col min="11" max="11" width="21.5703125" style="9" hidden="1" customWidth="1" outlineLevel="1"/>
    <col min="12" max="12" width="20.7109375" style="9" customWidth="1" collapsed="1"/>
    <col min="13" max="14" width="20.7109375" style="9" customWidth="1"/>
    <col min="15" max="16384" width="9.140625" style="9"/>
  </cols>
  <sheetData>
    <row r="1" spans="2:14" s="365" customFormat="1" x14ac:dyDescent="0.2">
      <c r="B1" s="568"/>
      <c r="I1" s="568"/>
    </row>
    <row r="2" spans="2:14" s="365" customFormat="1" ht="15" x14ac:dyDescent="0.2">
      <c r="B2" s="568"/>
      <c r="C2" s="362" t="s">
        <v>281</v>
      </c>
      <c r="D2" s="362"/>
      <c r="F2" s="375" t="s">
        <v>59</v>
      </c>
      <c r="I2" s="568"/>
      <c r="J2" s="362" t="str">
        <f>LEFT(L4,4) &amp; " - Discounted claims values "</f>
        <v>2022 - Discounted claims values </v>
      </c>
      <c r="K2" s="362"/>
      <c r="M2" s="375"/>
    </row>
    <row r="3" spans="2:14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  <c r="I3" s="568"/>
      <c r="J3" s="363" t="str">
        <f>C3</f>
        <v>Figures in thousands of USD</v>
      </c>
      <c r="K3" s="376"/>
      <c r="M3" s="375"/>
    </row>
    <row r="4" spans="2:14" s="365" customFormat="1" ht="15" x14ac:dyDescent="0.2">
      <c r="B4" s="683">
        <f>'Key inputs'!C29</f>
        <v>2023</v>
      </c>
      <c r="C4" s="709"/>
      <c r="D4" s="510"/>
      <c r="E4" s="377" t="str">
        <f>'Key inputs'!C30</f>
        <v>2023 UY</v>
      </c>
      <c r="F4" s="397" t="str">
        <f>E4</f>
        <v>2023 UY</v>
      </c>
      <c r="G4" s="378" t="str">
        <f>F4</f>
        <v>2023 UY</v>
      </c>
      <c r="I4" s="683">
        <f>'Key inputs'!G29</f>
        <v>2022</v>
      </c>
      <c r="J4" s="709"/>
      <c r="K4" s="510"/>
      <c r="L4" s="377" t="str">
        <f>'Key inputs'!G30</f>
        <v>2022 UY</v>
      </c>
      <c r="M4" s="397" t="str">
        <f>L4</f>
        <v>2022 UY</v>
      </c>
      <c r="N4" s="378" t="str">
        <f>M4</f>
        <v>2022 UY</v>
      </c>
    </row>
    <row r="5" spans="2:14" s="365" customFormat="1" ht="30" x14ac:dyDescent="0.2">
      <c r="B5" s="685"/>
      <c r="C5" s="710"/>
      <c r="D5" s="511" t="s">
        <v>490</v>
      </c>
      <c r="E5" s="390" t="s">
        <v>282</v>
      </c>
      <c r="F5" s="388" t="s">
        <v>283</v>
      </c>
      <c r="G5" s="391" t="s">
        <v>284</v>
      </c>
      <c r="I5" s="685"/>
      <c r="J5" s="710"/>
      <c r="K5" s="511" t="s">
        <v>490</v>
      </c>
      <c r="L5" s="390" t="s">
        <v>282</v>
      </c>
      <c r="M5" s="388" t="s">
        <v>283</v>
      </c>
      <c r="N5" s="391" t="s">
        <v>284</v>
      </c>
    </row>
    <row r="6" spans="2:14" s="365" customFormat="1" ht="13.5" customHeight="1" x14ac:dyDescent="0.2">
      <c r="B6" s="686"/>
      <c r="C6" s="711"/>
      <c r="D6" s="512"/>
      <c r="E6" s="390" t="s">
        <v>62</v>
      </c>
      <c r="F6" s="388" t="s">
        <v>63</v>
      </c>
      <c r="G6" s="391" t="s">
        <v>64</v>
      </c>
      <c r="I6" s="686"/>
      <c r="J6" s="711"/>
      <c r="K6" s="512"/>
      <c r="L6" s="390" t="s">
        <v>62</v>
      </c>
      <c r="M6" s="388" t="s">
        <v>63</v>
      </c>
      <c r="N6" s="391" t="s">
        <v>64</v>
      </c>
    </row>
    <row r="7" spans="2:14" ht="14.25" customHeight="1" x14ac:dyDescent="0.2">
      <c r="B7" s="569">
        <v>1</v>
      </c>
      <c r="C7" s="304" t="s">
        <v>285</v>
      </c>
      <c r="D7" s="513" t="s">
        <v>469</v>
      </c>
      <c r="E7" s="340"/>
      <c r="F7" s="341"/>
      <c r="G7" s="339">
        <f>SUM(E7:F7)</f>
        <v>0</v>
      </c>
      <c r="I7" s="569">
        <v>1</v>
      </c>
      <c r="J7" s="304" t="s">
        <v>285</v>
      </c>
      <c r="K7" s="513" t="s">
        <v>469</v>
      </c>
      <c r="L7" s="136"/>
      <c r="M7" s="129"/>
      <c r="N7" s="339">
        <f>SUM(L7:M7)</f>
        <v>0</v>
      </c>
    </row>
    <row r="8" spans="2:14" ht="14.25" customHeight="1" x14ac:dyDescent="0.2">
      <c r="B8" s="569">
        <v>2</v>
      </c>
      <c r="C8" s="304" t="s">
        <v>286</v>
      </c>
      <c r="D8" s="513" t="s">
        <v>469</v>
      </c>
      <c r="E8" s="340"/>
      <c r="F8" s="341"/>
      <c r="G8" s="338">
        <f t="shared" ref="G8" si="0">SUM(E8:F8)</f>
        <v>0</v>
      </c>
      <c r="I8" s="569">
        <v>2</v>
      </c>
      <c r="J8" s="304" t="s">
        <v>286</v>
      </c>
      <c r="K8" s="513" t="s">
        <v>469</v>
      </c>
      <c r="L8" s="136"/>
      <c r="M8" s="129"/>
      <c r="N8" s="338">
        <f t="shared" ref="N8" si="1">SUM(L8:M8)</f>
        <v>0</v>
      </c>
    </row>
    <row r="9" spans="2:14" ht="14.25" customHeight="1" thickBot="1" x14ac:dyDescent="0.25">
      <c r="B9" s="570">
        <v>3</v>
      </c>
      <c r="C9" s="427" t="s">
        <v>287</v>
      </c>
      <c r="D9" s="514" t="s">
        <v>469</v>
      </c>
      <c r="E9" s="553">
        <f>SUM(E7:E8)</f>
        <v>0</v>
      </c>
      <c r="F9" s="195">
        <f t="shared" ref="F9" si="2">SUM(F7:F8)</f>
        <v>0</v>
      </c>
      <c r="G9" s="196">
        <f>SUM(E9:F9)</f>
        <v>0</v>
      </c>
      <c r="I9" s="570">
        <v>3</v>
      </c>
      <c r="J9" s="427" t="s">
        <v>287</v>
      </c>
      <c r="K9" s="514" t="s">
        <v>469</v>
      </c>
      <c r="L9" s="553">
        <f>SUM(L7:L8)</f>
        <v>0</v>
      </c>
      <c r="M9" s="195">
        <f t="shared" ref="M9" si="3">SUM(M7:M8)</f>
        <v>0</v>
      </c>
      <c r="N9" s="196">
        <f>SUM(L9:M9)</f>
        <v>0</v>
      </c>
    </row>
    <row r="10" spans="2:14" ht="15.75" thickBot="1" x14ac:dyDescent="0.25">
      <c r="C10" s="305"/>
      <c r="D10" s="305"/>
      <c r="E10" s="306"/>
      <c r="F10" s="307"/>
      <c r="G10" s="307"/>
      <c r="H10" s="308"/>
      <c r="J10" s="305"/>
      <c r="K10" s="305"/>
      <c r="L10" s="306"/>
      <c r="M10" s="307"/>
      <c r="N10" s="307"/>
    </row>
    <row r="11" spans="2:14" s="365" customFormat="1" ht="15" x14ac:dyDescent="0.2">
      <c r="B11" s="683">
        <f>B4</f>
        <v>2023</v>
      </c>
      <c r="C11" s="709"/>
      <c r="D11" s="510"/>
      <c r="E11" s="377" t="str">
        <f>'Key inputs'!D30</f>
        <v>2022 UY</v>
      </c>
      <c r="F11" s="397" t="str">
        <f>E11</f>
        <v>2022 UY</v>
      </c>
      <c r="G11" s="378" t="str">
        <f>F11</f>
        <v>2022 UY</v>
      </c>
      <c r="I11" s="683">
        <f>I4</f>
        <v>2022</v>
      </c>
      <c r="J11" s="709"/>
      <c r="K11" s="510"/>
      <c r="L11" s="377" t="str">
        <f>'Key inputs'!H30</f>
        <v>2021 UY</v>
      </c>
      <c r="M11" s="397" t="str">
        <f>L11</f>
        <v>2021 UY</v>
      </c>
      <c r="N11" s="378" t="str">
        <f>M11</f>
        <v>2021 UY</v>
      </c>
    </row>
    <row r="12" spans="2:14" s="365" customFormat="1" ht="30" x14ac:dyDescent="0.2">
      <c r="B12" s="685"/>
      <c r="C12" s="710"/>
      <c r="D12" s="511" t="s">
        <v>490</v>
      </c>
      <c r="E12" s="390" t="s">
        <v>282</v>
      </c>
      <c r="F12" s="388" t="s">
        <v>283</v>
      </c>
      <c r="G12" s="391" t="s">
        <v>284</v>
      </c>
      <c r="I12" s="685"/>
      <c r="J12" s="710"/>
      <c r="K12" s="511" t="s">
        <v>490</v>
      </c>
      <c r="L12" s="390" t="s">
        <v>282</v>
      </c>
      <c r="M12" s="388" t="s">
        <v>283</v>
      </c>
      <c r="N12" s="391" t="s">
        <v>284</v>
      </c>
    </row>
    <row r="13" spans="2:14" s="365" customFormat="1" ht="13.5" customHeight="1" x14ac:dyDescent="0.2">
      <c r="B13" s="686"/>
      <c r="C13" s="711"/>
      <c r="D13" s="512"/>
      <c r="E13" s="390" t="s">
        <v>65</v>
      </c>
      <c r="F13" s="388" t="s">
        <v>66</v>
      </c>
      <c r="G13" s="391" t="s">
        <v>67</v>
      </c>
      <c r="I13" s="686"/>
      <c r="J13" s="711"/>
      <c r="K13" s="512"/>
      <c r="L13" s="390" t="s">
        <v>65</v>
      </c>
      <c r="M13" s="388" t="s">
        <v>66</v>
      </c>
      <c r="N13" s="391" t="s">
        <v>67</v>
      </c>
    </row>
    <row r="14" spans="2:14" ht="14.25" customHeight="1" x14ac:dyDescent="0.2">
      <c r="B14" s="569">
        <v>1</v>
      </c>
      <c r="C14" s="304" t="s">
        <v>285</v>
      </c>
      <c r="D14" s="513" t="s">
        <v>469</v>
      </c>
      <c r="E14" s="340"/>
      <c r="F14" s="341"/>
      <c r="G14" s="339">
        <f>SUM(E14:F14)</f>
        <v>0</v>
      </c>
      <c r="I14" s="569">
        <v>1</v>
      </c>
      <c r="J14" s="304" t="s">
        <v>285</v>
      </c>
      <c r="K14" s="513" t="s">
        <v>469</v>
      </c>
      <c r="L14" s="136"/>
      <c r="M14" s="129"/>
      <c r="N14" s="339">
        <f>SUM(L14:M14)</f>
        <v>0</v>
      </c>
    </row>
    <row r="15" spans="2:14" ht="14.25" customHeight="1" x14ac:dyDescent="0.2">
      <c r="B15" s="569">
        <v>2</v>
      </c>
      <c r="C15" s="304" t="s">
        <v>286</v>
      </c>
      <c r="D15" s="513" t="s">
        <v>469</v>
      </c>
      <c r="E15" s="340"/>
      <c r="F15" s="341"/>
      <c r="G15" s="338">
        <f t="shared" ref="G15" si="4">SUM(E15:F15)</f>
        <v>0</v>
      </c>
      <c r="I15" s="569">
        <v>2</v>
      </c>
      <c r="J15" s="304" t="s">
        <v>286</v>
      </c>
      <c r="K15" s="513" t="s">
        <v>469</v>
      </c>
      <c r="L15" s="136"/>
      <c r="M15" s="129"/>
      <c r="N15" s="338">
        <f t="shared" ref="N15" si="5">SUM(L15:M15)</f>
        <v>0</v>
      </c>
    </row>
    <row r="16" spans="2:14" ht="14.25" customHeight="1" thickBot="1" x14ac:dyDescent="0.25">
      <c r="B16" s="570">
        <v>3</v>
      </c>
      <c r="C16" s="427" t="s">
        <v>287</v>
      </c>
      <c r="D16" s="514" t="s">
        <v>469</v>
      </c>
      <c r="E16" s="553">
        <f>SUM(E14:E15)</f>
        <v>0</v>
      </c>
      <c r="F16" s="195">
        <f>SUM(F14:F15)</f>
        <v>0</v>
      </c>
      <c r="G16" s="196">
        <f>SUM(E16:F16)</f>
        <v>0</v>
      </c>
      <c r="I16" s="570">
        <v>3</v>
      </c>
      <c r="J16" s="427" t="s">
        <v>287</v>
      </c>
      <c r="K16" s="514" t="s">
        <v>469</v>
      </c>
      <c r="L16" s="553">
        <f>SUM(L14:L15)</f>
        <v>0</v>
      </c>
      <c r="M16" s="195">
        <f>SUM(M14:M15)</f>
        <v>0</v>
      </c>
      <c r="N16" s="196">
        <f>SUM(L16:M16)</f>
        <v>0</v>
      </c>
    </row>
    <row r="17" spans="2:14" ht="15" thickBot="1" x14ac:dyDescent="0.25"/>
    <row r="18" spans="2:14" s="365" customFormat="1" ht="15" x14ac:dyDescent="0.2">
      <c r="B18" s="683">
        <f>B11</f>
        <v>2023</v>
      </c>
      <c r="C18" s="709"/>
      <c r="D18" s="510"/>
      <c r="E18" s="377" t="str">
        <f>'Key inputs'!E30</f>
        <v>2021 UY</v>
      </c>
      <c r="F18" s="397" t="str">
        <f>E18</f>
        <v>2021 UY</v>
      </c>
      <c r="G18" s="378" t="str">
        <f>F18</f>
        <v>2021 UY</v>
      </c>
      <c r="I18" s="683">
        <f>I11</f>
        <v>2022</v>
      </c>
      <c r="J18" s="709"/>
      <c r="K18" s="510"/>
      <c r="L18" s="377" t="str">
        <f>'Key inputs'!I30</f>
        <v>2020 UY</v>
      </c>
      <c r="M18" s="397" t="str">
        <f>L18</f>
        <v>2020 UY</v>
      </c>
      <c r="N18" s="378" t="str">
        <f>M18</f>
        <v>2020 UY</v>
      </c>
    </row>
    <row r="19" spans="2:14" s="365" customFormat="1" ht="30" x14ac:dyDescent="0.2">
      <c r="B19" s="685"/>
      <c r="C19" s="710"/>
      <c r="D19" s="511" t="s">
        <v>490</v>
      </c>
      <c r="E19" s="390" t="s">
        <v>282</v>
      </c>
      <c r="F19" s="388" t="s">
        <v>283</v>
      </c>
      <c r="G19" s="391" t="s">
        <v>284</v>
      </c>
      <c r="I19" s="685"/>
      <c r="J19" s="710"/>
      <c r="K19" s="511" t="s">
        <v>490</v>
      </c>
      <c r="L19" s="390" t="s">
        <v>282</v>
      </c>
      <c r="M19" s="388" t="s">
        <v>283</v>
      </c>
      <c r="N19" s="391" t="s">
        <v>284</v>
      </c>
    </row>
    <row r="20" spans="2:14" s="365" customFormat="1" ht="13.5" customHeight="1" x14ac:dyDescent="0.2">
      <c r="B20" s="686"/>
      <c r="C20" s="711"/>
      <c r="D20" s="512"/>
      <c r="E20" s="390" t="s">
        <v>68</v>
      </c>
      <c r="F20" s="388" t="s">
        <v>69</v>
      </c>
      <c r="G20" s="391" t="s">
        <v>158</v>
      </c>
      <c r="I20" s="686"/>
      <c r="J20" s="711"/>
      <c r="K20" s="512"/>
      <c r="L20" s="390" t="s">
        <v>68</v>
      </c>
      <c r="M20" s="388" t="s">
        <v>69</v>
      </c>
      <c r="N20" s="391" t="s">
        <v>158</v>
      </c>
    </row>
    <row r="21" spans="2:14" ht="14.25" customHeight="1" x14ac:dyDescent="0.2">
      <c r="B21" s="569">
        <v>1</v>
      </c>
      <c r="C21" s="304" t="s">
        <v>285</v>
      </c>
      <c r="D21" s="513" t="s">
        <v>469</v>
      </c>
      <c r="E21" s="340"/>
      <c r="F21" s="341"/>
      <c r="G21" s="339">
        <f t="shared" ref="G21:G23" si="6">SUM(E21:F21)</f>
        <v>0</v>
      </c>
      <c r="I21" s="569">
        <v>1</v>
      </c>
      <c r="J21" s="304" t="s">
        <v>285</v>
      </c>
      <c r="K21" s="513" t="s">
        <v>469</v>
      </c>
      <c r="L21" s="136"/>
      <c r="M21" s="129"/>
      <c r="N21" s="339">
        <f t="shared" ref="N21:N23" si="7">SUM(L21:M21)</f>
        <v>0</v>
      </c>
    </row>
    <row r="22" spans="2:14" ht="14.25" customHeight="1" x14ac:dyDescent="0.2">
      <c r="B22" s="569">
        <v>2</v>
      </c>
      <c r="C22" s="304" t="s">
        <v>286</v>
      </c>
      <c r="D22" s="513" t="s">
        <v>469</v>
      </c>
      <c r="E22" s="340"/>
      <c r="F22" s="341"/>
      <c r="G22" s="338">
        <f t="shared" si="6"/>
        <v>0</v>
      </c>
      <c r="I22" s="569">
        <v>2</v>
      </c>
      <c r="J22" s="304" t="s">
        <v>286</v>
      </c>
      <c r="K22" s="513" t="s">
        <v>469</v>
      </c>
      <c r="L22" s="136"/>
      <c r="M22" s="129"/>
      <c r="N22" s="338">
        <f t="shared" si="7"/>
        <v>0</v>
      </c>
    </row>
    <row r="23" spans="2:14" ht="14.25" customHeight="1" thickBot="1" x14ac:dyDescent="0.25">
      <c r="B23" s="570">
        <v>3</v>
      </c>
      <c r="C23" s="427" t="s">
        <v>287</v>
      </c>
      <c r="D23" s="514" t="s">
        <v>469</v>
      </c>
      <c r="E23" s="553">
        <f>SUM(E21:E22)</f>
        <v>0</v>
      </c>
      <c r="F23" s="195">
        <f>SUM(F21:F22)</f>
        <v>0</v>
      </c>
      <c r="G23" s="196">
        <f t="shared" si="6"/>
        <v>0</v>
      </c>
      <c r="I23" s="570">
        <v>3</v>
      </c>
      <c r="J23" s="427" t="s">
        <v>287</v>
      </c>
      <c r="K23" s="514" t="s">
        <v>469</v>
      </c>
      <c r="L23" s="553">
        <f>SUM(L21:L22)</f>
        <v>0</v>
      </c>
      <c r="M23" s="195">
        <f>SUM(M21:M22)</f>
        <v>0</v>
      </c>
      <c r="N23" s="196">
        <f t="shared" si="7"/>
        <v>0</v>
      </c>
    </row>
    <row r="24" spans="2:14" ht="15" hidden="1" outlineLevel="1" thickBot="1" x14ac:dyDescent="0.25"/>
    <row r="25" spans="2:14" s="365" customFormat="1" ht="15" hidden="1" outlineLevel="1" x14ac:dyDescent="0.2">
      <c r="B25" s="683">
        <f>B18</f>
        <v>2023</v>
      </c>
      <c r="C25" s="709"/>
      <c r="D25" s="510"/>
      <c r="E25" s="377" t="str">
        <f>LEFT(F18,4)-1&amp;" UY"</f>
        <v>2020 UY</v>
      </c>
      <c r="F25" s="397" t="str">
        <f>E25</f>
        <v>2020 UY</v>
      </c>
      <c r="G25" s="378" t="str">
        <f>F25</f>
        <v>2020 UY</v>
      </c>
      <c r="I25" s="683">
        <f>I18</f>
        <v>2022</v>
      </c>
      <c r="J25" s="709"/>
      <c r="K25" s="510"/>
      <c r="L25" s="377" t="str">
        <f>LEFT(M18,4)-1&amp;" UY"</f>
        <v>2019 UY</v>
      </c>
      <c r="M25" s="397" t="str">
        <f>L25</f>
        <v>2019 UY</v>
      </c>
      <c r="N25" s="378" t="str">
        <f>M25</f>
        <v>2019 UY</v>
      </c>
    </row>
    <row r="26" spans="2:14" s="365" customFormat="1" ht="30" hidden="1" outlineLevel="1" x14ac:dyDescent="0.2">
      <c r="B26" s="685"/>
      <c r="C26" s="710"/>
      <c r="D26" s="511" t="s">
        <v>490</v>
      </c>
      <c r="E26" s="390" t="s">
        <v>282</v>
      </c>
      <c r="F26" s="388" t="s">
        <v>283</v>
      </c>
      <c r="G26" s="391" t="s">
        <v>284</v>
      </c>
      <c r="I26" s="685"/>
      <c r="J26" s="710"/>
      <c r="K26" s="511" t="s">
        <v>490</v>
      </c>
      <c r="L26" s="390" t="s">
        <v>282</v>
      </c>
      <c r="M26" s="388" t="s">
        <v>283</v>
      </c>
      <c r="N26" s="391" t="s">
        <v>284</v>
      </c>
    </row>
    <row r="27" spans="2:14" s="365" customFormat="1" ht="13.5" hidden="1" customHeight="1" outlineLevel="1" x14ac:dyDescent="0.2">
      <c r="B27" s="686"/>
      <c r="C27" s="711"/>
      <c r="D27" s="512"/>
      <c r="E27" s="390" t="s">
        <v>159</v>
      </c>
      <c r="F27" s="388" t="s">
        <v>160</v>
      </c>
      <c r="G27" s="391" t="s">
        <v>161</v>
      </c>
      <c r="I27" s="686"/>
      <c r="J27" s="711"/>
      <c r="K27" s="512"/>
      <c r="L27" s="390" t="s">
        <v>159</v>
      </c>
      <c r="M27" s="388" t="s">
        <v>160</v>
      </c>
      <c r="N27" s="391" t="s">
        <v>161</v>
      </c>
    </row>
    <row r="28" spans="2:14" ht="14.25" hidden="1" customHeight="1" outlineLevel="1" x14ac:dyDescent="0.2">
      <c r="B28" s="569">
        <v>1</v>
      </c>
      <c r="C28" s="304" t="s">
        <v>285</v>
      </c>
      <c r="D28" s="513" t="s">
        <v>469</v>
      </c>
      <c r="E28" s="340"/>
      <c r="F28" s="341"/>
      <c r="G28" s="339">
        <f t="shared" ref="G28:G30" si="8">SUM(E28:F28)</f>
        <v>0</v>
      </c>
      <c r="I28" s="569">
        <v>1</v>
      </c>
      <c r="J28" s="304" t="s">
        <v>285</v>
      </c>
      <c r="K28" s="513" t="s">
        <v>469</v>
      </c>
      <c r="L28" s="136"/>
      <c r="M28" s="129"/>
      <c r="N28" s="339">
        <f t="shared" ref="N28:N30" si="9">SUM(L28:M28)</f>
        <v>0</v>
      </c>
    </row>
    <row r="29" spans="2:14" ht="14.25" hidden="1" customHeight="1" outlineLevel="1" x14ac:dyDescent="0.2">
      <c r="B29" s="569">
        <v>2</v>
      </c>
      <c r="C29" s="304" t="s">
        <v>286</v>
      </c>
      <c r="D29" s="513" t="s">
        <v>469</v>
      </c>
      <c r="E29" s="340"/>
      <c r="F29" s="341"/>
      <c r="G29" s="338">
        <f t="shared" si="8"/>
        <v>0</v>
      </c>
      <c r="I29" s="569">
        <v>2</v>
      </c>
      <c r="J29" s="304" t="s">
        <v>286</v>
      </c>
      <c r="K29" s="513" t="s">
        <v>469</v>
      </c>
      <c r="L29" s="136"/>
      <c r="M29" s="129"/>
      <c r="N29" s="338">
        <f t="shared" si="9"/>
        <v>0</v>
      </c>
    </row>
    <row r="30" spans="2:14" ht="14.25" hidden="1" customHeight="1" outlineLevel="1" thickBot="1" x14ac:dyDescent="0.25">
      <c r="B30" s="570">
        <v>3</v>
      </c>
      <c r="C30" s="427" t="s">
        <v>287</v>
      </c>
      <c r="D30" s="514" t="s">
        <v>469</v>
      </c>
      <c r="E30" s="553">
        <f>SUM(E28:E29)</f>
        <v>0</v>
      </c>
      <c r="F30" s="195">
        <f>SUM(F28:F29)</f>
        <v>0</v>
      </c>
      <c r="G30" s="196">
        <f t="shared" si="8"/>
        <v>0</v>
      </c>
      <c r="I30" s="570">
        <v>3</v>
      </c>
      <c r="J30" s="427" t="s">
        <v>287</v>
      </c>
      <c r="K30" s="514" t="s">
        <v>469</v>
      </c>
      <c r="L30" s="553">
        <f>SUM(L28:L29)</f>
        <v>0</v>
      </c>
      <c r="M30" s="195">
        <f>SUM(M28:M29)</f>
        <v>0</v>
      </c>
      <c r="N30" s="196">
        <f t="shared" si="9"/>
        <v>0</v>
      </c>
    </row>
    <row r="31" spans="2:14" ht="15" hidden="1" outlineLevel="1" thickBot="1" x14ac:dyDescent="0.25"/>
    <row r="32" spans="2:14" s="365" customFormat="1" ht="15" hidden="1" outlineLevel="1" x14ac:dyDescent="0.2">
      <c r="B32" s="683">
        <f>B25</f>
        <v>2023</v>
      </c>
      <c r="C32" s="709"/>
      <c r="D32" s="510"/>
      <c r="E32" s="377" t="str">
        <f>LEFT(E25,4)-1&amp;" UY"</f>
        <v>2019 UY</v>
      </c>
      <c r="F32" s="397" t="str">
        <f>E32</f>
        <v>2019 UY</v>
      </c>
      <c r="G32" s="378" t="str">
        <f>F32</f>
        <v>2019 UY</v>
      </c>
      <c r="I32" s="683">
        <f>I25</f>
        <v>2022</v>
      </c>
      <c r="J32" s="709"/>
      <c r="K32" s="510"/>
      <c r="L32" s="377" t="str">
        <f>LEFT(L25,4)-1&amp;" UY"</f>
        <v>2018 UY</v>
      </c>
      <c r="M32" s="397" t="str">
        <f>L32</f>
        <v>2018 UY</v>
      </c>
      <c r="N32" s="378" t="str">
        <f>M32</f>
        <v>2018 UY</v>
      </c>
    </row>
    <row r="33" spans="2:14" s="365" customFormat="1" ht="30" hidden="1" outlineLevel="1" x14ac:dyDescent="0.2">
      <c r="B33" s="685"/>
      <c r="C33" s="710"/>
      <c r="D33" s="511" t="s">
        <v>490</v>
      </c>
      <c r="E33" s="390" t="s">
        <v>282</v>
      </c>
      <c r="F33" s="388" t="s">
        <v>283</v>
      </c>
      <c r="G33" s="391" t="s">
        <v>284</v>
      </c>
      <c r="I33" s="685"/>
      <c r="J33" s="710"/>
      <c r="K33" s="511" t="s">
        <v>490</v>
      </c>
      <c r="L33" s="390" t="s">
        <v>282</v>
      </c>
      <c r="M33" s="388" t="s">
        <v>283</v>
      </c>
      <c r="N33" s="391" t="s">
        <v>284</v>
      </c>
    </row>
    <row r="34" spans="2:14" s="365" customFormat="1" ht="13.5" hidden="1" customHeight="1" outlineLevel="1" x14ac:dyDescent="0.2">
      <c r="B34" s="686"/>
      <c r="C34" s="711"/>
      <c r="D34" s="512"/>
      <c r="E34" s="390" t="s">
        <v>162</v>
      </c>
      <c r="F34" s="388" t="s">
        <v>163</v>
      </c>
      <c r="G34" s="391" t="s">
        <v>164</v>
      </c>
      <c r="I34" s="686"/>
      <c r="J34" s="711"/>
      <c r="K34" s="512"/>
      <c r="L34" s="390" t="s">
        <v>162</v>
      </c>
      <c r="M34" s="388" t="s">
        <v>163</v>
      </c>
      <c r="N34" s="391" t="s">
        <v>164</v>
      </c>
    </row>
    <row r="35" spans="2:14" ht="14.25" hidden="1" customHeight="1" outlineLevel="1" x14ac:dyDescent="0.2">
      <c r="B35" s="569">
        <v>1</v>
      </c>
      <c r="C35" s="304" t="s">
        <v>285</v>
      </c>
      <c r="D35" s="513" t="s">
        <v>469</v>
      </c>
      <c r="E35" s="340"/>
      <c r="F35" s="341"/>
      <c r="G35" s="339">
        <f>SUM(E35:F35)</f>
        <v>0</v>
      </c>
      <c r="I35" s="569">
        <v>1</v>
      </c>
      <c r="J35" s="304" t="s">
        <v>285</v>
      </c>
      <c r="K35" s="513" t="s">
        <v>469</v>
      </c>
      <c r="L35" s="136"/>
      <c r="M35" s="129"/>
      <c r="N35" s="339">
        <f>SUM(L35:M35)</f>
        <v>0</v>
      </c>
    </row>
    <row r="36" spans="2:14" ht="14.25" hidden="1" customHeight="1" outlineLevel="1" x14ac:dyDescent="0.2">
      <c r="B36" s="569">
        <v>2</v>
      </c>
      <c r="C36" s="304" t="s">
        <v>286</v>
      </c>
      <c r="D36" s="513" t="s">
        <v>469</v>
      </c>
      <c r="E36" s="340"/>
      <c r="F36" s="341"/>
      <c r="G36" s="338">
        <f t="shared" ref="G36:G37" si="10">SUM(E36:F36)</f>
        <v>0</v>
      </c>
      <c r="I36" s="569">
        <v>2</v>
      </c>
      <c r="J36" s="304" t="s">
        <v>286</v>
      </c>
      <c r="K36" s="513" t="s">
        <v>469</v>
      </c>
      <c r="L36" s="136"/>
      <c r="M36" s="129"/>
      <c r="N36" s="338">
        <f t="shared" ref="N36:N37" si="11">SUM(L36:M36)</f>
        <v>0</v>
      </c>
    </row>
    <row r="37" spans="2:14" ht="14.25" hidden="1" customHeight="1" outlineLevel="1" thickBot="1" x14ac:dyDescent="0.25">
      <c r="B37" s="570">
        <v>3</v>
      </c>
      <c r="C37" s="427" t="s">
        <v>287</v>
      </c>
      <c r="D37" s="514" t="s">
        <v>469</v>
      </c>
      <c r="E37" s="553">
        <f>SUM(E35:E36)</f>
        <v>0</v>
      </c>
      <c r="F37" s="195">
        <f>SUM(F35:F36)</f>
        <v>0</v>
      </c>
      <c r="G37" s="196">
        <f t="shared" si="10"/>
        <v>0</v>
      </c>
      <c r="I37" s="570">
        <v>3</v>
      </c>
      <c r="J37" s="427" t="s">
        <v>287</v>
      </c>
      <c r="K37" s="514" t="s">
        <v>469</v>
      </c>
      <c r="L37" s="553">
        <f>SUM(L35:L36)</f>
        <v>0</v>
      </c>
      <c r="M37" s="195">
        <f>SUM(M35:M36)</f>
        <v>0</v>
      </c>
      <c r="N37" s="196">
        <f t="shared" si="11"/>
        <v>0</v>
      </c>
    </row>
    <row r="38" spans="2:14" ht="15" hidden="1" outlineLevel="1" thickBot="1" x14ac:dyDescent="0.25"/>
    <row r="39" spans="2:14" s="365" customFormat="1" ht="15" hidden="1" outlineLevel="1" x14ac:dyDescent="0.2">
      <c r="B39" s="683">
        <f>B32</f>
        <v>2023</v>
      </c>
      <c r="C39" s="709"/>
      <c r="D39" s="510"/>
      <c r="E39" s="377" t="str">
        <f>LEFT(E32,4)-1&amp;" UY"</f>
        <v>2018 UY</v>
      </c>
      <c r="F39" s="397" t="str">
        <f>E39</f>
        <v>2018 UY</v>
      </c>
      <c r="G39" s="378" t="str">
        <f>F39</f>
        <v>2018 UY</v>
      </c>
      <c r="I39" s="683">
        <f>I32</f>
        <v>2022</v>
      </c>
      <c r="J39" s="709"/>
      <c r="K39" s="510"/>
      <c r="L39" s="377" t="str">
        <f>LEFT(L32,4)-1&amp;" UY"</f>
        <v>2017 UY</v>
      </c>
      <c r="M39" s="397" t="str">
        <f>L39</f>
        <v>2017 UY</v>
      </c>
      <c r="N39" s="378" t="str">
        <f>M39</f>
        <v>2017 UY</v>
      </c>
    </row>
    <row r="40" spans="2:14" s="365" customFormat="1" ht="30" hidden="1" outlineLevel="1" x14ac:dyDescent="0.2">
      <c r="B40" s="685"/>
      <c r="C40" s="710"/>
      <c r="D40" s="511" t="s">
        <v>490</v>
      </c>
      <c r="E40" s="390" t="s">
        <v>282</v>
      </c>
      <c r="F40" s="388" t="s">
        <v>283</v>
      </c>
      <c r="G40" s="391" t="s">
        <v>284</v>
      </c>
      <c r="I40" s="685"/>
      <c r="J40" s="710"/>
      <c r="K40" s="511" t="s">
        <v>490</v>
      </c>
      <c r="L40" s="390" t="s">
        <v>282</v>
      </c>
      <c r="M40" s="388" t="s">
        <v>283</v>
      </c>
      <c r="N40" s="391" t="s">
        <v>284</v>
      </c>
    </row>
    <row r="41" spans="2:14" s="365" customFormat="1" ht="13.5" hidden="1" customHeight="1" outlineLevel="1" x14ac:dyDescent="0.2">
      <c r="B41" s="686"/>
      <c r="C41" s="711"/>
      <c r="D41" s="512"/>
      <c r="E41" s="390" t="s">
        <v>165</v>
      </c>
      <c r="F41" s="388" t="s">
        <v>166</v>
      </c>
      <c r="G41" s="391" t="s">
        <v>167</v>
      </c>
      <c r="I41" s="686"/>
      <c r="J41" s="711"/>
      <c r="K41" s="512"/>
      <c r="L41" s="390" t="s">
        <v>165</v>
      </c>
      <c r="M41" s="388" t="s">
        <v>166</v>
      </c>
      <c r="N41" s="391" t="s">
        <v>167</v>
      </c>
    </row>
    <row r="42" spans="2:14" ht="14.25" hidden="1" customHeight="1" outlineLevel="1" x14ac:dyDescent="0.2">
      <c r="B42" s="569">
        <v>1</v>
      </c>
      <c r="C42" s="304" t="s">
        <v>285</v>
      </c>
      <c r="D42" s="513" t="s">
        <v>469</v>
      </c>
      <c r="E42" s="340"/>
      <c r="F42" s="341"/>
      <c r="G42" s="339">
        <f t="shared" ref="G42:G44" si="12">SUM(E42:F42)</f>
        <v>0</v>
      </c>
      <c r="I42" s="569">
        <v>1</v>
      </c>
      <c r="J42" s="304" t="s">
        <v>285</v>
      </c>
      <c r="K42" s="513" t="s">
        <v>469</v>
      </c>
      <c r="L42" s="136"/>
      <c r="M42" s="129"/>
      <c r="N42" s="339">
        <f t="shared" ref="N42:N44" si="13">SUM(L42:M42)</f>
        <v>0</v>
      </c>
    </row>
    <row r="43" spans="2:14" ht="14.25" hidden="1" customHeight="1" outlineLevel="1" x14ac:dyDescent="0.2">
      <c r="B43" s="569">
        <v>2</v>
      </c>
      <c r="C43" s="304" t="s">
        <v>286</v>
      </c>
      <c r="D43" s="513" t="s">
        <v>469</v>
      </c>
      <c r="E43" s="340"/>
      <c r="F43" s="341"/>
      <c r="G43" s="338">
        <f t="shared" si="12"/>
        <v>0</v>
      </c>
      <c r="I43" s="569">
        <v>2</v>
      </c>
      <c r="J43" s="304" t="s">
        <v>286</v>
      </c>
      <c r="K43" s="513" t="s">
        <v>469</v>
      </c>
      <c r="L43" s="136"/>
      <c r="M43" s="129"/>
      <c r="N43" s="338">
        <f t="shared" si="13"/>
        <v>0</v>
      </c>
    </row>
    <row r="44" spans="2:14" ht="14.25" hidden="1" customHeight="1" outlineLevel="1" thickBot="1" x14ac:dyDescent="0.25">
      <c r="B44" s="570">
        <v>3</v>
      </c>
      <c r="C44" s="427" t="s">
        <v>287</v>
      </c>
      <c r="D44" s="514" t="s">
        <v>469</v>
      </c>
      <c r="E44" s="553">
        <f>SUM(E42:E43)</f>
        <v>0</v>
      </c>
      <c r="F44" s="195">
        <f>SUM(F42:F43)</f>
        <v>0</v>
      </c>
      <c r="G44" s="196">
        <f t="shared" si="12"/>
        <v>0</v>
      </c>
      <c r="I44" s="570">
        <v>3</v>
      </c>
      <c r="J44" s="427" t="s">
        <v>287</v>
      </c>
      <c r="K44" s="514" t="s">
        <v>469</v>
      </c>
      <c r="L44" s="553">
        <f>SUM(L42:L43)</f>
        <v>0</v>
      </c>
      <c r="M44" s="195">
        <f>SUM(M42:M43)</f>
        <v>0</v>
      </c>
      <c r="N44" s="196">
        <f t="shared" si="13"/>
        <v>0</v>
      </c>
    </row>
    <row r="45" spans="2:14" ht="15" hidden="1" outlineLevel="1" thickBot="1" x14ac:dyDescent="0.25"/>
    <row r="46" spans="2:14" s="365" customFormat="1" ht="15" hidden="1" outlineLevel="1" x14ac:dyDescent="0.2">
      <c r="B46" s="683">
        <f>B39</f>
        <v>2023</v>
      </c>
      <c r="C46" s="709"/>
      <c r="D46" s="510"/>
      <c r="E46" s="377" t="str">
        <f>LEFT(E39,4)-1&amp;" UY"</f>
        <v>2017 UY</v>
      </c>
      <c r="F46" s="397" t="str">
        <f>E46</f>
        <v>2017 UY</v>
      </c>
      <c r="G46" s="378" t="str">
        <f>F46</f>
        <v>2017 UY</v>
      </c>
      <c r="I46" s="683">
        <f>I39</f>
        <v>2022</v>
      </c>
      <c r="J46" s="709"/>
      <c r="K46" s="510"/>
      <c r="L46" s="377" t="str">
        <f>LEFT(L39,4)-1&amp;" UY"</f>
        <v>2016 UY</v>
      </c>
      <c r="M46" s="397" t="str">
        <f>L46</f>
        <v>2016 UY</v>
      </c>
      <c r="N46" s="378" t="str">
        <f>M46</f>
        <v>2016 UY</v>
      </c>
    </row>
    <row r="47" spans="2:14" s="365" customFormat="1" ht="30" hidden="1" outlineLevel="1" x14ac:dyDescent="0.2">
      <c r="B47" s="685"/>
      <c r="C47" s="710"/>
      <c r="D47" s="511" t="s">
        <v>490</v>
      </c>
      <c r="E47" s="390" t="s">
        <v>282</v>
      </c>
      <c r="F47" s="388" t="s">
        <v>283</v>
      </c>
      <c r="G47" s="391" t="s">
        <v>284</v>
      </c>
      <c r="I47" s="685"/>
      <c r="J47" s="710"/>
      <c r="K47" s="511" t="s">
        <v>490</v>
      </c>
      <c r="L47" s="390" t="s">
        <v>282</v>
      </c>
      <c r="M47" s="388" t="s">
        <v>283</v>
      </c>
      <c r="N47" s="391" t="s">
        <v>284</v>
      </c>
    </row>
    <row r="48" spans="2:14" s="365" customFormat="1" ht="13.5" hidden="1" customHeight="1" outlineLevel="1" x14ac:dyDescent="0.2">
      <c r="B48" s="686"/>
      <c r="C48" s="711"/>
      <c r="D48" s="512"/>
      <c r="E48" s="390" t="s">
        <v>168</v>
      </c>
      <c r="F48" s="388" t="s">
        <v>169</v>
      </c>
      <c r="G48" s="391" t="s">
        <v>170</v>
      </c>
      <c r="I48" s="686"/>
      <c r="J48" s="711"/>
      <c r="K48" s="512"/>
      <c r="L48" s="390" t="s">
        <v>168</v>
      </c>
      <c r="M48" s="388" t="s">
        <v>169</v>
      </c>
      <c r="N48" s="391" t="s">
        <v>170</v>
      </c>
    </row>
    <row r="49" spans="2:14" ht="14.25" hidden="1" customHeight="1" outlineLevel="1" x14ac:dyDescent="0.2">
      <c r="B49" s="569">
        <v>1</v>
      </c>
      <c r="C49" s="304" t="s">
        <v>285</v>
      </c>
      <c r="D49" s="513" t="s">
        <v>469</v>
      </c>
      <c r="E49" s="340"/>
      <c r="F49" s="341"/>
      <c r="G49" s="339">
        <f>SUM(E49:F49)</f>
        <v>0</v>
      </c>
      <c r="I49" s="569">
        <v>1</v>
      </c>
      <c r="J49" s="304" t="s">
        <v>285</v>
      </c>
      <c r="K49" s="513" t="s">
        <v>469</v>
      </c>
      <c r="L49" s="136"/>
      <c r="M49" s="129"/>
      <c r="N49" s="339">
        <f>SUM(L49:M49)</f>
        <v>0</v>
      </c>
    </row>
    <row r="50" spans="2:14" ht="14.25" hidden="1" customHeight="1" outlineLevel="1" x14ac:dyDescent="0.2">
      <c r="B50" s="569">
        <v>2</v>
      </c>
      <c r="C50" s="304" t="s">
        <v>286</v>
      </c>
      <c r="D50" s="513" t="s">
        <v>469</v>
      </c>
      <c r="E50" s="340"/>
      <c r="F50" s="341"/>
      <c r="G50" s="338">
        <f t="shared" ref="G50:G51" si="14">SUM(E50:F50)</f>
        <v>0</v>
      </c>
      <c r="I50" s="569">
        <v>2</v>
      </c>
      <c r="J50" s="304" t="s">
        <v>286</v>
      </c>
      <c r="K50" s="513" t="s">
        <v>469</v>
      </c>
      <c r="L50" s="136"/>
      <c r="M50" s="129"/>
      <c r="N50" s="338">
        <f t="shared" ref="N50:N51" si="15">SUM(L50:M50)</f>
        <v>0</v>
      </c>
    </row>
    <row r="51" spans="2:14" ht="14.25" hidden="1" customHeight="1" outlineLevel="1" thickBot="1" x14ac:dyDescent="0.25">
      <c r="B51" s="570">
        <v>3</v>
      </c>
      <c r="C51" s="427" t="s">
        <v>287</v>
      </c>
      <c r="D51" s="514" t="s">
        <v>469</v>
      </c>
      <c r="E51" s="553">
        <f>SUM(E49:E50)</f>
        <v>0</v>
      </c>
      <c r="F51" s="195">
        <f>SUM(F49:F50)</f>
        <v>0</v>
      </c>
      <c r="G51" s="196">
        <f t="shared" si="14"/>
        <v>0</v>
      </c>
      <c r="I51" s="570">
        <v>3</v>
      </c>
      <c r="J51" s="427" t="s">
        <v>287</v>
      </c>
      <c r="K51" s="514" t="s">
        <v>469</v>
      </c>
      <c r="L51" s="553">
        <f>SUM(L49:L50)</f>
        <v>0</v>
      </c>
      <c r="M51" s="195">
        <f>SUM(M49:M50)</f>
        <v>0</v>
      </c>
      <c r="N51" s="196">
        <f t="shared" si="15"/>
        <v>0</v>
      </c>
    </row>
    <row r="52" spans="2:14" ht="15" collapsed="1" thickBot="1" x14ac:dyDescent="0.25"/>
    <row r="53" spans="2:14" ht="15" x14ac:dyDescent="0.2">
      <c r="B53" s="683">
        <f>B46</f>
        <v>2023</v>
      </c>
      <c r="C53" s="709"/>
      <c r="D53" s="510"/>
      <c r="E53" s="377" t="str">
        <f>'[1]Key inputs'!F31</f>
        <v>Total</v>
      </c>
      <c r="F53" s="416" t="str">
        <f>E53</f>
        <v>Total</v>
      </c>
      <c r="G53" s="420" t="str">
        <f>F53</f>
        <v>Total</v>
      </c>
      <c r="I53" s="683">
        <f>I46</f>
        <v>2022</v>
      </c>
      <c r="J53" s="709"/>
      <c r="K53" s="510"/>
      <c r="L53" s="377" t="str">
        <f>E53</f>
        <v>Total</v>
      </c>
      <c r="M53" s="416" t="str">
        <f>L53</f>
        <v>Total</v>
      </c>
      <c r="N53" s="420" t="str">
        <f>M53</f>
        <v>Total</v>
      </c>
    </row>
    <row r="54" spans="2:14" ht="30" x14ac:dyDescent="0.2">
      <c r="B54" s="685"/>
      <c r="C54" s="710"/>
      <c r="D54" s="511" t="s">
        <v>490</v>
      </c>
      <c r="E54" s="390" t="s">
        <v>282</v>
      </c>
      <c r="F54" s="388" t="s">
        <v>283</v>
      </c>
      <c r="G54" s="391" t="s">
        <v>284</v>
      </c>
      <c r="I54" s="685"/>
      <c r="J54" s="710"/>
      <c r="K54" s="511" t="s">
        <v>490</v>
      </c>
      <c r="L54" s="390" t="s">
        <v>282</v>
      </c>
      <c r="M54" s="388" t="s">
        <v>283</v>
      </c>
      <c r="N54" s="391" t="s">
        <v>284</v>
      </c>
    </row>
    <row r="55" spans="2:14" ht="15" x14ac:dyDescent="0.2">
      <c r="B55" s="686"/>
      <c r="C55" s="711"/>
      <c r="D55" s="512"/>
      <c r="E55" s="390" t="s">
        <v>171</v>
      </c>
      <c r="F55" s="388" t="s">
        <v>172</v>
      </c>
      <c r="G55" s="391" t="s">
        <v>173</v>
      </c>
      <c r="I55" s="686"/>
      <c r="J55" s="711"/>
      <c r="K55" s="512"/>
      <c r="L55" s="390" t="s">
        <v>171</v>
      </c>
      <c r="M55" s="388" t="s">
        <v>172</v>
      </c>
      <c r="N55" s="391" t="s">
        <v>173</v>
      </c>
    </row>
    <row r="56" spans="2:14" ht="14.25" customHeight="1" x14ac:dyDescent="0.2">
      <c r="B56" s="569">
        <v>1</v>
      </c>
      <c r="C56" s="304" t="s">
        <v>285</v>
      </c>
      <c r="D56" s="513" t="s">
        <v>469</v>
      </c>
      <c r="E56" s="583">
        <f t="shared" ref="E56:G58" si="16">SUM(E7,E14,E21,E28,E35,E42,E49)</f>
        <v>0</v>
      </c>
      <c r="F56" s="584">
        <f t="shared" si="16"/>
        <v>0</v>
      </c>
      <c r="G56" s="339">
        <f t="shared" si="16"/>
        <v>0</v>
      </c>
      <c r="I56" s="569">
        <v>1</v>
      </c>
      <c r="J56" s="304" t="s">
        <v>285</v>
      </c>
      <c r="K56" s="513" t="s">
        <v>469</v>
      </c>
      <c r="L56" s="583">
        <f t="shared" ref="L56:N58" si="17">SUM(L7,L14,L21,L28,L35,L42,L49)</f>
        <v>0</v>
      </c>
      <c r="M56" s="584">
        <f t="shared" si="17"/>
        <v>0</v>
      </c>
      <c r="N56" s="339">
        <f t="shared" si="17"/>
        <v>0</v>
      </c>
    </row>
    <row r="57" spans="2:14" ht="14.25" customHeight="1" x14ac:dyDescent="0.2">
      <c r="B57" s="569">
        <v>2</v>
      </c>
      <c r="C57" s="304" t="s">
        <v>286</v>
      </c>
      <c r="D57" s="513" t="s">
        <v>469</v>
      </c>
      <c r="E57" s="583">
        <f t="shared" si="16"/>
        <v>0</v>
      </c>
      <c r="F57" s="584">
        <f t="shared" si="16"/>
        <v>0</v>
      </c>
      <c r="G57" s="338">
        <f t="shared" si="16"/>
        <v>0</v>
      </c>
      <c r="I57" s="569">
        <v>2</v>
      </c>
      <c r="J57" s="304" t="s">
        <v>286</v>
      </c>
      <c r="K57" s="513" t="s">
        <v>469</v>
      </c>
      <c r="L57" s="583">
        <f t="shared" si="17"/>
        <v>0</v>
      </c>
      <c r="M57" s="584">
        <f t="shared" si="17"/>
        <v>0</v>
      </c>
      <c r="N57" s="338">
        <f t="shared" si="17"/>
        <v>0</v>
      </c>
    </row>
    <row r="58" spans="2:14" ht="14.25" customHeight="1" thickBot="1" x14ac:dyDescent="0.25">
      <c r="B58" s="570">
        <v>3</v>
      </c>
      <c r="C58" s="427" t="s">
        <v>287</v>
      </c>
      <c r="D58" s="514" t="s">
        <v>469</v>
      </c>
      <c r="E58" s="553">
        <f t="shared" si="16"/>
        <v>0</v>
      </c>
      <c r="F58" s="195">
        <f t="shared" si="16"/>
        <v>0</v>
      </c>
      <c r="G58" s="196">
        <f t="shared" si="16"/>
        <v>0</v>
      </c>
      <c r="I58" s="570">
        <v>3</v>
      </c>
      <c r="J58" s="427" t="s">
        <v>287</v>
      </c>
      <c r="K58" s="514" t="s">
        <v>469</v>
      </c>
      <c r="L58" s="553">
        <f t="shared" si="17"/>
        <v>0</v>
      </c>
      <c r="M58" s="195">
        <f t="shared" si="17"/>
        <v>0</v>
      </c>
      <c r="N58" s="196">
        <f t="shared" si="17"/>
        <v>0</v>
      </c>
    </row>
  </sheetData>
  <sheetProtection algorithmName="SHA-512" hashValue="vUpHPbOc/mfe0PhCyHzv6/fTkX7QYCiu+2xJpWZBhzxKyR8F9Gr6p6SbwEmyqbaZLCYVuqmYiLO6y8+nGaEAMw==" saltValue="QWMchs1DwQcjr4Xjibu6aQ==" spinCount="100000" sheet="1" objects="1" scenarios="1" formatCells="0" formatColumns="0" formatRows="0"/>
  <mergeCells count="16">
    <mergeCell ref="B32:C34"/>
    <mergeCell ref="B39:C41"/>
    <mergeCell ref="B46:C48"/>
    <mergeCell ref="B53:C55"/>
    <mergeCell ref="I4:J6"/>
    <mergeCell ref="I11:J13"/>
    <mergeCell ref="I18:J20"/>
    <mergeCell ref="I25:J27"/>
    <mergeCell ref="I32:J34"/>
    <mergeCell ref="I39:J41"/>
    <mergeCell ref="I46:J48"/>
    <mergeCell ref="I53:J55"/>
    <mergeCell ref="B4:C6"/>
    <mergeCell ref="B11:C13"/>
    <mergeCell ref="B18:C20"/>
    <mergeCell ref="B25:C27"/>
  </mergeCells>
  <hyperlinks>
    <hyperlink ref="F2" location="Content!A1" display="&lt;&lt;&lt; Back to ToC" xr:uid="{089BC056-A8F3-4341-B8CF-3ED875FC1A42}"/>
  </hyperlinks>
  <pageMargins left="0.7" right="0.7" top="0.75" bottom="0.75" header="0.3" footer="0.3"/>
  <pageSetup paperSize="9" fitToHeight="0" orientation="landscape" r:id="rId1"/>
  <headerFooter>
    <oddFooter>&amp;C_x000D_&amp;1#&amp;"Calibri"&amp;10&amp;K000000 Classification: Unclassified</oddFooter>
  </headerFooter>
  <rowBreaks count="2" manualBreakCount="2">
    <brk id="23" max="16383" man="1"/>
    <brk id="5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919D-DE9F-403D-B6F5-6DA87384CCCC}">
  <sheetPr codeName="Sheet4"/>
  <dimension ref="B1:J26"/>
  <sheetViews>
    <sheetView showGridLines="0" workbookViewId="0">
      <selection activeCell="K17" sqref="K17"/>
    </sheetView>
  </sheetViews>
  <sheetFormatPr defaultColWidth="8.7109375" defaultRowHeight="14.25" x14ac:dyDescent="0.2"/>
  <cols>
    <col min="1" max="2" width="4.5703125" style="9" customWidth="1"/>
    <col min="3" max="3" width="1" style="9" customWidth="1"/>
    <col min="4" max="4" width="13.28515625" style="9" customWidth="1"/>
    <col min="5" max="5" width="54.85546875" style="9" bestFit="1" customWidth="1"/>
    <col min="6" max="6" width="0.5703125" style="9" customWidth="1"/>
    <col min="7" max="7" width="11.5703125" style="9" bestFit="1" customWidth="1"/>
    <col min="8" max="16384" width="8.7109375" style="9"/>
  </cols>
  <sheetData>
    <row r="1" spans="2:10" s="19" customFormat="1" x14ac:dyDescent="0.2">
      <c r="B1" s="612" t="s">
        <v>31</v>
      </c>
      <c r="C1" s="613"/>
      <c r="D1" s="613"/>
      <c r="E1" s="613"/>
    </row>
    <row r="2" spans="2:10" s="19" customFormat="1" x14ac:dyDescent="0.2">
      <c r="B2" s="613"/>
      <c r="C2" s="613"/>
      <c r="D2" s="613"/>
      <c r="E2" s="613"/>
    </row>
    <row r="3" spans="2:10" s="19" customFormat="1" x14ac:dyDescent="0.2">
      <c r="B3" s="613"/>
      <c r="C3" s="613"/>
      <c r="D3" s="613"/>
      <c r="E3" s="613"/>
    </row>
    <row r="6" spans="2:10" ht="15" x14ac:dyDescent="0.25">
      <c r="B6" s="87" t="s">
        <v>32</v>
      </c>
      <c r="D6" s="87" t="s">
        <v>33</v>
      </c>
      <c r="E6" s="87" t="s">
        <v>31</v>
      </c>
      <c r="G6" s="88" t="s">
        <v>34</v>
      </c>
      <c r="J6" s="30"/>
    </row>
    <row r="7" spans="2:10" x14ac:dyDescent="0.2">
      <c r="B7" s="89">
        <v>1</v>
      </c>
      <c r="D7" s="609" t="s">
        <v>35</v>
      </c>
      <c r="E7" s="14" t="s">
        <v>36</v>
      </c>
      <c r="F7" s="90"/>
      <c r="G7" s="91" t="s">
        <v>37</v>
      </c>
      <c r="I7" s="92"/>
    </row>
    <row r="8" spans="2:10" x14ac:dyDescent="0.2">
      <c r="B8" s="89">
        <v>2</v>
      </c>
      <c r="D8" s="610"/>
      <c r="E8" s="14" t="s">
        <v>38</v>
      </c>
      <c r="F8" s="90"/>
      <c r="G8" s="91" t="s">
        <v>37</v>
      </c>
    </row>
    <row r="9" spans="2:10" x14ac:dyDescent="0.2">
      <c r="B9" s="93">
        <v>3</v>
      </c>
      <c r="D9" s="610"/>
      <c r="E9" s="14" t="s">
        <v>39</v>
      </c>
      <c r="F9" s="90"/>
      <c r="G9" s="94" t="s">
        <v>37</v>
      </c>
    </row>
    <row r="10" spans="2:10" x14ac:dyDescent="0.2">
      <c r="B10" s="89">
        <v>4</v>
      </c>
      <c r="D10" s="614" t="s">
        <v>40</v>
      </c>
      <c r="E10" s="14" t="s">
        <v>41</v>
      </c>
      <c r="G10" s="91" t="s">
        <v>37</v>
      </c>
    </row>
    <row r="11" spans="2:10" x14ac:dyDescent="0.2">
      <c r="B11" s="89">
        <v>5</v>
      </c>
      <c r="D11" s="615"/>
      <c r="E11" s="14" t="s">
        <v>42</v>
      </c>
      <c r="F11" s="90"/>
      <c r="G11" s="91" t="s">
        <v>37</v>
      </c>
    </row>
    <row r="12" spans="2:10" x14ac:dyDescent="0.2">
      <c r="B12" s="93">
        <v>6</v>
      </c>
      <c r="D12" s="615"/>
      <c r="E12" s="14" t="s">
        <v>499</v>
      </c>
      <c r="F12" s="90"/>
      <c r="G12" s="91" t="s">
        <v>37</v>
      </c>
    </row>
    <row r="13" spans="2:10" x14ac:dyDescent="0.2">
      <c r="B13" s="89">
        <v>7</v>
      </c>
      <c r="D13" s="615"/>
      <c r="E13" s="14" t="s">
        <v>43</v>
      </c>
      <c r="F13" s="90"/>
      <c r="G13" s="91" t="s">
        <v>37</v>
      </c>
    </row>
    <row r="14" spans="2:10" x14ac:dyDescent="0.2">
      <c r="B14" s="89">
        <v>8</v>
      </c>
      <c r="D14" s="615"/>
      <c r="E14" s="14" t="s">
        <v>44</v>
      </c>
      <c r="F14" s="90"/>
      <c r="G14" s="91" t="s">
        <v>37</v>
      </c>
    </row>
    <row r="15" spans="2:10" x14ac:dyDescent="0.2">
      <c r="B15" s="93">
        <v>9</v>
      </c>
      <c r="D15" s="616"/>
      <c r="E15" s="14" t="s">
        <v>45</v>
      </c>
      <c r="F15" s="90"/>
      <c r="G15" s="91" t="s">
        <v>37</v>
      </c>
    </row>
    <row r="16" spans="2:10" x14ac:dyDescent="0.2">
      <c r="B16" s="93">
        <v>10</v>
      </c>
      <c r="D16" s="610" t="s">
        <v>46</v>
      </c>
      <c r="E16" s="14" t="s">
        <v>47</v>
      </c>
      <c r="F16" s="90"/>
      <c r="G16" s="91" t="s">
        <v>37</v>
      </c>
      <c r="H16" s="30"/>
    </row>
    <row r="17" spans="2:8" x14ac:dyDescent="0.2">
      <c r="B17" s="89">
        <v>11</v>
      </c>
      <c r="D17" s="610"/>
      <c r="E17" s="14" t="s">
        <v>48</v>
      </c>
      <c r="F17" s="90"/>
      <c r="G17" s="91" t="s">
        <v>37</v>
      </c>
      <c r="H17" s="30"/>
    </row>
    <row r="18" spans="2:8" x14ac:dyDescent="0.2">
      <c r="B18" s="89">
        <v>12</v>
      </c>
      <c r="D18" s="610"/>
      <c r="E18" s="14" t="s">
        <v>49</v>
      </c>
      <c r="F18" s="90"/>
      <c r="G18" s="91" t="s">
        <v>37</v>
      </c>
      <c r="H18" s="30"/>
    </row>
    <row r="19" spans="2:8" x14ac:dyDescent="0.2">
      <c r="B19" s="93">
        <v>13</v>
      </c>
      <c r="D19" s="611"/>
      <c r="E19" s="14" t="s">
        <v>50</v>
      </c>
      <c r="F19" s="90"/>
      <c r="G19" s="91" t="s">
        <v>37</v>
      </c>
    </row>
    <row r="20" spans="2:8" x14ac:dyDescent="0.2">
      <c r="B20" s="89">
        <v>14</v>
      </c>
      <c r="D20" s="609" t="s">
        <v>51</v>
      </c>
      <c r="E20" s="14" t="s">
        <v>52</v>
      </c>
      <c r="G20" s="91" t="s">
        <v>37</v>
      </c>
    </row>
    <row r="21" spans="2:8" x14ac:dyDescent="0.2">
      <c r="B21" s="89">
        <v>15</v>
      </c>
      <c r="D21" s="610"/>
      <c r="E21" s="14" t="s">
        <v>53</v>
      </c>
      <c r="F21" s="90"/>
      <c r="G21" s="91" t="s">
        <v>37</v>
      </c>
    </row>
    <row r="22" spans="2:8" x14ac:dyDescent="0.2">
      <c r="B22" s="93">
        <v>16</v>
      </c>
      <c r="D22" s="610"/>
      <c r="E22" s="14" t="s">
        <v>54</v>
      </c>
      <c r="F22" s="90"/>
      <c r="G22" s="91" t="s">
        <v>37</v>
      </c>
    </row>
    <row r="23" spans="2:8" x14ac:dyDescent="0.2">
      <c r="B23" s="93">
        <v>17</v>
      </c>
      <c r="D23" s="610"/>
      <c r="E23" s="14" t="s">
        <v>55</v>
      </c>
      <c r="F23" s="90"/>
      <c r="G23" s="91" t="s">
        <v>37</v>
      </c>
    </row>
    <row r="24" spans="2:8" x14ac:dyDescent="0.2">
      <c r="B24" s="93">
        <v>18</v>
      </c>
      <c r="D24" s="610"/>
      <c r="E24" s="14" t="s">
        <v>56</v>
      </c>
      <c r="F24" s="90"/>
      <c r="G24" s="91" t="s">
        <v>37</v>
      </c>
    </row>
    <row r="25" spans="2:8" x14ac:dyDescent="0.2">
      <c r="B25" s="93">
        <v>19</v>
      </c>
      <c r="D25" s="610"/>
      <c r="E25" s="14" t="s">
        <v>57</v>
      </c>
      <c r="F25" s="90"/>
      <c r="G25" s="91" t="s">
        <v>37</v>
      </c>
    </row>
    <row r="26" spans="2:8" x14ac:dyDescent="0.2">
      <c r="B26" s="93">
        <v>20</v>
      </c>
      <c r="D26" s="611"/>
      <c r="E26" s="14" t="s">
        <v>58</v>
      </c>
      <c r="G26" s="91" t="s">
        <v>37</v>
      </c>
      <c r="H26" s="30"/>
    </row>
  </sheetData>
  <sheetProtection algorithmName="SHA-512" hashValue="dbeI2oajeOxuAOdXdfI5QuR0URpFMdoNiri48m6t1sXO0kJXsyapdhnIRsB39hjoth8phN4tk4xTM35mBDNfSA==" saltValue="1kT7oNHmlNPuH8YISRM/yA==" spinCount="100000" sheet="1" formatCells="0" formatColumns="0"/>
  <mergeCells count="5">
    <mergeCell ref="D20:D26"/>
    <mergeCell ref="B1:E3"/>
    <mergeCell ref="D7:D9"/>
    <mergeCell ref="D10:D15"/>
    <mergeCell ref="D16:D19"/>
  </mergeCells>
  <hyperlinks>
    <hyperlink ref="G7" location="'Statement of profit and loss'!_Toc157772372" display="Click here" xr:uid="{54FB6A63-4BFA-4B97-BAE0-43840A2FEA4A}"/>
    <hyperlink ref="G8" location="'Balance Sheet'!_Toc157772373" display="Click here" xr:uid="{65570099-65B8-42D1-AAB3-409EC1DDC2D1}"/>
    <hyperlink ref="G11" location="'Financial Assets past due '!A1" display="Click here" xr:uid="{00E19B7D-213B-411A-8D62-5C89A91547A7}"/>
    <hyperlink ref="G13" location="'Maturity analysis of syndicate '!_Toc157772381" display="Click here" xr:uid="{F56F893D-999E-4A61-BB1F-12D8A9DC48EC}"/>
    <hyperlink ref="G14" location="'Currency risk'!_Toc157772382" display="Click here" xr:uid="{E03E3C1C-FE2C-45BE-A5E4-1D27D89BC37B}"/>
    <hyperlink ref="G15" location="'Sensitivity analysis financial '!_Toc157772383" display="Click here" xr:uid="{1A728062-8B40-4E3C-A82A-8584B07A78D9}"/>
    <hyperlink ref="G21" location="'Geographical split of gross '!A1" display="Click here" xr:uid="{9D6EB257-8815-4AF2-9B15-25E82303B6D3}"/>
    <hyperlink ref="G22" location="'Net operating expenses'!A1" display="Click here" xr:uid="{5FADD396-4D43-466E-B03A-231E62F9A44F}"/>
    <hyperlink ref="G23" location="'Investment return'!_Toc157772387" display="Click here" xr:uid="{D1946A01-E4DF-4BF6-9EEF-91BEA9E9828F}"/>
    <hyperlink ref="G24" location="' Financial Investments (FI)'!A1" display="Click here" xr:uid="{336D0AFE-F95A-4C63-B954-13ECDA64C29D}"/>
    <hyperlink ref="G25" location="'Assets by FV heirarchy class'!A1" display="Click here" xr:uid="{951D0A84-2C89-4691-AB83-CA1E9B4F529B}"/>
    <hyperlink ref="G16" location="'Claims development table; gross'!_Toc157772393" display="Click here" xr:uid="{50DB3B9C-8BCF-4C07-B7FD-272FFD7BF69C}"/>
    <hyperlink ref="G18" location="'Discount rates and mean terms'!A1" display="Click here" xr:uid="{FFC7E91B-A1C3-4BEF-9EB3-AF77FFAA76E6}"/>
    <hyperlink ref="G19" location="'Discounted claims values'!A1" display="Click here" xr:uid="{1A41060C-9408-401B-BD8F-D306AA80CA7A}"/>
    <hyperlink ref="G10" location="'Exposure to credit risk'!A1" display="Click here" xr:uid="{C2C1BAA4-C322-4A8A-AAE2-9F98A2D9FFA6}"/>
    <hyperlink ref="G20" location="'Analysis of underwriting result'!A1" display="Click here" xr:uid="{6FF57218-B494-458A-A71D-A0693150D3A4}"/>
    <hyperlink ref="G17" location="'Claims development; net'!A1" display="Click here" xr:uid="{AB1FE409-65B9-4613-A3A8-398813F88C83}"/>
    <hyperlink ref="G26" location="'Foreign exchange rates'!A1" display="Click here" xr:uid="{08F853C0-53CA-4573-923E-C1AE74355803}"/>
    <hyperlink ref="G9" location="'Statement of Change in members '!A1" display="Click here" xr:uid="{728B678E-74C8-4A81-9192-16CBD5318C51}"/>
    <hyperlink ref="G12" location="'Age analysis of past due not im'!A1" display="Click here" xr:uid="{AD5E3891-5CC4-4406-9542-9080B80A2EBF}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&amp;C_x000D_&amp;1#&amp;"Calibri"&amp;10&amp;K000000 Classification: Unclassified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11F8-E7CE-4117-89E1-175476A4F18E}">
  <sheetPr>
    <tabColor rgb="FF92D050"/>
  </sheetPr>
  <dimension ref="C2"/>
  <sheetViews>
    <sheetView showGridLines="0" workbookViewId="0">
      <selection activeCell="R33" sqref="R33"/>
    </sheetView>
  </sheetViews>
  <sheetFormatPr defaultRowHeight="15" x14ac:dyDescent="0.25"/>
  <sheetData>
    <row r="2" spans="3:3" x14ac:dyDescent="0.25">
      <c r="C2" s="6" t="s">
        <v>59</v>
      </c>
    </row>
  </sheetData>
  <sheetProtection algorithmName="SHA-512" hashValue="p5srWQxJXLFiift40sNw9Tq8V1XUUmR1vkjCxDy2j9B9KVnekFFtPr6/oZ7B1CWBbopYR+djrMw0ZCOR9ZKOmA==" saltValue="Nd7N/1LsjMLFkJbe85J3kw==" spinCount="100000" sheet="1" objects="1" scenarios="1"/>
  <hyperlinks>
    <hyperlink ref="C2" location="Content!A1" display="&lt;&lt;&lt; Back to ToC" xr:uid="{82B127FC-5BCD-45D5-8CBE-DD7CB5A9AAAA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2193B-491E-48D2-A12B-409C6E3BEEFE}">
  <dimension ref="B1:R172"/>
  <sheetViews>
    <sheetView showGridLines="0" tabSelected="1" zoomScale="55" zoomScaleNormal="55" zoomScaleSheetLayoutView="40" workbookViewId="0">
      <selection activeCell="P37" sqref="P37"/>
    </sheetView>
  </sheetViews>
  <sheetFormatPr defaultColWidth="8.7109375" defaultRowHeight="14.25" outlineLevelRow="2" x14ac:dyDescent="0.2"/>
  <cols>
    <col min="1" max="1" width="3.7109375" style="9" customWidth="1"/>
    <col min="2" max="2" width="4" style="573" bestFit="1" customWidth="1"/>
    <col min="3" max="3" width="53.42578125" style="9" bestFit="1" customWidth="1"/>
    <col min="4" max="9" width="26.28515625" style="9" customWidth="1"/>
    <col min="10" max="10" width="21.85546875" style="9" customWidth="1"/>
    <col min="11" max="11" width="5.140625" style="573" customWidth="1"/>
    <col min="12" max="12" width="44.7109375" style="9" bestFit="1" customWidth="1"/>
    <col min="13" max="14" width="28.28515625" style="9" bestFit="1" customWidth="1"/>
    <col min="15" max="15" width="26.28515625" style="9" bestFit="1" customWidth="1"/>
    <col min="16" max="16" width="30.5703125" style="9" bestFit="1" customWidth="1"/>
    <col min="17" max="17" width="24.7109375" style="9" bestFit="1" customWidth="1"/>
    <col min="18" max="18" width="24.140625" style="9" bestFit="1" customWidth="1"/>
    <col min="19" max="16384" width="8.7109375" style="9"/>
  </cols>
  <sheetData>
    <row r="1" spans="2:18" s="365" customFormat="1" x14ac:dyDescent="0.2">
      <c r="B1" s="568"/>
      <c r="K1" s="568"/>
    </row>
    <row r="2" spans="2:18" s="365" customFormat="1" ht="15" x14ac:dyDescent="0.2">
      <c r="B2" s="568"/>
      <c r="C2" s="362" t="s">
        <v>52</v>
      </c>
      <c r="E2" s="375" t="s">
        <v>59</v>
      </c>
      <c r="K2" s="591"/>
      <c r="L2" s="362" t="str">
        <f>LEFT(K4,4) &amp; " - Analysis of underwriting results "</f>
        <v>2022 - Analysis of underwriting results </v>
      </c>
    </row>
    <row r="3" spans="2:18" s="365" customFormat="1" ht="15" thickBot="1" x14ac:dyDescent="0.25">
      <c r="B3" s="568"/>
      <c r="C3" s="363" t="str">
        <f>"Figures in thousands of "&amp;'Key inputs'!G24</f>
        <v>Figures in thousands of USD</v>
      </c>
      <c r="E3" s="375"/>
      <c r="K3" s="592"/>
      <c r="L3" s="363" t="str">
        <f>C3</f>
        <v>Figures in thousands of USD</v>
      </c>
    </row>
    <row r="4" spans="2:18" s="365" customFormat="1" ht="15" x14ac:dyDescent="0.2">
      <c r="B4" s="652">
        <f>'Key inputs'!C29</f>
        <v>2023</v>
      </c>
      <c r="C4" s="719"/>
      <c r="D4" s="712" t="str">
        <f>'Key inputs'!C30</f>
        <v>2023 UY</v>
      </c>
      <c r="E4" s="713"/>
      <c r="F4" s="713"/>
      <c r="G4" s="713"/>
      <c r="H4" s="713"/>
      <c r="I4" s="714"/>
      <c r="K4" s="652">
        <f>'Key inputs'!G29</f>
        <v>2022</v>
      </c>
      <c r="L4" s="653"/>
      <c r="M4" s="712" t="str">
        <f>'Key inputs'!G30</f>
        <v>2022 UY</v>
      </c>
      <c r="N4" s="713"/>
      <c r="O4" s="713"/>
      <c r="P4" s="713"/>
      <c r="Q4" s="713"/>
      <c r="R4" s="714"/>
    </row>
    <row r="5" spans="2:18" s="365" customFormat="1" ht="15" customHeight="1" x14ac:dyDescent="0.2">
      <c r="B5" s="654"/>
      <c r="C5" s="720"/>
      <c r="D5" s="674" t="s">
        <v>71</v>
      </c>
      <c r="E5" s="672" t="s">
        <v>288</v>
      </c>
      <c r="F5" s="672" t="s">
        <v>289</v>
      </c>
      <c r="G5" s="672" t="s">
        <v>290</v>
      </c>
      <c r="H5" s="672" t="s">
        <v>291</v>
      </c>
      <c r="I5" s="715" t="s">
        <v>292</v>
      </c>
      <c r="K5" s="654"/>
      <c r="L5" s="655"/>
      <c r="M5" s="674" t="s">
        <v>71</v>
      </c>
      <c r="N5" s="672" t="s">
        <v>288</v>
      </c>
      <c r="O5" s="672" t="s">
        <v>289</v>
      </c>
      <c r="P5" s="672" t="s">
        <v>290</v>
      </c>
      <c r="Q5" s="672" t="s">
        <v>291</v>
      </c>
      <c r="R5" s="715" t="s">
        <v>292</v>
      </c>
    </row>
    <row r="6" spans="2:18" s="365" customFormat="1" ht="27" customHeight="1" x14ac:dyDescent="0.2">
      <c r="B6" s="654"/>
      <c r="C6" s="720"/>
      <c r="D6" s="722"/>
      <c r="E6" s="661"/>
      <c r="F6" s="661"/>
      <c r="G6" s="661"/>
      <c r="H6" s="661"/>
      <c r="I6" s="721"/>
      <c r="K6" s="654"/>
      <c r="L6" s="655"/>
      <c r="M6" s="675"/>
      <c r="N6" s="662"/>
      <c r="O6" s="662"/>
      <c r="P6" s="662"/>
      <c r="Q6" s="662"/>
      <c r="R6" s="716"/>
    </row>
    <row r="7" spans="2:18" s="365" customFormat="1" ht="14.25" customHeight="1" x14ac:dyDescent="0.2">
      <c r="B7" s="656"/>
      <c r="C7" s="707"/>
      <c r="D7" s="390" t="s">
        <v>62</v>
      </c>
      <c r="E7" s="388" t="s">
        <v>63</v>
      </c>
      <c r="F7" s="388" t="s">
        <v>64</v>
      </c>
      <c r="G7" s="388" t="s">
        <v>65</v>
      </c>
      <c r="H7" s="388" t="s">
        <v>66</v>
      </c>
      <c r="I7" s="391" t="s">
        <v>67</v>
      </c>
      <c r="K7" s="656"/>
      <c r="L7" s="657"/>
      <c r="M7" s="390" t="s">
        <v>62</v>
      </c>
      <c r="N7" s="388" t="s">
        <v>63</v>
      </c>
      <c r="O7" s="388" t="s">
        <v>64</v>
      </c>
      <c r="P7" s="388" t="s">
        <v>65</v>
      </c>
      <c r="Q7" s="388" t="s">
        <v>66</v>
      </c>
      <c r="R7" s="391" t="s">
        <v>67</v>
      </c>
    </row>
    <row r="8" spans="2:18" s="365" customFormat="1" ht="14.25" hidden="1" customHeight="1" outlineLevel="1" x14ac:dyDescent="0.2">
      <c r="B8" s="484"/>
      <c r="C8" s="574" t="s">
        <v>495</v>
      </c>
      <c r="D8" s="516" t="s">
        <v>470</v>
      </c>
      <c r="E8" s="518" t="s">
        <v>470</v>
      </c>
      <c r="F8" s="518" t="s">
        <v>470</v>
      </c>
      <c r="G8" s="518" t="s">
        <v>470</v>
      </c>
      <c r="H8" s="518" t="s">
        <v>470</v>
      </c>
      <c r="I8" s="519" t="s">
        <v>470</v>
      </c>
      <c r="K8" s="484"/>
      <c r="L8" s="574" t="s">
        <v>495</v>
      </c>
      <c r="M8" s="516" t="s">
        <v>470</v>
      </c>
      <c r="N8" s="516" t="s">
        <v>470</v>
      </c>
      <c r="O8" s="516" t="s">
        <v>470</v>
      </c>
      <c r="P8" s="516" t="s">
        <v>470</v>
      </c>
      <c r="Q8" s="516" t="s">
        <v>470</v>
      </c>
      <c r="R8" s="517" t="s">
        <v>470</v>
      </c>
    </row>
    <row r="9" spans="2:18" collapsed="1" x14ac:dyDescent="0.2">
      <c r="B9" s="569"/>
      <c r="C9" s="540" t="s">
        <v>293</v>
      </c>
      <c r="D9" s="164"/>
      <c r="E9" s="163"/>
      <c r="F9" s="163"/>
      <c r="G9" s="163"/>
      <c r="H9" s="163"/>
      <c r="I9" s="252"/>
      <c r="K9" s="569"/>
      <c r="L9" s="540" t="s">
        <v>293</v>
      </c>
      <c r="M9" s="61"/>
      <c r="N9" s="60"/>
      <c r="O9" s="60"/>
      <c r="P9" s="60"/>
      <c r="Q9" s="60"/>
      <c r="R9" s="60"/>
    </row>
    <row r="10" spans="2:18" ht="15" x14ac:dyDescent="0.2">
      <c r="B10" s="569">
        <v>1</v>
      </c>
      <c r="C10" s="171" t="s">
        <v>271</v>
      </c>
      <c r="D10" s="159"/>
      <c r="E10" s="127"/>
      <c r="F10" s="127"/>
      <c r="G10" s="127"/>
      <c r="H10" s="127"/>
      <c r="I10" s="208">
        <f>SUM(E10:H10)</f>
        <v>0</v>
      </c>
      <c r="K10" s="569">
        <v>1</v>
      </c>
      <c r="L10" s="171" t="s">
        <v>271</v>
      </c>
      <c r="M10" s="593"/>
      <c r="N10" s="594"/>
      <c r="O10" s="594"/>
      <c r="P10" s="594"/>
      <c r="Q10" s="594"/>
      <c r="R10" s="208">
        <f>SUM(N10:Q10)</f>
        <v>0</v>
      </c>
    </row>
    <row r="11" spans="2:18" ht="15" x14ac:dyDescent="0.2">
      <c r="B11" s="569">
        <v>2</v>
      </c>
      <c r="C11" s="171" t="s">
        <v>273</v>
      </c>
      <c r="D11" s="133"/>
      <c r="E11" s="120"/>
      <c r="F11" s="120"/>
      <c r="G11" s="120"/>
      <c r="H11" s="120"/>
      <c r="I11" s="208">
        <f t="shared" ref="I11:I19" si="0">SUM(E11:H11)</f>
        <v>0</v>
      </c>
      <c r="K11" s="569">
        <v>2</v>
      </c>
      <c r="L11" s="171" t="s">
        <v>273</v>
      </c>
      <c r="M11" s="595"/>
      <c r="N11" s="121"/>
      <c r="O11" s="121"/>
      <c r="P11" s="121"/>
      <c r="Q11" s="121"/>
      <c r="R11" s="208">
        <f t="shared" ref="R11:R19" si="1">SUM(N11:Q11)</f>
        <v>0</v>
      </c>
    </row>
    <row r="12" spans="2:18" ht="15" x14ac:dyDescent="0.2">
      <c r="B12" s="569">
        <v>3</v>
      </c>
      <c r="C12" s="171" t="s">
        <v>274</v>
      </c>
      <c r="D12" s="133"/>
      <c r="E12" s="120"/>
      <c r="F12" s="120"/>
      <c r="G12" s="120"/>
      <c r="H12" s="120"/>
      <c r="I12" s="208">
        <f t="shared" si="0"/>
        <v>0</v>
      </c>
      <c r="K12" s="569">
        <v>3</v>
      </c>
      <c r="L12" s="171" t="s">
        <v>274</v>
      </c>
      <c r="M12" s="595"/>
      <c r="N12" s="121"/>
      <c r="O12" s="121"/>
      <c r="P12" s="121"/>
      <c r="Q12" s="121"/>
      <c r="R12" s="208">
        <f t="shared" si="1"/>
        <v>0</v>
      </c>
    </row>
    <row r="13" spans="2:18" ht="15" x14ac:dyDescent="0.2">
      <c r="B13" s="569">
        <v>4</v>
      </c>
      <c r="C13" s="171" t="s">
        <v>272</v>
      </c>
      <c r="D13" s="133"/>
      <c r="E13" s="120"/>
      <c r="F13" s="120"/>
      <c r="G13" s="120"/>
      <c r="H13" s="120"/>
      <c r="I13" s="208">
        <f t="shared" si="0"/>
        <v>0</v>
      </c>
      <c r="K13" s="569">
        <v>4</v>
      </c>
      <c r="L13" s="171" t="s">
        <v>272</v>
      </c>
      <c r="M13" s="595"/>
      <c r="N13" s="121"/>
      <c r="O13" s="121"/>
      <c r="P13" s="121"/>
      <c r="Q13" s="121"/>
      <c r="R13" s="208">
        <f t="shared" si="1"/>
        <v>0</v>
      </c>
    </row>
    <row r="14" spans="2:18" ht="15" x14ac:dyDescent="0.2">
      <c r="B14" s="569">
        <v>5</v>
      </c>
      <c r="C14" s="171" t="s">
        <v>275</v>
      </c>
      <c r="D14" s="133"/>
      <c r="E14" s="120"/>
      <c r="F14" s="120"/>
      <c r="G14" s="120"/>
      <c r="H14" s="120"/>
      <c r="I14" s="208">
        <f t="shared" si="0"/>
        <v>0</v>
      </c>
      <c r="K14" s="569">
        <v>5</v>
      </c>
      <c r="L14" s="171" t="s">
        <v>275</v>
      </c>
      <c r="M14" s="595"/>
      <c r="N14" s="121"/>
      <c r="O14" s="121"/>
      <c r="P14" s="121"/>
      <c r="Q14" s="121"/>
      <c r="R14" s="208">
        <f t="shared" si="1"/>
        <v>0</v>
      </c>
    </row>
    <row r="15" spans="2:18" ht="15" x14ac:dyDescent="0.2">
      <c r="B15" s="569">
        <v>6</v>
      </c>
      <c r="C15" s="171" t="s">
        <v>276</v>
      </c>
      <c r="D15" s="133"/>
      <c r="E15" s="120"/>
      <c r="F15" s="120"/>
      <c r="G15" s="120"/>
      <c r="H15" s="120"/>
      <c r="I15" s="208">
        <f t="shared" si="0"/>
        <v>0</v>
      </c>
      <c r="K15" s="569">
        <v>6</v>
      </c>
      <c r="L15" s="171" t="s">
        <v>276</v>
      </c>
      <c r="M15" s="595"/>
      <c r="N15" s="121"/>
      <c r="O15" s="121"/>
      <c r="P15" s="121"/>
      <c r="Q15" s="121"/>
      <c r="R15" s="208">
        <f t="shared" si="1"/>
        <v>0</v>
      </c>
    </row>
    <row r="16" spans="2:18" ht="15" x14ac:dyDescent="0.2">
      <c r="B16" s="569">
        <v>7</v>
      </c>
      <c r="C16" s="171" t="s">
        <v>277</v>
      </c>
      <c r="D16" s="133"/>
      <c r="E16" s="120"/>
      <c r="F16" s="120"/>
      <c r="G16" s="120"/>
      <c r="H16" s="120"/>
      <c r="I16" s="208">
        <f t="shared" si="0"/>
        <v>0</v>
      </c>
      <c r="K16" s="569">
        <v>7</v>
      </c>
      <c r="L16" s="171" t="s">
        <v>277</v>
      </c>
      <c r="M16" s="595"/>
      <c r="N16" s="121"/>
      <c r="O16" s="121"/>
      <c r="P16" s="121"/>
      <c r="Q16" s="121"/>
      <c r="R16" s="208">
        <f t="shared" si="1"/>
        <v>0</v>
      </c>
    </row>
    <row r="17" spans="2:18" ht="15" x14ac:dyDescent="0.2">
      <c r="B17" s="569">
        <v>8</v>
      </c>
      <c r="C17" s="171" t="s">
        <v>278</v>
      </c>
      <c r="D17" s="133"/>
      <c r="E17" s="120"/>
      <c r="F17" s="120"/>
      <c r="G17" s="120"/>
      <c r="H17" s="120"/>
      <c r="I17" s="208">
        <f t="shared" si="0"/>
        <v>0</v>
      </c>
      <c r="K17" s="569">
        <v>8</v>
      </c>
      <c r="L17" s="171" t="s">
        <v>278</v>
      </c>
      <c r="M17" s="595"/>
      <c r="N17" s="121"/>
      <c r="O17" s="121"/>
      <c r="P17" s="121"/>
      <c r="Q17" s="121"/>
      <c r="R17" s="208">
        <f t="shared" si="1"/>
        <v>0</v>
      </c>
    </row>
    <row r="18" spans="2:18" ht="15" x14ac:dyDescent="0.2">
      <c r="B18" s="569">
        <v>9</v>
      </c>
      <c r="C18" s="171" t="s">
        <v>279</v>
      </c>
      <c r="D18" s="133"/>
      <c r="E18" s="120"/>
      <c r="F18" s="120"/>
      <c r="G18" s="120"/>
      <c r="H18" s="120"/>
      <c r="I18" s="208">
        <f t="shared" si="0"/>
        <v>0</v>
      </c>
      <c r="K18" s="569">
        <v>9</v>
      </c>
      <c r="L18" s="171" t="s">
        <v>279</v>
      </c>
      <c r="M18" s="595"/>
      <c r="N18" s="121"/>
      <c r="O18" s="121"/>
      <c r="P18" s="121"/>
      <c r="Q18" s="121"/>
      <c r="R18" s="208">
        <f t="shared" si="1"/>
        <v>0</v>
      </c>
    </row>
    <row r="19" spans="2:18" ht="15" x14ac:dyDescent="0.2">
      <c r="B19" s="569">
        <v>10</v>
      </c>
      <c r="C19" s="171" t="s">
        <v>280</v>
      </c>
      <c r="D19" s="133"/>
      <c r="E19" s="120"/>
      <c r="F19" s="120"/>
      <c r="G19" s="120"/>
      <c r="H19" s="120"/>
      <c r="I19" s="208">
        <f t="shared" si="0"/>
        <v>0</v>
      </c>
      <c r="K19" s="569">
        <v>10</v>
      </c>
      <c r="L19" s="171" t="s">
        <v>280</v>
      </c>
      <c r="M19" s="595"/>
      <c r="N19" s="121"/>
      <c r="O19" s="121"/>
      <c r="P19" s="121"/>
      <c r="Q19" s="121"/>
      <c r="R19" s="208">
        <f t="shared" si="1"/>
        <v>0</v>
      </c>
    </row>
    <row r="20" spans="2:18" ht="15" x14ac:dyDescent="0.2">
      <c r="B20" s="569">
        <v>11</v>
      </c>
      <c r="C20" s="235" t="s">
        <v>30</v>
      </c>
      <c r="D20" s="254">
        <f>SUM(D10:D19)</f>
        <v>0</v>
      </c>
      <c r="E20" s="228">
        <f>SUM(E10:E19)</f>
        <v>0</v>
      </c>
      <c r="F20" s="228">
        <f t="shared" ref="F20:H20" si="2">SUM(F10:F19)</f>
        <v>0</v>
      </c>
      <c r="G20" s="228">
        <f t="shared" si="2"/>
        <v>0</v>
      </c>
      <c r="H20" s="228">
        <f t="shared" si="2"/>
        <v>0</v>
      </c>
      <c r="I20" s="515">
        <f>SUM(E20:H20)</f>
        <v>0</v>
      </c>
      <c r="K20" s="569">
        <v>11</v>
      </c>
      <c r="L20" s="235" t="s">
        <v>30</v>
      </c>
      <c r="M20" s="227">
        <f>SUM(M10:M19)</f>
        <v>0</v>
      </c>
      <c r="N20" s="228">
        <f t="shared" ref="N20:Q20" si="3">SUM(N10:N19)</f>
        <v>0</v>
      </c>
      <c r="O20" s="228">
        <f t="shared" si="3"/>
        <v>0</v>
      </c>
      <c r="P20" s="228">
        <f t="shared" si="3"/>
        <v>0</v>
      </c>
      <c r="Q20" s="228">
        <f t="shared" si="3"/>
        <v>0</v>
      </c>
      <c r="R20" s="228">
        <f>SUM(N20:Q20)</f>
        <v>0</v>
      </c>
    </row>
    <row r="21" spans="2:18" x14ac:dyDescent="0.2">
      <c r="B21" s="569"/>
      <c r="C21" s="540" t="s">
        <v>294</v>
      </c>
      <c r="D21" s="64"/>
      <c r="E21" s="60"/>
      <c r="F21" s="60"/>
      <c r="G21" s="60"/>
      <c r="H21" s="60"/>
      <c r="I21" s="65"/>
      <c r="K21" s="569"/>
      <c r="L21" s="540" t="s">
        <v>294</v>
      </c>
      <c r="M21" s="61"/>
      <c r="N21" s="60"/>
      <c r="O21" s="60"/>
      <c r="P21" s="60"/>
      <c r="Q21" s="60"/>
      <c r="R21" s="65"/>
    </row>
    <row r="22" spans="2:18" ht="15" x14ac:dyDescent="0.2">
      <c r="B22" s="569">
        <v>12</v>
      </c>
      <c r="C22" s="235" t="s">
        <v>360</v>
      </c>
      <c r="D22" s="159"/>
      <c r="E22" s="127"/>
      <c r="F22" s="127"/>
      <c r="G22" s="127"/>
      <c r="H22" s="127"/>
      <c r="I22" s="208">
        <f t="shared" ref="I22" si="4">SUM(E22:H22)</f>
        <v>0</v>
      </c>
      <c r="K22" s="569">
        <v>12</v>
      </c>
      <c r="L22" s="235" t="s">
        <v>360</v>
      </c>
      <c r="M22" s="593"/>
      <c r="N22" s="594"/>
      <c r="O22" s="594"/>
      <c r="P22" s="594"/>
      <c r="Q22" s="594"/>
      <c r="R22" s="208">
        <f t="shared" ref="R22" si="5">SUM(N22:Q22)</f>
        <v>0</v>
      </c>
    </row>
    <row r="23" spans="2:18" ht="15.75" thickBot="1" x14ac:dyDescent="0.25">
      <c r="B23" s="570">
        <v>13</v>
      </c>
      <c r="C23" s="172" t="s">
        <v>295</v>
      </c>
      <c r="D23" s="233">
        <f>D20+D22</f>
        <v>0</v>
      </c>
      <c r="E23" s="218">
        <f>E20+E22</f>
        <v>0</v>
      </c>
      <c r="F23" s="218">
        <f>F20+F22</f>
        <v>0</v>
      </c>
      <c r="G23" s="218">
        <f>G20+G22</f>
        <v>0</v>
      </c>
      <c r="H23" s="218">
        <f>H20+H22</f>
        <v>0</v>
      </c>
      <c r="I23" s="219">
        <f>SUM(E23:H23)</f>
        <v>0</v>
      </c>
      <c r="K23" s="570">
        <v>13</v>
      </c>
      <c r="L23" s="172" t="s">
        <v>295</v>
      </c>
      <c r="M23" s="233">
        <f>M20+M22</f>
        <v>0</v>
      </c>
      <c r="N23" s="218">
        <f>N20+N22</f>
        <v>0</v>
      </c>
      <c r="O23" s="218">
        <f>O20+O22</f>
        <v>0</v>
      </c>
      <c r="P23" s="218">
        <f>P20+P22</f>
        <v>0</v>
      </c>
      <c r="Q23" s="218">
        <f>Q20+Q22</f>
        <v>0</v>
      </c>
      <c r="R23" s="219">
        <f>SUM(N23:Q23)</f>
        <v>0</v>
      </c>
    </row>
    <row r="25" spans="2:18" ht="15" thickBot="1" x14ac:dyDescent="0.25">
      <c r="D25" s="30"/>
      <c r="M25" s="30"/>
    </row>
    <row r="26" spans="2:18" s="365" customFormat="1" ht="15" x14ac:dyDescent="0.2">
      <c r="B26" s="652">
        <f>B4</f>
        <v>2023</v>
      </c>
      <c r="C26" s="719"/>
      <c r="D26" s="712" t="str">
        <f>'Key inputs'!D30</f>
        <v>2022 UY</v>
      </c>
      <c r="E26" s="713"/>
      <c r="F26" s="713"/>
      <c r="G26" s="713"/>
      <c r="H26" s="713"/>
      <c r="I26" s="714"/>
      <c r="K26" s="652">
        <f>K4</f>
        <v>2022</v>
      </c>
      <c r="L26" s="653"/>
      <c r="M26" s="712" t="str">
        <f>'Key inputs'!H30</f>
        <v>2021 UY</v>
      </c>
      <c r="N26" s="713"/>
      <c r="O26" s="713"/>
      <c r="P26" s="713"/>
      <c r="Q26" s="713"/>
      <c r="R26" s="714"/>
    </row>
    <row r="27" spans="2:18" s="365" customFormat="1" ht="14.25" customHeight="1" x14ac:dyDescent="0.2">
      <c r="B27" s="654"/>
      <c r="C27" s="720"/>
      <c r="D27" s="674" t="s">
        <v>71</v>
      </c>
      <c r="E27" s="672" t="s">
        <v>288</v>
      </c>
      <c r="F27" s="672" t="s">
        <v>289</v>
      </c>
      <c r="G27" s="672" t="s">
        <v>290</v>
      </c>
      <c r="H27" s="672" t="s">
        <v>291</v>
      </c>
      <c r="I27" s="715" t="s">
        <v>292</v>
      </c>
      <c r="K27" s="654"/>
      <c r="L27" s="655"/>
      <c r="M27" s="717" t="s">
        <v>71</v>
      </c>
      <c r="N27" s="704" t="s">
        <v>288</v>
      </c>
      <c r="O27" s="704" t="s">
        <v>289</v>
      </c>
      <c r="P27" s="704" t="s">
        <v>290</v>
      </c>
      <c r="Q27" s="704" t="s">
        <v>291</v>
      </c>
      <c r="R27" s="718" t="s">
        <v>292</v>
      </c>
    </row>
    <row r="28" spans="2:18" ht="14.25" customHeight="1" x14ac:dyDescent="0.2">
      <c r="B28" s="654"/>
      <c r="C28" s="720"/>
      <c r="D28" s="722"/>
      <c r="E28" s="661"/>
      <c r="F28" s="661"/>
      <c r="G28" s="661"/>
      <c r="H28" s="661"/>
      <c r="I28" s="721"/>
      <c r="K28" s="654"/>
      <c r="L28" s="655"/>
      <c r="M28" s="674"/>
      <c r="N28" s="672"/>
      <c r="O28" s="672"/>
      <c r="P28" s="672"/>
      <c r="Q28" s="672"/>
      <c r="R28" s="715"/>
    </row>
    <row r="29" spans="2:18" ht="15" x14ac:dyDescent="0.2">
      <c r="B29" s="656"/>
      <c r="C29" s="707"/>
      <c r="D29" s="390" t="s">
        <v>68</v>
      </c>
      <c r="E29" s="388" t="s">
        <v>69</v>
      </c>
      <c r="F29" s="388" t="s">
        <v>158</v>
      </c>
      <c r="G29" s="388" t="s">
        <v>159</v>
      </c>
      <c r="H29" s="388" t="s">
        <v>160</v>
      </c>
      <c r="I29" s="391" t="s">
        <v>161</v>
      </c>
      <c r="K29" s="656"/>
      <c r="L29" s="657"/>
      <c r="M29" s="368" t="s">
        <v>68</v>
      </c>
      <c r="N29" s="388" t="s">
        <v>69</v>
      </c>
      <c r="O29" s="388" t="s">
        <v>158</v>
      </c>
      <c r="P29" s="388" t="s">
        <v>159</v>
      </c>
      <c r="Q29" s="388" t="s">
        <v>160</v>
      </c>
      <c r="R29" s="389" t="s">
        <v>161</v>
      </c>
    </row>
    <row r="30" spans="2:18" ht="42.75" hidden="1" customHeight="1" outlineLevel="1" x14ac:dyDescent="0.2">
      <c r="B30" s="484"/>
      <c r="C30" s="574" t="s">
        <v>495</v>
      </c>
      <c r="D30" s="516" t="s">
        <v>470</v>
      </c>
      <c r="E30" s="518" t="s">
        <v>470</v>
      </c>
      <c r="F30" s="518" t="s">
        <v>470</v>
      </c>
      <c r="G30" s="518" t="s">
        <v>470</v>
      </c>
      <c r="H30" s="518" t="s">
        <v>470</v>
      </c>
      <c r="I30" s="519" t="s">
        <v>470</v>
      </c>
      <c r="K30" s="484"/>
      <c r="L30" s="574" t="s">
        <v>495</v>
      </c>
      <c r="M30" s="516" t="s">
        <v>470</v>
      </c>
      <c r="N30" s="516" t="s">
        <v>470</v>
      </c>
      <c r="O30" s="516" t="s">
        <v>470</v>
      </c>
      <c r="P30" s="516" t="s">
        <v>470</v>
      </c>
      <c r="Q30" s="516" t="s">
        <v>470</v>
      </c>
      <c r="R30" s="517" t="s">
        <v>470</v>
      </c>
    </row>
    <row r="31" spans="2:18" collapsed="1" x14ac:dyDescent="0.2">
      <c r="B31" s="569"/>
      <c r="C31" s="540" t="s">
        <v>293</v>
      </c>
      <c r="D31" s="164"/>
      <c r="E31" s="163"/>
      <c r="F31" s="163"/>
      <c r="G31" s="163"/>
      <c r="H31" s="163"/>
      <c r="I31" s="252"/>
      <c r="K31" s="569"/>
      <c r="L31" s="540" t="s">
        <v>293</v>
      </c>
      <c r="M31" s="64"/>
      <c r="N31" s="60"/>
      <c r="O31" s="60"/>
      <c r="P31" s="60"/>
      <c r="Q31" s="60"/>
      <c r="R31" s="65"/>
    </row>
    <row r="32" spans="2:18" ht="15" x14ac:dyDescent="0.2">
      <c r="B32" s="569">
        <v>1</v>
      </c>
      <c r="C32" s="171" t="s">
        <v>271</v>
      </c>
      <c r="D32" s="159"/>
      <c r="E32" s="127"/>
      <c r="F32" s="127"/>
      <c r="G32" s="127"/>
      <c r="H32" s="127"/>
      <c r="I32" s="208">
        <f>SUM(E32:H32)</f>
        <v>0</v>
      </c>
      <c r="K32" s="569">
        <v>1</v>
      </c>
      <c r="L32" s="171" t="s">
        <v>271</v>
      </c>
      <c r="M32" s="593"/>
      <c r="N32" s="594"/>
      <c r="O32" s="594"/>
      <c r="P32" s="594"/>
      <c r="Q32" s="594"/>
      <c r="R32" s="208">
        <f>SUM(N32:Q32)</f>
        <v>0</v>
      </c>
    </row>
    <row r="33" spans="2:18" ht="15" x14ac:dyDescent="0.2">
      <c r="B33" s="569">
        <v>2</v>
      </c>
      <c r="C33" s="171" t="s">
        <v>273</v>
      </c>
      <c r="D33" s="133"/>
      <c r="E33" s="120"/>
      <c r="F33" s="120"/>
      <c r="G33" s="120"/>
      <c r="H33" s="120"/>
      <c r="I33" s="208">
        <f t="shared" ref="I33:I41" si="6">SUM(E33:H33)</f>
        <v>0</v>
      </c>
      <c r="K33" s="569">
        <v>2</v>
      </c>
      <c r="L33" s="171" t="s">
        <v>273</v>
      </c>
      <c r="M33" s="595"/>
      <c r="N33" s="121"/>
      <c r="O33" s="121"/>
      <c r="P33" s="121"/>
      <c r="Q33" s="121"/>
      <c r="R33" s="208">
        <f t="shared" ref="R33:R41" si="7">SUM(N33:Q33)</f>
        <v>0</v>
      </c>
    </row>
    <row r="34" spans="2:18" ht="15" x14ac:dyDescent="0.2">
      <c r="B34" s="569">
        <v>3</v>
      </c>
      <c r="C34" s="171" t="s">
        <v>274</v>
      </c>
      <c r="D34" s="133"/>
      <c r="E34" s="120"/>
      <c r="F34" s="120"/>
      <c r="G34" s="120"/>
      <c r="H34" s="120"/>
      <c r="I34" s="208">
        <f t="shared" si="6"/>
        <v>0</v>
      </c>
      <c r="K34" s="569">
        <v>3</v>
      </c>
      <c r="L34" s="171" t="s">
        <v>274</v>
      </c>
      <c r="M34" s="595"/>
      <c r="N34" s="121"/>
      <c r="O34" s="121"/>
      <c r="P34" s="121"/>
      <c r="Q34" s="121"/>
      <c r="R34" s="208">
        <f t="shared" si="7"/>
        <v>0</v>
      </c>
    </row>
    <row r="35" spans="2:18" ht="15" x14ac:dyDescent="0.2">
      <c r="B35" s="569">
        <v>4</v>
      </c>
      <c r="C35" s="171" t="s">
        <v>272</v>
      </c>
      <c r="D35" s="133"/>
      <c r="E35" s="120"/>
      <c r="F35" s="120"/>
      <c r="G35" s="120"/>
      <c r="H35" s="120"/>
      <c r="I35" s="208">
        <f t="shared" si="6"/>
        <v>0</v>
      </c>
      <c r="K35" s="569">
        <v>4</v>
      </c>
      <c r="L35" s="171" t="s">
        <v>272</v>
      </c>
      <c r="M35" s="595"/>
      <c r="N35" s="121"/>
      <c r="O35" s="121"/>
      <c r="P35" s="121"/>
      <c r="Q35" s="121"/>
      <c r="R35" s="208">
        <f t="shared" si="7"/>
        <v>0</v>
      </c>
    </row>
    <row r="36" spans="2:18" ht="15" x14ac:dyDescent="0.2">
      <c r="B36" s="569">
        <v>5</v>
      </c>
      <c r="C36" s="171" t="s">
        <v>275</v>
      </c>
      <c r="D36" s="133"/>
      <c r="E36" s="120"/>
      <c r="F36" s="120"/>
      <c r="G36" s="120"/>
      <c r="H36" s="120"/>
      <c r="I36" s="208">
        <f t="shared" si="6"/>
        <v>0</v>
      </c>
      <c r="K36" s="569">
        <v>5</v>
      </c>
      <c r="L36" s="171" t="s">
        <v>275</v>
      </c>
      <c r="M36" s="595"/>
      <c r="N36" s="121"/>
      <c r="O36" s="121"/>
      <c r="P36" s="121"/>
      <c r="Q36" s="121"/>
      <c r="R36" s="208">
        <f t="shared" si="7"/>
        <v>0</v>
      </c>
    </row>
    <row r="37" spans="2:18" ht="15" x14ac:dyDescent="0.2">
      <c r="B37" s="569">
        <v>6</v>
      </c>
      <c r="C37" s="171" t="s">
        <v>276</v>
      </c>
      <c r="D37" s="133"/>
      <c r="E37" s="120"/>
      <c r="F37" s="120"/>
      <c r="G37" s="120"/>
      <c r="H37" s="120"/>
      <c r="I37" s="208">
        <f t="shared" si="6"/>
        <v>0</v>
      </c>
      <c r="K37" s="569">
        <v>6</v>
      </c>
      <c r="L37" s="171" t="s">
        <v>276</v>
      </c>
      <c r="M37" s="595"/>
      <c r="N37" s="121"/>
      <c r="O37" s="121"/>
      <c r="P37" s="121"/>
      <c r="Q37" s="121"/>
      <c r="R37" s="208">
        <f t="shared" si="7"/>
        <v>0</v>
      </c>
    </row>
    <row r="38" spans="2:18" ht="15" x14ac:dyDescent="0.2">
      <c r="B38" s="569">
        <v>7</v>
      </c>
      <c r="C38" s="171" t="s">
        <v>277</v>
      </c>
      <c r="D38" s="133"/>
      <c r="E38" s="120"/>
      <c r="F38" s="120"/>
      <c r="G38" s="120"/>
      <c r="H38" s="120"/>
      <c r="I38" s="208">
        <f t="shared" si="6"/>
        <v>0</v>
      </c>
      <c r="K38" s="569">
        <v>7</v>
      </c>
      <c r="L38" s="171" t="s">
        <v>277</v>
      </c>
      <c r="M38" s="595"/>
      <c r="N38" s="121"/>
      <c r="O38" s="121"/>
      <c r="P38" s="121"/>
      <c r="Q38" s="121"/>
      <c r="R38" s="208">
        <f t="shared" si="7"/>
        <v>0</v>
      </c>
    </row>
    <row r="39" spans="2:18" ht="15" x14ac:dyDescent="0.2">
      <c r="B39" s="569">
        <v>8</v>
      </c>
      <c r="C39" s="171" t="s">
        <v>278</v>
      </c>
      <c r="D39" s="133"/>
      <c r="E39" s="120"/>
      <c r="F39" s="120"/>
      <c r="G39" s="120"/>
      <c r="H39" s="120"/>
      <c r="I39" s="208">
        <f t="shared" si="6"/>
        <v>0</v>
      </c>
      <c r="K39" s="569">
        <v>8</v>
      </c>
      <c r="L39" s="171" t="s">
        <v>278</v>
      </c>
      <c r="M39" s="595"/>
      <c r="N39" s="121"/>
      <c r="O39" s="121"/>
      <c r="P39" s="121"/>
      <c r="Q39" s="121"/>
      <c r="R39" s="208">
        <f t="shared" si="7"/>
        <v>0</v>
      </c>
    </row>
    <row r="40" spans="2:18" ht="15" x14ac:dyDescent="0.2">
      <c r="B40" s="569">
        <v>9</v>
      </c>
      <c r="C40" s="171" t="s">
        <v>279</v>
      </c>
      <c r="D40" s="133"/>
      <c r="E40" s="120"/>
      <c r="F40" s="120"/>
      <c r="G40" s="120"/>
      <c r="H40" s="120"/>
      <c r="I40" s="208">
        <f t="shared" si="6"/>
        <v>0</v>
      </c>
      <c r="K40" s="569">
        <v>9</v>
      </c>
      <c r="L40" s="171" t="s">
        <v>279</v>
      </c>
      <c r="M40" s="595"/>
      <c r="N40" s="121"/>
      <c r="O40" s="121"/>
      <c r="P40" s="121"/>
      <c r="Q40" s="121"/>
      <c r="R40" s="208">
        <f t="shared" si="7"/>
        <v>0</v>
      </c>
    </row>
    <row r="41" spans="2:18" ht="15" x14ac:dyDescent="0.2">
      <c r="B41" s="569">
        <v>10</v>
      </c>
      <c r="C41" s="171" t="s">
        <v>280</v>
      </c>
      <c r="D41" s="133"/>
      <c r="E41" s="120"/>
      <c r="F41" s="120"/>
      <c r="G41" s="120"/>
      <c r="H41" s="120"/>
      <c r="I41" s="208">
        <f t="shared" si="6"/>
        <v>0</v>
      </c>
      <c r="K41" s="569">
        <v>10</v>
      </c>
      <c r="L41" s="171" t="s">
        <v>280</v>
      </c>
      <c r="M41" s="595"/>
      <c r="N41" s="121"/>
      <c r="O41" s="121"/>
      <c r="P41" s="121"/>
      <c r="Q41" s="121"/>
      <c r="R41" s="208">
        <f t="shared" si="7"/>
        <v>0</v>
      </c>
    </row>
    <row r="42" spans="2:18" ht="15" x14ac:dyDescent="0.2">
      <c r="B42" s="569">
        <v>11</v>
      </c>
      <c r="C42" s="235" t="s">
        <v>30</v>
      </c>
      <c r="D42" s="254">
        <f>SUM(D32:D41)</f>
        <v>0</v>
      </c>
      <c r="E42" s="228">
        <f>SUM(E32:E41)</f>
        <v>0</v>
      </c>
      <c r="F42" s="228">
        <f>SUM(F32:F41)</f>
        <v>0</v>
      </c>
      <c r="G42" s="228">
        <f>SUM(G32:G41)</f>
        <v>0</v>
      </c>
      <c r="H42" s="228">
        <f>SUM(H32:H41)</f>
        <v>0</v>
      </c>
      <c r="I42" s="515">
        <f>SUM(E42:H42)</f>
        <v>0</v>
      </c>
      <c r="K42" s="569">
        <v>11</v>
      </c>
      <c r="L42" s="235" t="s">
        <v>30</v>
      </c>
      <c r="M42" s="227">
        <f>SUM(M32:M41)</f>
        <v>0</v>
      </c>
      <c r="N42" s="228">
        <f t="shared" ref="N42:Q42" si="8">SUM(N32:N41)</f>
        <v>0</v>
      </c>
      <c r="O42" s="228">
        <f t="shared" si="8"/>
        <v>0</v>
      </c>
      <c r="P42" s="228">
        <f t="shared" si="8"/>
        <v>0</v>
      </c>
      <c r="Q42" s="228">
        <f t="shared" si="8"/>
        <v>0</v>
      </c>
      <c r="R42" s="228">
        <f>SUM(N42:Q42)</f>
        <v>0</v>
      </c>
    </row>
    <row r="43" spans="2:18" x14ac:dyDescent="0.2">
      <c r="B43" s="569"/>
      <c r="C43" s="540" t="s">
        <v>294</v>
      </c>
      <c r="D43" s="64"/>
      <c r="E43" s="60"/>
      <c r="F43" s="60"/>
      <c r="G43" s="60"/>
      <c r="H43" s="60"/>
      <c r="I43" s="65"/>
      <c r="K43" s="569"/>
      <c r="L43" s="540" t="s">
        <v>294</v>
      </c>
      <c r="M43" s="61"/>
      <c r="N43" s="60"/>
      <c r="O43" s="60"/>
      <c r="P43" s="60"/>
      <c r="Q43" s="60"/>
      <c r="R43" s="65"/>
    </row>
    <row r="44" spans="2:18" ht="15" x14ac:dyDescent="0.2">
      <c r="B44" s="569">
        <v>12</v>
      </c>
      <c r="C44" s="235" t="s">
        <v>360</v>
      </c>
      <c r="D44" s="159"/>
      <c r="E44" s="127"/>
      <c r="F44" s="127"/>
      <c r="G44" s="127"/>
      <c r="H44" s="127"/>
      <c r="I44" s="208">
        <f t="shared" ref="I44" si="9">SUM(E44:H44)</f>
        <v>0</v>
      </c>
      <c r="K44" s="569">
        <v>12</v>
      </c>
      <c r="L44" s="235" t="s">
        <v>360</v>
      </c>
      <c r="M44" s="593"/>
      <c r="N44" s="594"/>
      <c r="O44" s="594"/>
      <c r="P44" s="594"/>
      <c r="Q44" s="594"/>
      <c r="R44" s="208">
        <f t="shared" ref="R44" si="10">SUM(N44:Q44)</f>
        <v>0</v>
      </c>
    </row>
    <row r="45" spans="2:18" ht="15.75" thickBot="1" x14ac:dyDescent="0.25">
      <c r="B45" s="570">
        <v>13</v>
      </c>
      <c r="C45" s="172" t="s">
        <v>295</v>
      </c>
      <c r="D45" s="233">
        <f>D42+D44</f>
        <v>0</v>
      </c>
      <c r="E45" s="218">
        <f>E42+E44</f>
        <v>0</v>
      </c>
      <c r="F45" s="218">
        <f>F42+F44</f>
        <v>0</v>
      </c>
      <c r="G45" s="218">
        <f>G42+G44</f>
        <v>0</v>
      </c>
      <c r="H45" s="218">
        <f>H42+H44</f>
        <v>0</v>
      </c>
      <c r="I45" s="219">
        <f>SUM(E45:H45)</f>
        <v>0</v>
      </c>
      <c r="K45" s="570">
        <v>13</v>
      </c>
      <c r="L45" s="172" t="s">
        <v>295</v>
      </c>
      <c r="M45" s="233">
        <f>M42+M44</f>
        <v>0</v>
      </c>
      <c r="N45" s="218">
        <f>N42+N44</f>
        <v>0</v>
      </c>
      <c r="O45" s="218">
        <f>O42+O44</f>
        <v>0</v>
      </c>
      <c r="P45" s="218">
        <f>P42+P44</f>
        <v>0</v>
      </c>
      <c r="Q45" s="218">
        <f>Q42+Q44</f>
        <v>0</v>
      </c>
      <c r="R45" s="219">
        <f>SUM(N45:Q45)</f>
        <v>0</v>
      </c>
    </row>
    <row r="46" spans="2:18" ht="15" thickBot="1" x14ac:dyDescent="0.25"/>
    <row r="47" spans="2:18" ht="15" x14ac:dyDescent="0.2">
      <c r="B47" s="652">
        <f>B26</f>
        <v>2023</v>
      </c>
      <c r="C47" s="719"/>
      <c r="D47" s="712" t="str">
        <f>'Key inputs'!E30</f>
        <v>2021 UY</v>
      </c>
      <c r="E47" s="713"/>
      <c r="F47" s="713"/>
      <c r="G47" s="713"/>
      <c r="H47" s="713"/>
      <c r="I47" s="714"/>
      <c r="K47" s="652">
        <f>K26</f>
        <v>2022</v>
      </c>
      <c r="L47" s="653"/>
      <c r="M47" s="712" t="str">
        <f>'Key inputs'!I30</f>
        <v>2020 UY</v>
      </c>
      <c r="N47" s="713"/>
      <c r="O47" s="713"/>
      <c r="P47" s="713"/>
      <c r="Q47" s="713"/>
      <c r="R47" s="714"/>
    </row>
    <row r="48" spans="2:18" ht="14.25" customHeight="1" x14ac:dyDescent="0.2">
      <c r="B48" s="654"/>
      <c r="C48" s="720"/>
      <c r="D48" s="674" t="s">
        <v>71</v>
      </c>
      <c r="E48" s="672" t="s">
        <v>288</v>
      </c>
      <c r="F48" s="672" t="s">
        <v>289</v>
      </c>
      <c r="G48" s="672" t="s">
        <v>290</v>
      </c>
      <c r="H48" s="672" t="s">
        <v>291</v>
      </c>
      <c r="I48" s="715" t="s">
        <v>292</v>
      </c>
      <c r="K48" s="654"/>
      <c r="L48" s="655"/>
      <c r="M48" s="717" t="s">
        <v>71</v>
      </c>
      <c r="N48" s="704" t="s">
        <v>288</v>
      </c>
      <c r="O48" s="704" t="s">
        <v>289</v>
      </c>
      <c r="P48" s="704" t="s">
        <v>290</v>
      </c>
      <c r="Q48" s="704" t="s">
        <v>291</v>
      </c>
      <c r="R48" s="718" t="s">
        <v>292</v>
      </c>
    </row>
    <row r="49" spans="2:18" ht="14.25" customHeight="1" x14ac:dyDescent="0.2">
      <c r="B49" s="654"/>
      <c r="C49" s="720"/>
      <c r="D49" s="722"/>
      <c r="E49" s="661"/>
      <c r="F49" s="661"/>
      <c r="G49" s="661"/>
      <c r="H49" s="661"/>
      <c r="I49" s="721"/>
      <c r="K49" s="654"/>
      <c r="L49" s="655"/>
      <c r="M49" s="674"/>
      <c r="N49" s="672"/>
      <c r="O49" s="672"/>
      <c r="P49" s="672"/>
      <c r="Q49" s="672"/>
      <c r="R49" s="715"/>
    </row>
    <row r="50" spans="2:18" ht="15" x14ac:dyDescent="0.2">
      <c r="B50" s="656"/>
      <c r="C50" s="707"/>
      <c r="D50" s="390" t="s">
        <v>162</v>
      </c>
      <c r="E50" s="388" t="s">
        <v>163</v>
      </c>
      <c r="F50" s="388" t="s">
        <v>164</v>
      </c>
      <c r="G50" s="388" t="s">
        <v>165</v>
      </c>
      <c r="H50" s="388" t="s">
        <v>166</v>
      </c>
      <c r="I50" s="391" t="s">
        <v>167</v>
      </c>
      <c r="K50" s="656"/>
      <c r="L50" s="657"/>
      <c r="M50" s="387" t="s">
        <v>162</v>
      </c>
      <c r="N50" s="366" t="s">
        <v>163</v>
      </c>
      <c r="O50" s="388" t="s">
        <v>164</v>
      </c>
      <c r="P50" s="388" t="s">
        <v>165</v>
      </c>
      <c r="Q50" s="388" t="s">
        <v>166</v>
      </c>
      <c r="R50" s="389" t="s">
        <v>167</v>
      </c>
    </row>
    <row r="51" spans="2:18" ht="42.75" hidden="1" customHeight="1" outlineLevel="1" x14ac:dyDescent="0.2">
      <c r="B51" s="484"/>
      <c r="C51" s="574" t="s">
        <v>495</v>
      </c>
      <c r="D51" s="516" t="s">
        <v>470</v>
      </c>
      <c r="E51" s="518" t="s">
        <v>470</v>
      </c>
      <c r="F51" s="518" t="s">
        <v>470</v>
      </c>
      <c r="G51" s="518" t="s">
        <v>470</v>
      </c>
      <c r="H51" s="518" t="s">
        <v>470</v>
      </c>
      <c r="I51" s="519" t="s">
        <v>470</v>
      </c>
      <c r="K51" s="484"/>
      <c r="L51" s="574" t="s">
        <v>495</v>
      </c>
      <c r="M51" s="516" t="s">
        <v>470</v>
      </c>
      <c r="N51" s="516" t="s">
        <v>470</v>
      </c>
      <c r="O51" s="516" t="s">
        <v>470</v>
      </c>
      <c r="P51" s="516" t="s">
        <v>470</v>
      </c>
      <c r="Q51" s="516" t="s">
        <v>470</v>
      </c>
      <c r="R51" s="517" t="s">
        <v>470</v>
      </c>
    </row>
    <row r="52" spans="2:18" collapsed="1" x14ac:dyDescent="0.2">
      <c r="B52" s="569"/>
      <c r="C52" s="540" t="s">
        <v>293</v>
      </c>
      <c r="D52" s="164"/>
      <c r="E52" s="163"/>
      <c r="F52" s="163"/>
      <c r="G52" s="163"/>
      <c r="H52" s="163"/>
      <c r="I52" s="252"/>
      <c r="K52" s="569"/>
      <c r="L52" s="540" t="s">
        <v>293</v>
      </c>
      <c r="M52" s="64"/>
      <c r="N52" s="60"/>
      <c r="O52" s="60"/>
      <c r="P52" s="60"/>
      <c r="Q52" s="60"/>
      <c r="R52" s="65"/>
    </row>
    <row r="53" spans="2:18" ht="15" x14ac:dyDescent="0.2">
      <c r="B53" s="569">
        <v>1</v>
      </c>
      <c r="C53" s="171" t="s">
        <v>271</v>
      </c>
      <c r="D53" s="159"/>
      <c r="E53" s="127"/>
      <c r="F53" s="127"/>
      <c r="G53" s="127"/>
      <c r="H53" s="127"/>
      <c r="I53" s="208">
        <f>SUM(E53:H53)</f>
        <v>0</v>
      </c>
      <c r="K53" s="569">
        <v>1</v>
      </c>
      <c r="L53" s="171" t="s">
        <v>271</v>
      </c>
      <c r="M53" s="593"/>
      <c r="N53" s="594"/>
      <c r="O53" s="594"/>
      <c r="P53" s="594"/>
      <c r="Q53" s="594"/>
      <c r="R53" s="208">
        <f>SUM(N53:Q53)</f>
        <v>0</v>
      </c>
    </row>
    <row r="54" spans="2:18" ht="15" x14ac:dyDescent="0.2">
      <c r="B54" s="569">
        <v>2</v>
      </c>
      <c r="C54" s="171" t="s">
        <v>273</v>
      </c>
      <c r="D54" s="133"/>
      <c r="E54" s="120"/>
      <c r="F54" s="120"/>
      <c r="G54" s="120"/>
      <c r="H54" s="120"/>
      <c r="I54" s="208">
        <f t="shared" ref="I54:I62" si="11">SUM(E54:H54)</f>
        <v>0</v>
      </c>
      <c r="K54" s="569">
        <v>2</v>
      </c>
      <c r="L54" s="171" t="s">
        <v>273</v>
      </c>
      <c r="M54" s="595"/>
      <c r="N54" s="121"/>
      <c r="O54" s="121"/>
      <c r="P54" s="121"/>
      <c r="Q54" s="121"/>
      <c r="R54" s="208">
        <f t="shared" ref="R54:R62" si="12">SUM(N54:Q54)</f>
        <v>0</v>
      </c>
    </row>
    <row r="55" spans="2:18" ht="15" x14ac:dyDescent="0.2">
      <c r="B55" s="569">
        <v>3</v>
      </c>
      <c r="C55" s="171" t="s">
        <v>274</v>
      </c>
      <c r="D55" s="133"/>
      <c r="E55" s="120"/>
      <c r="F55" s="120"/>
      <c r="G55" s="120"/>
      <c r="H55" s="120"/>
      <c r="I55" s="208">
        <f t="shared" si="11"/>
        <v>0</v>
      </c>
      <c r="K55" s="569">
        <v>3</v>
      </c>
      <c r="L55" s="171" t="s">
        <v>274</v>
      </c>
      <c r="M55" s="595"/>
      <c r="N55" s="121"/>
      <c r="O55" s="121"/>
      <c r="P55" s="121"/>
      <c r="Q55" s="121"/>
      <c r="R55" s="208">
        <f t="shared" si="12"/>
        <v>0</v>
      </c>
    </row>
    <row r="56" spans="2:18" ht="15" x14ac:dyDescent="0.2">
      <c r="B56" s="569">
        <v>4</v>
      </c>
      <c r="C56" s="171" t="s">
        <v>272</v>
      </c>
      <c r="D56" s="133"/>
      <c r="E56" s="120"/>
      <c r="F56" s="120"/>
      <c r="G56" s="120"/>
      <c r="H56" s="120"/>
      <c r="I56" s="208">
        <f t="shared" si="11"/>
        <v>0</v>
      </c>
      <c r="K56" s="569">
        <v>4</v>
      </c>
      <c r="L56" s="171" t="s">
        <v>272</v>
      </c>
      <c r="M56" s="595"/>
      <c r="N56" s="121"/>
      <c r="O56" s="121"/>
      <c r="P56" s="121"/>
      <c r="Q56" s="121"/>
      <c r="R56" s="208">
        <f t="shared" si="12"/>
        <v>0</v>
      </c>
    </row>
    <row r="57" spans="2:18" ht="15" x14ac:dyDescent="0.2">
      <c r="B57" s="569">
        <v>5</v>
      </c>
      <c r="C57" s="171" t="s">
        <v>275</v>
      </c>
      <c r="D57" s="133"/>
      <c r="E57" s="120"/>
      <c r="F57" s="120"/>
      <c r="G57" s="120"/>
      <c r="H57" s="120"/>
      <c r="I57" s="208">
        <f t="shared" si="11"/>
        <v>0</v>
      </c>
      <c r="K57" s="569">
        <v>5</v>
      </c>
      <c r="L57" s="171" t="s">
        <v>275</v>
      </c>
      <c r="M57" s="595"/>
      <c r="N57" s="121"/>
      <c r="O57" s="121"/>
      <c r="P57" s="121"/>
      <c r="Q57" s="121"/>
      <c r="R57" s="208">
        <f t="shared" si="12"/>
        <v>0</v>
      </c>
    </row>
    <row r="58" spans="2:18" ht="15" x14ac:dyDescent="0.2">
      <c r="B58" s="569">
        <v>6</v>
      </c>
      <c r="C58" s="171" t="s">
        <v>276</v>
      </c>
      <c r="D58" s="133"/>
      <c r="E58" s="120"/>
      <c r="F58" s="120"/>
      <c r="G58" s="120"/>
      <c r="H58" s="120"/>
      <c r="I58" s="208">
        <f t="shared" si="11"/>
        <v>0</v>
      </c>
      <c r="K58" s="569">
        <v>6</v>
      </c>
      <c r="L58" s="171" t="s">
        <v>276</v>
      </c>
      <c r="M58" s="595"/>
      <c r="N58" s="121"/>
      <c r="O58" s="121"/>
      <c r="P58" s="121"/>
      <c r="Q58" s="121"/>
      <c r="R58" s="208">
        <f t="shared" si="12"/>
        <v>0</v>
      </c>
    </row>
    <row r="59" spans="2:18" ht="15" x14ac:dyDescent="0.2">
      <c r="B59" s="569">
        <v>7</v>
      </c>
      <c r="C59" s="171" t="s">
        <v>277</v>
      </c>
      <c r="D59" s="133"/>
      <c r="E59" s="120"/>
      <c r="F59" s="120"/>
      <c r="G59" s="120"/>
      <c r="H59" s="120"/>
      <c r="I59" s="208">
        <f t="shared" si="11"/>
        <v>0</v>
      </c>
      <c r="K59" s="569">
        <v>7</v>
      </c>
      <c r="L59" s="171" t="s">
        <v>277</v>
      </c>
      <c r="M59" s="595"/>
      <c r="N59" s="121"/>
      <c r="O59" s="121"/>
      <c r="P59" s="121"/>
      <c r="Q59" s="121"/>
      <c r="R59" s="208">
        <f t="shared" si="12"/>
        <v>0</v>
      </c>
    </row>
    <row r="60" spans="2:18" ht="15" x14ac:dyDescent="0.2">
      <c r="B60" s="569">
        <v>8</v>
      </c>
      <c r="C60" s="171" t="s">
        <v>278</v>
      </c>
      <c r="D60" s="133"/>
      <c r="E60" s="120"/>
      <c r="F60" s="120"/>
      <c r="G60" s="120"/>
      <c r="H60" s="120"/>
      <c r="I60" s="208">
        <f t="shared" si="11"/>
        <v>0</v>
      </c>
      <c r="K60" s="569">
        <v>8</v>
      </c>
      <c r="L60" s="171" t="s">
        <v>278</v>
      </c>
      <c r="M60" s="595"/>
      <c r="N60" s="121"/>
      <c r="O60" s="121"/>
      <c r="P60" s="121"/>
      <c r="Q60" s="121"/>
      <c r="R60" s="208">
        <f t="shared" si="12"/>
        <v>0</v>
      </c>
    </row>
    <row r="61" spans="2:18" ht="15" x14ac:dyDescent="0.2">
      <c r="B61" s="569">
        <v>9</v>
      </c>
      <c r="C61" s="171" t="s">
        <v>279</v>
      </c>
      <c r="D61" s="133"/>
      <c r="E61" s="120"/>
      <c r="F61" s="120"/>
      <c r="G61" s="120"/>
      <c r="H61" s="120"/>
      <c r="I61" s="208">
        <f t="shared" si="11"/>
        <v>0</v>
      </c>
      <c r="K61" s="569">
        <v>9</v>
      </c>
      <c r="L61" s="171" t="s">
        <v>279</v>
      </c>
      <c r="M61" s="595"/>
      <c r="N61" s="121"/>
      <c r="O61" s="121"/>
      <c r="P61" s="121"/>
      <c r="Q61" s="121"/>
      <c r="R61" s="208">
        <f t="shared" si="12"/>
        <v>0</v>
      </c>
    </row>
    <row r="62" spans="2:18" ht="15" x14ac:dyDescent="0.2">
      <c r="B62" s="569">
        <v>10</v>
      </c>
      <c r="C62" s="171" t="s">
        <v>280</v>
      </c>
      <c r="D62" s="133"/>
      <c r="E62" s="120"/>
      <c r="F62" s="120"/>
      <c r="G62" s="120"/>
      <c r="H62" s="120"/>
      <c r="I62" s="208">
        <f t="shared" si="11"/>
        <v>0</v>
      </c>
      <c r="K62" s="569">
        <v>10</v>
      </c>
      <c r="L62" s="171" t="s">
        <v>280</v>
      </c>
      <c r="M62" s="595"/>
      <c r="N62" s="121"/>
      <c r="O62" s="121"/>
      <c r="P62" s="121"/>
      <c r="Q62" s="121"/>
      <c r="R62" s="208">
        <f t="shared" si="12"/>
        <v>0</v>
      </c>
    </row>
    <row r="63" spans="2:18" ht="15" x14ac:dyDescent="0.2">
      <c r="B63" s="569">
        <v>11</v>
      </c>
      <c r="C63" s="235" t="s">
        <v>30</v>
      </c>
      <c r="D63" s="254">
        <f>SUM(D53:D62)</f>
        <v>0</v>
      </c>
      <c r="E63" s="228">
        <f>SUM(E53:E62)</f>
        <v>0</v>
      </c>
      <c r="F63" s="228">
        <f>SUM(F53:F62)</f>
        <v>0</v>
      </c>
      <c r="G63" s="228">
        <f>SUM(G53:G62)</f>
        <v>0</v>
      </c>
      <c r="H63" s="228">
        <f>SUM(H53:H62)</f>
        <v>0</v>
      </c>
      <c r="I63" s="515">
        <f>SUM(E63:H63)</f>
        <v>0</v>
      </c>
      <c r="K63" s="569">
        <v>11</v>
      </c>
      <c r="L63" s="235" t="s">
        <v>30</v>
      </c>
      <c r="M63" s="227">
        <f>SUM(M53:M62)</f>
        <v>0</v>
      </c>
      <c r="N63" s="228">
        <f t="shared" ref="N63:Q63" si="13">SUM(N53:N62)</f>
        <v>0</v>
      </c>
      <c r="O63" s="228">
        <f t="shared" si="13"/>
        <v>0</v>
      </c>
      <c r="P63" s="228">
        <f t="shared" si="13"/>
        <v>0</v>
      </c>
      <c r="Q63" s="228">
        <f t="shared" si="13"/>
        <v>0</v>
      </c>
      <c r="R63" s="228">
        <f>SUM(N63:Q63)</f>
        <v>0</v>
      </c>
    </row>
    <row r="64" spans="2:18" x14ac:dyDescent="0.2">
      <c r="B64" s="569"/>
      <c r="C64" s="540" t="s">
        <v>294</v>
      </c>
      <c r="D64" s="64"/>
      <c r="E64" s="60"/>
      <c r="F64" s="60"/>
      <c r="G64" s="60"/>
      <c r="H64" s="60"/>
      <c r="I64" s="65"/>
      <c r="K64" s="569"/>
      <c r="L64" s="540" t="s">
        <v>294</v>
      </c>
      <c r="M64" s="61"/>
      <c r="N64" s="60"/>
      <c r="O64" s="60"/>
      <c r="P64" s="60"/>
      <c r="Q64" s="60"/>
      <c r="R64" s="65"/>
    </row>
    <row r="65" spans="2:18" ht="15" x14ac:dyDescent="0.2">
      <c r="B65" s="569">
        <v>12</v>
      </c>
      <c r="C65" s="235" t="s">
        <v>360</v>
      </c>
      <c r="D65" s="159"/>
      <c r="E65" s="127"/>
      <c r="F65" s="127"/>
      <c r="G65" s="127"/>
      <c r="H65" s="127"/>
      <c r="I65" s="208">
        <f t="shared" ref="I65" si="14">SUM(E65:H65)</f>
        <v>0</v>
      </c>
      <c r="K65" s="569">
        <v>12</v>
      </c>
      <c r="L65" s="235" t="s">
        <v>360</v>
      </c>
      <c r="M65" s="593"/>
      <c r="N65" s="594"/>
      <c r="O65" s="594"/>
      <c r="P65" s="594"/>
      <c r="Q65" s="594"/>
      <c r="R65" s="208">
        <f t="shared" ref="R65" si="15">SUM(N65:Q65)</f>
        <v>0</v>
      </c>
    </row>
    <row r="66" spans="2:18" ht="15.75" thickBot="1" x14ac:dyDescent="0.25">
      <c r="B66" s="570">
        <v>13</v>
      </c>
      <c r="C66" s="172" t="s">
        <v>295</v>
      </c>
      <c r="D66" s="233">
        <f>D63+D65</f>
        <v>0</v>
      </c>
      <c r="E66" s="218">
        <f>E63+E65</f>
        <v>0</v>
      </c>
      <c r="F66" s="218">
        <f>F63+F65</f>
        <v>0</v>
      </c>
      <c r="G66" s="218">
        <f>G63+G65</f>
        <v>0</v>
      </c>
      <c r="H66" s="218">
        <f>H63+H65</f>
        <v>0</v>
      </c>
      <c r="I66" s="219">
        <f>SUM(E66:H66)</f>
        <v>0</v>
      </c>
      <c r="K66" s="570">
        <v>13</v>
      </c>
      <c r="L66" s="172" t="s">
        <v>295</v>
      </c>
      <c r="M66" s="233">
        <f>M63+M65</f>
        <v>0</v>
      </c>
      <c r="N66" s="218">
        <f>N63+N65</f>
        <v>0</v>
      </c>
      <c r="O66" s="218">
        <f>O63+O65</f>
        <v>0</v>
      </c>
      <c r="P66" s="218">
        <f>P63+P65</f>
        <v>0</v>
      </c>
      <c r="Q66" s="218">
        <f>Q63+Q65</f>
        <v>0</v>
      </c>
      <c r="R66" s="219">
        <f>SUM(N66:Q66)</f>
        <v>0</v>
      </c>
    </row>
    <row r="67" spans="2:18" ht="15" thickBot="1" x14ac:dyDescent="0.25"/>
    <row r="68" spans="2:18" ht="15" hidden="1" outlineLevel="1" x14ac:dyDescent="0.2">
      <c r="B68" s="652">
        <f>B47</f>
        <v>2023</v>
      </c>
      <c r="C68" s="719"/>
      <c r="D68" s="712" t="str">
        <f>LEFT(D47,4)-1&amp;" UY"</f>
        <v>2020 UY</v>
      </c>
      <c r="E68" s="713"/>
      <c r="F68" s="713"/>
      <c r="G68" s="713"/>
      <c r="H68" s="713"/>
      <c r="I68" s="714"/>
      <c r="K68" s="652">
        <f>K47</f>
        <v>2022</v>
      </c>
      <c r="L68" s="653"/>
      <c r="M68" s="712" t="str">
        <f>LEFT(M47,4)-1&amp;" UY"</f>
        <v>2019 UY</v>
      </c>
      <c r="N68" s="713"/>
      <c r="O68" s="713"/>
      <c r="P68" s="713"/>
      <c r="Q68" s="713"/>
      <c r="R68" s="714"/>
    </row>
    <row r="69" spans="2:18" ht="14.25" hidden="1" customHeight="1" outlineLevel="1" x14ac:dyDescent="0.2">
      <c r="B69" s="654"/>
      <c r="C69" s="720"/>
      <c r="D69" s="674" t="s">
        <v>71</v>
      </c>
      <c r="E69" s="672" t="s">
        <v>288</v>
      </c>
      <c r="F69" s="672" t="s">
        <v>289</v>
      </c>
      <c r="G69" s="672" t="s">
        <v>290</v>
      </c>
      <c r="H69" s="672" t="s">
        <v>291</v>
      </c>
      <c r="I69" s="715" t="s">
        <v>292</v>
      </c>
      <c r="K69" s="654"/>
      <c r="L69" s="655"/>
      <c r="M69" s="679" t="s">
        <v>71</v>
      </c>
      <c r="N69" s="704" t="s">
        <v>288</v>
      </c>
      <c r="O69" s="704" t="s">
        <v>289</v>
      </c>
      <c r="P69" s="704" t="s">
        <v>290</v>
      </c>
      <c r="Q69" s="704" t="s">
        <v>291</v>
      </c>
      <c r="R69" s="677" t="s">
        <v>292</v>
      </c>
    </row>
    <row r="70" spans="2:18" ht="14.25" hidden="1" customHeight="1" outlineLevel="1" x14ac:dyDescent="0.2">
      <c r="B70" s="654"/>
      <c r="C70" s="720"/>
      <c r="D70" s="722"/>
      <c r="E70" s="661"/>
      <c r="F70" s="661"/>
      <c r="G70" s="661"/>
      <c r="H70" s="661"/>
      <c r="I70" s="721"/>
      <c r="K70" s="654"/>
      <c r="L70" s="655"/>
      <c r="M70" s="723"/>
      <c r="N70" s="672"/>
      <c r="O70" s="672"/>
      <c r="P70" s="672"/>
      <c r="Q70" s="672"/>
      <c r="R70" s="676"/>
    </row>
    <row r="71" spans="2:18" ht="15" hidden="1" outlineLevel="1" x14ac:dyDescent="0.2">
      <c r="B71" s="656"/>
      <c r="C71" s="707"/>
      <c r="D71" s="390" t="s">
        <v>168</v>
      </c>
      <c r="E71" s="388" t="s">
        <v>169</v>
      </c>
      <c r="F71" s="388" t="s">
        <v>170</v>
      </c>
      <c r="G71" s="388" t="s">
        <v>171</v>
      </c>
      <c r="H71" s="388" t="s">
        <v>172</v>
      </c>
      <c r="I71" s="391" t="s">
        <v>173</v>
      </c>
      <c r="K71" s="656"/>
      <c r="L71" s="657"/>
      <c r="M71" s="390" t="s">
        <v>168</v>
      </c>
      <c r="N71" s="388" t="s">
        <v>169</v>
      </c>
      <c r="O71" s="366" t="s">
        <v>170</v>
      </c>
      <c r="P71" s="388" t="s">
        <v>171</v>
      </c>
      <c r="Q71" s="388" t="s">
        <v>172</v>
      </c>
      <c r="R71" s="389" t="s">
        <v>173</v>
      </c>
    </row>
    <row r="72" spans="2:18" ht="42.75" hidden="1" customHeight="1" outlineLevel="2" x14ac:dyDescent="0.2">
      <c r="B72" s="484"/>
      <c r="C72" s="574" t="s">
        <v>495</v>
      </c>
      <c r="D72" s="516" t="s">
        <v>470</v>
      </c>
      <c r="E72" s="518" t="s">
        <v>470</v>
      </c>
      <c r="F72" s="518" t="s">
        <v>470</v>
      </c>
      <c r="G72" s="518" t="s">
        <v>470</v>
      </c>
      <c r="H72" s="518" t="s">
        <v>470</v>
      </c>
      <c r="I72" s="519" t="s">
        <v>470</v>
      </c>
      <c r="K72" s="484"/>
      <c r="L72" s="574" t="s">
        <v>495</v>
      </c>
      <c r="M72" s="516" t="s">
        <v>470</v>
      </c>
      <c r="N72" s="516" t="s">
        <v>470</v>
      </c>
      <c r="O72" s="516" t="s">
        <v>470</v>
      </c>
      <c r="P72" s="516" t="s">
        <v>470</v>
      </c>
      <c r="Q72" s="516" t="s">
        <v>470</v>
      </c>
      <c r="R72" s="520" t="s">
        <v>470</v>
      </c>
    </row>
    <row r="73" spans="2:18" hidden="1" outlineLevel="1" x14ac:dyDescent="0.2">
      <c r="B73" s="569"/>
      <c r="C73" s="540" t="s">
        <v>293</v>
      </c>
      <c r="D73" s="164"/>
      <c r="E73" s="163"/>
      <c r="F73" s="163"/>
      <c r="G73" s="163"/>
      <c r="H73" s="163"/>
      <c r="I73" s="252"/>
      <c r="K73" s="569"/>
      <c r="L73" s="540" t="s">
        <v>293</v>
      </c>
      <c r="M73" s="60"/>
      <c r="N73" s="60"/>
      <c r="O73" s="60"/>
      <c r="P73" s="60"/>
      <c r="Q73" s="60"/>
      <c r="R73" s="60"/>
    </row>
    <row r="74" spans="2:18" ht="15" hidden="1" outlineLevel="1" x14ac:dyDescent="0.2">
      <c r="B74" s="569">
        <v>1</v>
      </c>
      <c r="C74" s="171" t="s">
        <v>271</v>
      </c>
      <c r="D74" s="159"/>
      <c r="E74" s="127"/>
      <c r="F74" s="127"/>
      <c r="G74" s="127"/>
      <c r="H74" s="127"/>
      <c r="I74" s="208">
        <f>SUM(E74:H74)</f>
        <v>0</v>
      </c>
      <c r="K74" s="569">
        <v>1</v>
      </c>
      <c r="L74" s="171" t="s">
        <v>271</v>
      </c>
      <c r="M74" s="593"/>
      <c r="N74" s="594"/>
      <c r="O74" s="594"/>
      <c r="P74" s="594"/>
      <c r="Q74" s="594"/>
      <c r="R74" s="188">
        <f>SUM(N74:Q74)</f>
        <v>0</v>
      </c>
    </row>
    <row r="75" spans="2:18" ht="15" hidden="1" outlineLevel="1" x14ac:dyDescent="0.2">
      <c r="B75" s="569">
        <v>2</v>
      </c>
      <c r="C75" s="171" t="s">
        <v>273</v>
      </c>
      <c r="D75" s="133"/>
      <c r="E75" s="120"/>
      <c r="F75" s="120"/>
      <c r="G75" s="120"/>
      <c r="H75" s="120"/>
      <c r="I75" s="208">
        <f t="shared" ref="I75:I83" si="16">SUM(E75:H75)</f>
        <v>0</v>
      </c>
      <c r="K75" s="569">
        <v>2</v>
      </c>
      <c r="L75" s="171" t="s">
        <v>273</v>
      </c>
      <c r="M75" s="595"/>
      <c r="N75" s="121"/>
      <c r="O75" s="121"/>
      <c r="P75" s="121"/>
      <c r="Q75" s="121"/>
      <c r="R75" s="188">
        <f t="shared" ref="R75:R83" si="17">SUM(N75:Q75)</f>
        <v>0</v>
      </c>
    </row>
    <row r="76" spans="2:18" ht="15" hidden="1" outlineLevel="1" x14ac:dyDescent="0.2">
      <c r="B76" s="569">
        <v>3</v>
      </c>
      <c r="C76" s="171" t="s">
        <v>274</v>
      </c>
      <c r="D76" s="133"/>
      <c r="E76" s="120"/>
      <c r="F76" s="120"/>
      <c r="G76" s="120"/>
      <c r="H76" s="120"/>
      <c r="I76" s="208">
        <f t="shared" si="16"/>
        <v>0</v>
      </c>
      <c r="K76" s="569">
        <v>3</v>
      </c>
      <c r="L76" s="171" t="s">
        <v>274</v>
      </c>
      <c r="M76" s="595"/>
      <c r="N76" s="121"/>
      <c r="O76" s="121"/>
      <c r="P76" s="121"/>
      <c r="Q76" s="121"/>
      <c r="R76" s="188">
        <f t="shared" si="17"/>
        <v>0</v>
      </c>
    </row>
    <row r="77" spans="2:18" ht="15" hidden="1" outlineLevel="1" x14ac:dyDescent="0.2">
      <c r="B77" s="569">
        <v>4</v>
      </c>
      <c r="C77" s="171" t="s">
        <v>272</v>
      </c>
      <c r="D77" s="133"/>
      <c r="E77" s="120"/>
      <c r="F77" s="120"/>
      <c r="G77" s="120"/>
      <c r="H77" s="120"/>
      <c r="I77" s="208">
        <f t="shared" si="16"/>
        <v>0</v>
      </c>
      <c r="K77" s="569">
        <v>4</v>
      </c>
      <c r="L77" s="171" t="s">
        <v>272</v>
      </c>
      <c r="M77" s="595"/>
      <c r="N77" s="121"/>
      <c r="O77" s="121"/>
      <c r="P77" s="121"/>
      <c r="Q77" s="121"/>
      <c r="R77" s="188">
        <f t="shared" si="17"/>
        <v>0</v>
      </c>
    </row>
    <row r="78" spans="2:18" ht="15" hidden="1" outlineLevel="1" x14ac:dyDescent="0.2">
      <c r="B78" s="569">
        <v>5</v>
      </c>
      <c r="C78" s="171" t="s">
        <v>275</v>
      </c>
      <c r="D78" s="133"/>
      <c r="E78" s="120"/>
      <c r="F78" s="120"/>
      <c r="G78" s="120"/>
      <c r="H78" s="120"/>
      <c r="I78" s="208">
        <f t="shared" si="16"/>
        <v>0</v>
      </c>
      <c r="K78" s="569">
        <v>5</v>
      </c>
      <c r="L78" s="171" t="s">
        <v>275</v>
      </c>
      <c r="M78" s="595"/>
      <c r="N78" s="121"/>
      <c r="O78" s="121"/>
      <c r="P78" s="121"/>
      <c r="Q78" s="121"/>
      <c r="R78" s="188">
        <f t="shared" si="17"/>
        <v>0</v>
      </c>
    </row>
    <row r="79" spans="2:18" ht="15" hidden="1" outlineLevel="1" x14ac:dyDescent="0.2">
      <c r="B79" s="569">
        <v>6</v>
      </c>
      <c r="C79" s="171" t="s">
        <v>276</v>
      </c>
      <c r="D79" s="133"/>
      <c r="E79" s="120"/>
      <c r="F79" s="120"/>
      <c r="G79" s="120"/>
      <c r="H79" s="120"/>
      <c r="I79" s="208">
        <f t="shared" si="16"/>
        <v>0</v>
      </c>
      <c r="K79" s="569">
        <v>6</v>
      </c>
      <c r="L79" s="171" t="s">
        <v>276</v>
      </c>
      <c r="M79" s="595"/>
      <c r="N79" s="121"/>
      <c r="O79" s="121"/>
      <c r="P79" s="121"/>
      <c r="Q79" s="121"/>
      <c r="R79" s="188">
        <f t="shared" si="17"/>
        <v>0</v>
      </c>
    </row>
    <row r="80" spans="2:18" ht="15" hidden="1" outlineLevel="1" x14ac:dyDescent="0.2">
      <c r="B80" s="569">
        <v>7</v>
      </c>
      <c r="C80" s="171" t="s">
        <v>277</v>
      </c>
      <c r="D80" s="133"/>
      <c r="E80" s="120"/>
      <c r="F80" s="120"/>
      <c r="G80" s="120"/>
      <c r="H80" s="120"/>
      <c r="I80" s="208">
        <f t="shared" si="16"/>
        <v>0</v>
      </c>
      <c r="K80" s="569">
        <v>7</v>
      </c>
      <c r="L80" s="171" t="s">
        <v>277</v>
      </c>
      <c r="M80" s="595"/>
      <c r="N80" s="121"/>
      <c r="O80" s="121"/>
      <c r="P80" s="121"/>
      <c r="Q80" s="121"/>
      <c r="R80" s="188">
        <f t="shared" si="17"/>
        <v>0</v>
      </c>
    </row>
    <row r="81" spans="2:18" ht="15" hidden="1" outlineLevel="1" x14ac:dyDescent="0.2">
      <c r="B81" s="569">
        <v>8</v>
      </c>
      <c r="C81" s="171" t="s">
        <v>278</v>
      </c>
      <c r="D81" s="133"/>
      <c r="E81" s="120"/>
      <c r="F81" s="120"/>
      <c r="G81" s="120"/>
      <c r="H81" s="120"/>
      <c r="I81" s="208">
        <f t="shared" si="16"/>
        <v>0</v>
      </c>
      <c r="K81" s="569">
        <v>8</v>
      </c>
      <c r="L81" s="171" t="s">
        <v>278</v>
      </c>
      <c r="M81" s="595"/>
      <c r="N81" s="121"/>
      <c r="O81" s="121"/>
      <c r="P81" s="121"/>
      <c r="Q81" s="121"/>
      <c r="R81" s="188">
        <f t="shared" si="17"/>
        <v>0</v>
      </c>
    </row>
    <row r="82" spans="2:18" ht="15" hidden="1" outlineLevel="1" x14ac:dyDescent="0.2">
      <c r="B82" s="569">
        <v>9</v>
      </c>
      <c r="C82" s="171" t="s">
        <v>279</v>
      </c>
      <c r="D82" s="133"/>
      <c r="E82" s="120"/>
      <c r="F82" s="120"/>
      <c r="G82" s="120"/>
      <c r="H82" s="120"/>
      <c r="I82" s="208">
        <f t="shared" si="16"/>
        <v>0</v>
      </c>
      <c r="K82" s="569">
        <v>9</v>
      </c>
      <c r="L82" s="171" t="s">
        <v>279</v>
      </c>
      <c r="M82" s="595"/>
      <c r="N82" s="121"/>
      <c r="O82" s="121"/>
      <c r="P82" s="121"/>
      <c r="Q82" s="121"/>
      <c r="R82" s="188">
        <f t="shared" si="17"/>
        <v>0</v>
      </c>
    </row>
    <row r="83" spans="2:18" ht="15" hidden="1" outlineLevel="1" x14ac:dyDescent="0.2">
      <c r="B83" s="569">
        <v>10</v>
      </c>
      <c r="C83" s="171" t="s">
        <v>280</v>
      </c>
      <c r="D83" s="133"/>
      <c r="E83" s="120"/>
      <c r="F83" s="120"/>
      <c r="G83" s="120"/>
      <c r="H83" s="120"/>
      <c r="I83" s="208">
        <f t="shared" si="16"/>
        <v>0</v>
      </c>
      <c r="K83" s="569">
        <v>10</v>
      </c>
      <c r="L83" s="171" t="s">
        <v>280</v>
      </c>
      <c r="M83" s="595"/>
      <c r="N83" s="121"/>
      <c r="O83" s="121"/>
      <c r="P83" s="121"/>
      <c r="Q83" s="121"/>
      <c r="R83" s="188">
        <f t="shared" si="17"/>
        <v>0</v>
      </c>
    </row>
    <row r="84" spans="2:18" ht="15" hidden="1" outlineLevel="1" x14ac:dyDescent="0.2">
      <c r="B84" s="569">
        <v>11</v>
      </c>
      <c r="C84" s="235" t="s">
        <v>30</v>
      </c>
      <c r="D84" s="254">
        <f>SUM(D74:D83)</f>
        <v>0</v>
      </c>
      <c r="E84" s="228">
        <f>SUM(E74:E83)</f>
        <v>0</v>
      </c>
      <c r="F84" s="228">
        <f>SUM(F74:F83)</f>
        <v>0</v>
      </c>
      <c r="G84" s="228">
        <f>SUM(G74:G83)</f>
        <v>0</v>
      </c>
      <c r="H84" s="228"/>
      <c r="I84" s="515">
        <f>SUM(E84:H84)</f>
        <v>0</v>
      </c>
      <c r="K84" s="569">
        <v>11</v>
      </c>
      <c r="L84" s="235" t="s">
        <v>30</v>
      </c>
      <c r="M84" s="227">
        <f>SUM(M74:M83)</f>
        <v>0</v>
      </c>
      <c r="N84" s="228">
        <f t="shared" ref="N84:Q84" si="18">SUM(N74:N83)</f>
        <v>0</v>
      </c>
      <c r="O84" s="228">
        <f t="shared" si="18"/>
        <v>0</v>
      </c>
      <c r="P84" s="228">
        <f t="shared" si="18"/>
        <v>0</v>
      </c>
      <c r="Q84" s="228">
        <f t="shared" si="18"/>
        <v>0</v>
      </c>
      <c r="R84" s="197">
        <f>SUM(N84:Q84)</f>
        <v>0</v>
      </c>
    </row>
    <row r="85" spans="2:18" hidden="1" outlineLevel="1" x14ac:dyDescent="0.2">
      <c r="B85" s="569"/>
      <c r="C85" s="540" t="s">
        <v>294</v>
      </c>
      <c r="D85" s="64"/>
      <c r="E85" s="60"/>
      <c r="F85" s="60"/>
      <c r="G85" s="60"/>
      <c r="H85" s="60"/>
      <c r="I85" s="65"/>
      <c r="K85" s="569"/>
      <c r="L85" s="540" t="s">
        <v>294</v>
      </c>
      <c r="M85" s="61"/>
      <c r="N85" s="60"/>
      <c r="O85" s="60"/>
      <c r="P85" s="60"/>
      <c r="Q85" s="60"/>
      <c r="R85" s="60"/>
    </row>
    <row r="86" spans="2:18" ht="15" hidden="1" outlineLevel="1" x14ac:dyDescent="0.2">
      <c r="B86" s="569">
        <v>12</v>
      </c>
      <c r="C86" s="235" t="s">
        <v>360</v>
      </c>
      <c r="D86" s="159"/>
      <c r="E86" s="127"/>
      <c r="F86" s="127"/>
      <c r="G86" s="127"/>
      <c r="H86" s="127"/>
      <c r="I86" s="208">
        <f t="shared" ref="I86" si="19">SUM(E86:H86)</f>
        <v>0</v>
      </c>
      <c r="K86" s="569">
        <v>12</v>
      </c>
      <c r="L86" s="235" t="s">
        <v>360</v>
      </c>
      <c r="M86" s="593"/>
      <c r="N86" s="594"/>
      <c r="O86" s="594"/>
      <c r="P86" s="594"/>
      <c r="Q86" s="594"/>
      <c r="R86" s="188">
        <f t="shared" ref="R86" si="20">SUM(N86:Q86)</f>
        <v>0</v>
      </c>
    </row>
    <row r="87" spans="2:18" ht="15.75" hidden="1" outlineLevel="1" thickBot="1" x14ac:dyDescent="0.25">
      <c r="B87" s="570">
        <v>13</v>
      </c>
      <c r="C87" s="172" t="s">
        <v>295</v>
      </c>
      <c r="D87" s="233">
        <f>D84+D86</f>
        <v>0</v>
      </c>
      <c r="E87" s="218">
        <f>E84+E86</f>
        <v>0</v>
      </c>
      <c r="F87" s="218">
        <f>F84+F86</f>
        <v>0</v>
      </c>
      <c r="G87" s="218">
        <f>G84+G86</f>
        <v>0</v>
      </c>
      <c r="H87" s="218">
        <f>H84+H86</f>
        <v>0</v>
      </c>
      <c r="I87" s="219">
        <f>SUM(E87:H87)</f>
        <v>0</v>
      </c>
      <c r="K87" s="570">
        <v>13</v>
      </c>
      <c r="L87" s="172" t="s">
        <v>295</v>
      </c>
      <c r="M87" s="233">
        <f>M84+M86</f>
        <v>0</v>
      </c>
      <c r="N87" s="218">
        <f>N84+N86</f>
        <v>0</v>
      </c>
      <c r="O87" s="218">
        <f>O84+O86</f>
        <v>0</v>
      </c>
      <c r="P87" s="218">
        <f>P84+P86</f>
        <v>0</v>
      </c>
      <c r="Q87" s="218">
        <f>Q84+Q86</f>
        <v>0</v>
      </c>
      <c r="R87" s="251">
        <f>SUM(N87:Q87)</f>
        <v>0</v>
      </c>
    </row>
    <row r="88" spans="2:18" hidden="1" outlineLevel="1" x14ac:dyDescent="0.2"/>
    <row r="89" spans="2:18" ht="15" hidden="1" outlineLevel="1" thickBot="1" x14ac:dyDescent="0.25"/>
    <row r="90" spans="2:18" ht="15" hidden="1" outlineLevel="1" x14ac:dyDescent="0.2">
      <c r="B90" s="652">
        <f>B68</f>
        <v>2023</v>
      </c>
      <c r="C90" s="719"/>
      <c r="D90" s="712" t="str">
        <f>LEFT(D68,4)-1&amp;" UY"</f>
        <v>2019 UY</v>
      </c>
      <c r="E90" s="713"/>
      <c r="F90" s="713"/>
      <c r="G90" s="713"/>
      <c r="H90" s="713"/>
      <c r="I90" s="714"/>
      <c r="K90" s="652">
        <f>K68</f>
        <v>2022</v>
      </c>
      <c r="L90" s="653"/>
      <c r="M90" s="712" t="str">
        <f>LEFT(M68,4)-1&amp;" UY"</f>
        <v>2018 UY</v>
      </c>
      <c r="N90" s="713"/>
      <c r="O90" s="713"/>
      <c r="P90" s="713"/>
      <c r="Q90" s="713"/>
      <c r="R90" s="714"/>
    </row>
    <row r="91" spans="2:18" ht="14.25" hidden="1" customHeight="1" outlineLevel="1" x14ac:dyDescent="0.2">
      <c r="B91" s="654"/>
      <c r="C91" s="720"/>
      <c r="D91" s="674" t="s">
        <v>71</v>
      </c>
      <c r="E91" s="672" t="s">
        <v>288</v>
      </c>
      <c r="F91" s="672" t="s">
        <v>289</v>
      </c>
      <c r="G91" s="672" t="s">
        <v>290</v>
      </c>
      <c r="H91" s="672" t="s">
        <v>291</v>
      </c>
      <c r="I91" s="715" t="s">
        <v>292</v>
      </c>
      <c r="K91" s="654"/>
      <c r="L91" s="655"/>
      <c r="M91" s="717" t="s">
        <v>71</v>
      </c>
      <c r="N91" s="704" t="s">
        <v>288</v>
      </c>
      <c r="O91" s="704" t="s">
        <v>289</v>
      </c>
      <c r="P91" s="704" t="s">
        <v>290</v>
      </c>
      <c r="Q91" s="704" t="s">
        <v>291</v>
      </c>
      <c r="R91" s="718" t="s">
        <v>292</v>
      </c>
    </row>
    <row r="92" spans="2:18" ht="14.25" hidden="1" customHeight="1" outlineLevel="1" x14ac:dyDescent="0.2">
      <c r="B92" s="654"/>
      <c r="C92" s="720"/>
      <c r="D92" s="722"/>
      <c r="E92" s="661"/>
      <c r="F92" s="661"/>
      <c r="G92" s="661"/>
      <c r="H92" s="661"/>
      <c r="I92" s="721"/>
      <c r="K92" s="654"/>
      <c r="L92" s="655"/>
      <c r="M92" s="674"/>
      <c r="N92" s="672"/>
      <c r="O92" s="672"/>
      <c r="P92" s="672"/>
      <c r="Q92" s="672"/>
      <c r="R92" s="715"/>
    </row>
    <row r="93" spans="2:18" ht="15" hidden="1" outlineLevel="1" x14ac:dyDescent="0.2">
      <c r="B93" s="656"/>
      <c r="C93" s="707"/>
      <c r="D93" s="390" t="s">
        <v>174</v>
      </c>
      <c r="E93" s="388" t="s">
        <v>175</v>
      </c>
      <c r="F93" s="388" t="s">
        <v>154</v>
      </c>
      <c r="G93" s="388" t="s">
        <v>176</v>
      </c>
      <c r="H93" s="388" t="s">
        <v>177</v>
      </c>
      <c r="I93" s="391" t="s">
        <v>178</v>
      </c>
      <c r="K93" s="656"/>
      <c r="L93" s="657"/>
      <c r="M93" s="390" t="s">
        <v>174</v>
      </c>
      <c r="N93" s="388" t="s">
        <v>175</v>
      </c>
      <c r="O93" s="388" t="s">
        <v>154</v>
      </c>
      <c r="P93" s="366" t="s">
        <v>176</v>
      </c>
      <c r="Q93" s="388" t="s">
        <v>177</v>
      </c>
      <c r="R93" s="391" t="s">
        <v>178</v>
      </c>
    </row>
    <row r="94" spans="2:18" ht="42.75" hidden="1" customHeight="1" outlineLevel="2" x14ac:dyDescent="0.2">
      <c r="B94" s="484"/>
      <c r="C94" s="574" t="s">
        <v>495</v>
      </c>
      <c r="D94" s="516" t="s">
        <v>470</v>
      </c>
      <c r="E94" s="518" t="s">
        <v>470</v>
      </c>
      <c r="F94" s="518" t="s">
        <v>470</v>
      </c>
      <c r="G94" s="518" t="s">
        <v>470</v>
      </c>
      <c r="H94" s="518" t="s">
        <v>470</v>
      </c>
      <c r="I94" s="519" t="s">
        <v>470</v>
      </c>
      <c r="K94" s="484"/>
      <c r="L94" s="574" t="s">
        <v>495</v>
      </c>
      <c r="M94" s="516" t="s">
        <v>470</v>
      </c>
      <c r="N94" s="516" t="s">
        <v>470</v>
      </c>
      <c r="O94" s="516" t="s">
        <v>470</v>
      </c>
      <c r="P94" s="516" t="s">
        <v>470</v>
      </c>
      <c r="Q94" s="516" t="s">
        <v>470</v>
      </c>
      <c r="R94" s="517" t="s">
        <v>470</v>
      </c>
    </row>
    <row r="95" spans="2:18" hidden="1" outlineLevel="1" x14ac:dyDescent="0.2">
      <c r="B95" s="569"/>
      <c r="C95" s="540" t="s">
        <v>293</v>
      </c>
      <c r="D95" s="164"/>
      <c r="E95" s="163"/>
      <c r="F95" s="163"/>
      <c r="G95" s="163"/>
      <c r="H95" s="163"/>
      <c r="I95" s="252"/>
      <c r="K95" s="569"/>
      <c r="L95" s="540" t="s">
        <v>293</v>
      </c>
      <c r="M95" s="64"/>
      <c r="N95" s="60"/>
      <c r="O95" s="60"/>
      <c r="P95" s="60"/>
      <c r="Q95" s="60"/>
      <c r="R95" s="65"/>
    </row>
    <row r="96" spans="2:18" ht="15" hidden="1" outlineLevel="1" x14ac:dyDescent="0.2">
      <c r="B96" s="569">
        <v>1</v>
      </c>
      <c r="C96" s="171" t="s">
        <v>271</v>
      </c>
      <c r="D96" s="159"/>
      <c r="E96" s="127"/>
      <c r="F96" s="127"/>
      <c r="G96" s="127"/>
      <c r="H96" s="127"/>
      <c r="I96" s="208">
        <f>SUM(E96:H96)</f>
        <v>0</v>
      </c>
      <c r="K96" s="569">
        <v>1</v>
      </c>
      <c r="L96" s="171" t="s">
        <v>271</v>
      </c>
      <c r="M96" s="593"/>
      <c r="N96" s="594"/>
      <c r="O96" s="594"/>
      <c r="P96" s="594"/>
      <c r="Q96" s="594"/>
      <c r="R96" s="208">
        <f>SUM(N96:Q96)</f>
        <v>0</v>
      </c>
    </row>
    <row r="97" spans="2:18" ht="15" hidden="1" outlineLevel="1" x14ac:dyDescent="0.2">
      <c r="B97" s="569">
        <v>2</v>
      </c>
      <c r="C97" s="171" t="s">
        <v>273</v>
      </c>
      <c r="D97" s="133"/>
      <c r="E97" s="120"/>
      <c r="F97" s="120"/>
      <c r="G97" s="120"/>
      <c r="H97" s="120"/>
      <c r="I97" s="208">
        <f t="shared" ref="I97:I105" si="21">SUM(E97:H97)</f>
        <v>0</v>
      </c>
      <c r="K97" s="569">
        <v>2</v>
      </c>
      <c r="L97" s="171" t="s">
        <v>273</v>
      </c>
      <c r="M97" s="595"/>
      <c r="N97" s="121"/>
      <c r="O97" s="121"/>
      <c r="P97" s="121"/>
      <c r="Q97" s="121"/>
      <c r="R97" s="208">
        <f t="shared" ref="R97:R105" si="22">SUM(N97:Q97)</f>
        <v>0</v>
      </c>
    </row>
    <row r="98" spans="2:18" ht="15" hidden="1" outlineLevel="1" x14ac:dyDescent="0.2">
      <c r="B98" s="569">
        <v>3</v>
      </c>
      <c r="C98" s="171" t="s">
        <v>274</v>
      </c>
      <c r="D98" s="133"/>
      <c r="E98" s="120"/>
      <c r="F98" s="120"/>
      <c r="G98" s="120"/>
      <c r="H98" s="120"/>
      <c r="I98" s="208">
        <f t="shared" si="21"/>
        <v>0</v>
      </c>
      <c r="K98" s="569">
        <v>3</v>
      </c>
      <c r="L98" s="171" t="s">
        <v>274</v>
      </c>
      <c r="M98" s="595"/>
      <c r="N98" s="121"/>
      <c r="O98" s="121"/>
      <c r="P98" s="121"/>
      <c r="Q98" s="121"/>
      <c r="R98" s="208">
        <f t="shared" si="22"/>
        <v>0</v>
      </c>
    </row>
    <row r="99" spans="2:18" ht="15" hidden="1" outlineLevel="1" x14ac:dyDescent="0.2">
      <c r="B99" s="569">
        <v>4</v>
      </c>
      <c r="C99" s="171" t="s">
        <v>272</v>
      </c>
      <c r="D99" s="133"/>
      <c r="E99" s="120"/>
      <c r="F99" s="120"/>
      <c r="G99" s="120"/>
      <c r="H99" s="120"/>
      <c r="I99" s="208">
        <f t="shared" si="21"/>
        <v>0</v>
      </c>
      <c r="K99" s="569">
        <v>4</v>
      </c>
      <c r="L99" s="171" t="s">
        <v>272</v>
      </c>
      <c r="M99" s="595"/>
      <c r="N99" s="121"/>
      <c r="O99" s="121"/>
      <c r="P99" s="121"/>
      <c r="Q99" s="121"/>
      <c r="R99" s="208">
        <f t="shared" si="22"/>
        <v>0</v>
      </c>
    </row>
    <row r="100" spans="2:18" ht="15" hidden="1" outlineLevel="1" x14ac:dyDescent="0.2">
      <c r="B100" s="569">
        <v>5</v>
      </c>
      <c r="C100" s="171" t="s">
        <v>275</v>
      </c>
      <c r="D100" s="133"/>
      <c r="E100" s="120"/>
      <c r="F100" s="120"/>
      <c r="G100" s="120"/>
      <c r="H100" s="120"/>
      <c r="I100" s="208">
        <f t="shared" si="21"/>
        <v>0</v>
      </c>
      <c r="K100" s="569">
        <v>5</v>
      </c>
      <c r="L100" s="171" t="s">
        <v>275</v>
      </c>
      <c r="M100" s="595"/>
      <c r="N100" s="121"/>
      <c r="O100" s="121"/>
      <c r="P100" s="121"/>
      <c r="Q100" s="121"/>
      <c r="R100" s="208">
        <f t="shared" si="22"/>
        <v>0</v>
      </c>
    </row>
    <row r="101" spans="2:18" ht="15" hidden="1" outlineLevel="1" x14ac:dyDescent="0.2">
      <c r="B101" s="569">
        <v>6</v>
      </c>
      <c r="C101" s="171" t="s">
        <v>276</v>
      </c>
      <c r="D101" s="133"/>
      <c r="E101" s="120"/>
      <c r="F101" s="120"/>
      <c r="G101" s="120"/>
      <c r="H101" s="120"/>
      <c r="I101" s="208">
        <f t="shared" si="21"/>
        <v>0</v>
      </c>
      <c r="K101" s="569">
        <v>6</v>
      </c>
      <c r="L101" s="171" t="s">
        <v>276</v>
      </c>
      <c r="M101" s="595"/>
      <c r="N101" s="121"/>
      <c r="O101" s="121"/>
      <c r="P101" s="121"/>
      <c r="Q101" s="121"/>
      <c r="R101" s="208">
        <f t="shared" si="22"/>
        <v>0</v>
      </c>
    </row>
    <row r="102" spans="2:18" ht="15" hidden="1" outlineLevel="1" x14ac:dyDescent="0.2">
      <c r="B102" s="569">
        <v>7</v>
      </c>
      <c r="C102" s="171" t="s">
        <v>277</v>
      </c>
      <c r="D102" s="133"/>
      <c r="E102" s="120"/>
      <c r="F102" s="120"/>
      <c r="G102" s="120"/>
      <c r="H102" s="120"/>
      <c r="I102" s="208">
        <f t="shared" si="21"/>
        <v>0</v>
      </c>
      <c r="K102" s="569">
        <v>7</v>
      </c>
      <c r="L102" s="171" t="s">
        <v>277</v>
      </c>
      <c r="M102" s="595"/>
      <c r="N102" s="121"/>
      <c r="O102" s="121"/>
      <c r="P102" s="121"/>
      <c r="Q102" s="121"/>
      <c r="R102" s="208">
        <f t="shared" si="22"/>
        <v>0</v>
      </c>
    </row>
    <row r="103" spans="2:18" ht="15" hidden="1" outlineLevel="1" x14ac:dyDescent="0.2">
      <c r="B103" s="569">
        <v>8</v>
      </c>
      <c r="C103" s="171" t="s">
        <v>278</v>
      </c>
      <c r="D103" s="133"/>
      <c r="E103" s="120"/>
      <c r="F103" s="120"/>
      <c r="G103" s="120"/>
      <c r="H103" s="120"/>
      <c r="I103" s="208">
        <f t="shared" si="21"/>
        <v>0</v>
      </c>
      <c r="K103" s="569">
        <v>8</v>
      </c>
      <c r="L103" s="171" t="s">
        <v>278</v>
      </c>
      <c r="M103" s="595"/>
      <c r="N103" s="121"/>
      <c r="O103" s="121"/>
      <c r="P103" s="121"/>
      <c r="Q103" s="121"/>
      <c r="R103" s="208">
        <f t="shared" si="22"/>
        <v>0</v>
      </c>
    </row>
    <row r="104" spans="2:18" ht="15" hidden="1" outlineLevel="1" x14ac:dyDescent="0.2">
      <c r="B104" s="569">
        <v>9</v>
      </c>
      <c r="C104" s="171" t="s">
        <v>279</v>
      </c>
      <c r="D104" s="133"/>
      <c r="E104" s="120"/>
      <c r="F104" s="120"/>
      <c r="G104" s="120"/>
      <c r="H104" s="120"/>
      <c r="I104" s="208">
        <f t="shared" si="21"/>
        <v>0</v>
      </c>
      <c r="K104" s="569">
        <v>9</v>
      </c>
      <c r="L104" s="171" t="s">
        <v>279</v>
      </c>
      <c r="M104" s="595"/>
      <c r="N104" s="121"/>
      <c r="O104" s="121"/>
      <c r="P104" s="121"/>
      <c r="Q104" s="121"/>
      <c r="R104" s="208">
        <f t="shared" si="22"/>
        <v>0</v>
      </c>
    </row>
    <row r="105" spans="2:18" ht="15" hidden="1" outlineLevel="1" x14ac:dyDescent="0.2">
      <c r="B105" s="569">
        <v>10</v>
      </c>
      <c r="C105" s="171" t="s">
        <v>280</v>
      </c>
      <c r="D105" s="133"/>
      <c r="E105" s="120"/>
      <c r="F105" s="120"/>
      <c r="G105" s="120"/>
      <c r="H105" s="120"/>
      <c r="I105" s="208">
        <f t="shared" si="21"/>
        <v>0</v>
      </c>
      <c r="K105" s="569">
        <v>10</v>
      </c>
      <c r="L105" s="171" t="s">
        <v>280</v>
      </c>
      <c r="M105" s="595"/>
      <c r="N105" s="121"/>
      <c r="O105" s="121"/>
      <c r="P105" s="121"/>
      <c r="Q105" s="121"/>
      <c r="R105" s="208">
        <f t="shared" si="22"/>
        <v>0</v>
      </c>
    </row>
    <row r="106" spans="2:18" ht="15" hidden="1" outlineLevel="1" x14ac:dyDescent="0.2">
      <c r="B106" s="569">
        <v>11</v>
      </c>
      <c r="C106" s="235" t="s">
        <v>30</v>
      </c>
      <c r="D106" s="254">
        <f>SUM(D96:D105)</f>
        <v>0</v>
      </c>
      <c r="E106" s="228">
        <f>SUM(E96:E105)</f>
        <v>0</v>
      </c>
      <c r="F106" s="228">
        <f>SUM(F96:F105)</f>
        <v>0</v>
      </c>
      <c r="G106" s="228">
        <f>SUM(G96:G105)</f>
        <v>0</v>
      </c>
      <c r="H106" s="228"/>
      <c r="I106" s="515">
        <f>SUM(E106:H106)</f>
        <v>0</v>
      </c>
      <c r="K106" s="569">
        <v>11</v>
      </c>
      <c r="L106" s="235" t="s">
        <v>30</v>
      </c>
      <c r="M106" s="227">
        <f>SUM(M96:M105)</f>
        <v>0</v>
      </c>
      <c r="N106" s="228">
        <f t="shared" ref="N106:Q106" si="23">SUM(N96:N105)</f>
        <v>0</v>
      </c>
      <c r="O106" s="228">
        <f t="shared" si="23"/>
        <v>0</v>
      </c>
      <c r="P106" s="228">
        <f t="shared" si="23"/>
        <v>0</v>
      </c>
      <c r="Q106" s="228">
        <f t="shared" si="23"/>
        <v>0</v>
      </c>
      <c r="R106" s="515">
        <f>SUM(N106:Q106)</f>
        <v>0</v>
      </c>
    </row>
    <row r="107" spans="2:18" hidden="1" outlineLevel="1" x14ac:dyDescent="0.2">
      <c r="B107" s="569"/>
      <c r="C107" s="540" t="s">
        <v>294</v>
      </c>
      <c r="D107" s="64"/>
      <c r="E107" s="60"/>
      <c r="F107" s="60"/>
      <c r="G107" s="60"/>
      <c r="H107" s="60"/>
      <c r="I107" s="65"/>
      <c r="K107" s="569"/>
      <c r="L107" s="540" t="s">
        <v>294</v>
      </c>
      <c r="M107" s="61"/>
      <c r="N107" s="60"/>
      <c r="O107" s="60"/>
      <c r="P107" s="60"/>
      <c r="Q107" s="60"/>
      <c r="R107" s="65"/>
    </row>
    <row r="108" spans="2:18" ht="15" hidden="1" outlineLevel="1" x14ac:dyDescent="0.2">
      <c r="B108" s="569">
        <v>12</v>
      </c>
      <c r="C108" s="235" t="s">
        <v>360</v>
      </c>
      <c r="D108" s="159"/>
      <c r="E108" s="127"/>
      <c r="F108" s="127"/>
      <c r="G108" s="127"/>
      <c r="H108" s="127"/>
      <c r="I108" s="208">
        <f t="shared" ref="I108" si="24">SUM(E108:H108)</f>
        <v>0</v>
      </c>
      <c r="K108" s="569">
        <v>12</v>
      </c>
      <c r="L108" s="235" t="s">
        <v>360</v>
      </c>
      <c r="M108" s="593"/>
      <c r="N108" s="594"/>
      <c r="O108" s="594"/>
      <c r="P108" s="594"/>
      <c r="Q108" s="594"/>
      <c r="R108" s="208">
        <f t="shared" ref="R108" si="25">SUM(N108:Q108)</f>
        <v>0</v>
      </c>
    </row>
    <row r="109" spans="2:18" ht="15.75" hidden="1" outlineLevel="1" thickBot="1" x14ac:dyDescent="0.25">
      <c r="B109" s="570">
        <v>13</v>
      </c>
      <c r="C109" s="172" t="s">
        <v>295</v>
      </c>
      <c r="D109" s="233">
        <f>D106+D108</f>
        <v>0</v>
      </c>
      <c r="E109" s="218">
        <f>E106+E108</f>
        <v>0</v>
      </c>
      <c r="F109" s="218">
        <f>F106+F108</f>
        <v>0</v>
      </c>
      <c r="G109" s="218">
        <f>G106+G108</f>
        <v>0</v>
      </c>
      <c r="H109" s="218">
        <f>H106+H108</f>
        <v>0</v>
      </c>
      <c r="I109" s="219">
        <f>SUM(E109:H109)</f>
        <v>0</v>
      </c>
      <c r="K109" s="570">
        <v>13</v>
      </c>
      <c r="L109" s="172" t="s">
        <v>295</v>
      </c>
      <c r="M109" s="233">
        <f>M106+M108</f>
        <v>0</v>
      </c>
      <c r="N109" s="218">
        <f>N106+N108</f>
        <v>0</v>
      </c>
      <c r="O109" s="218">
        <f>O106+O108</f>
        <v>0</v>
      </c>
      <c r="P109" s="218">
        <f>P106+P108</f>
        <v>0</v>
      </c>
      <c r="Q109" s="218">
        <f>Q106+Q108</f>
        <v>0</v>
      </c>
      <c r="R109" s="219">
        <f>SUM(N109:Q109)</f>
        <v>0</v>
      </c>
    </row>
    <row r="110" spans="2:18" ht="15" hidden="1" outlineLevel="1" thickBot="1" x14ac:dyDescent="0.25"/>
    <row r="111" spans="2:18" ht="15" hidden="1" outlineLevel="1" x14ac:dyDescent="0.2">
      <c r="B111" s="652">
        <f>B90</f>
        <v>2023</v>
      </c>
      <c r="C111" s="719"/>
      <c r="D111" s="712" t="str">
        <f>LEFT(D90,4)-1&amp;" UY"</f>
        <v>2018 UY</v>
      </c>
      <c r="E111" s="713"/>
      <c r="F111" s="713"/>
      <c r="G111" s="713"/>
      <c r="H111" s="713"/>
      <c r="I111" s="714"/>
      <c r="K111" s="652">
        <f>K90</f>
        <v>2022</v>
      </c>
      <c r="L111" s="653"/>
      <c r="M111" s="712" t="str">
        <f>LEFT(M90,4)-1&amp;" UY"</f>
        <v>2017 UY</v>
      </c>
      <c r="N111" s="713"/>
      <c r="O111" s="713"/>
      <c r="P111" s="713"/>
      <c r="Q111" s="713"/>
      <c r="R111" s="714"/>
    </row>
    <row r="112" spans="2:18" ht="14.25" hidden="1" customHeight="1" outlineLevel="1" x14ac:dyDescent="0.2">
      <c r="B112" s="654"/>
      <c r="C112" s="720"/>
      <c r="D112" s="674" t="s">
        <v>71</v>
      </c>
      <c r="E112" s="672" t="s">
        <v>288</v>
      </c>
      <c r="F112" s="672" t="s">
        <v>289</v>
      </c>
      <c r="G112" s="672" t="s">
        <v>290</v>
      </c>
      <c r="H112" s="672" t="s">
        <v>291</v>
      </c>
      <c r="I112" s="715" t="s">
        <v>292</v>
      </c>
      <c r="K112" s="654"/>
      <c r="L112" s="655"/>
      <c r="M112" s="717" t="s">
        <v>71</v>
      </c>
      <c r="N112" s="704" t="s">
        <v>288</v>
      </c>
      <c r="O112" s="704" t="s">
        <v>289</v>
      </c>
      <c r="P112" s="704" t="s">
        <v>290</v>
      </c>
      <c r="Q112" s="704" t="s">
        <v>291</v>
      </c>
      <c r="R112" s="718" t="s">
        <v>292</v>
      </c>
    </row>
    <row r="113" spans="2:18" ht="14.25" hidden="1" customHeight="1" outlineLevel="1" x14ac:dyDescent="0.2">
      <c r="B113" s="654"/>
      <c r="C113" s="720"/>
      <c r="D113" s="722"/>
      <c r="E113" s="661"/>
      <c r="F113" s="661"/>
      <c r="G113" s="661"/>
      <c r="H113" s="661"/>
      <c r="I113" s="721"/>
      <c r="K113" s="654"/>
      <c r="L113" s="655"/>
      <c r="M113" s="674"/>
      <c r="N113" s="672"/>
      <c r="O113" s="672"/>
      <c r="P113" s="672"/>
      <c r="Q113" s="672"/>
      <c r="R113" s="715"/>
    </row>
    <row r="114" spans="2:18" ht="15" hidden="1" outlineLevel="1" x14ac:dyDescent="0.2">
      <c r="B114" s="656"/>
      <c r="C114" s="707"/>
      <c r="D114" s="390" t="s">
        <v>179</v>
      </c>
      <c r="E114" s="388" t="s">
        <v>180</v>
      </c>
      <c r="F114" s="388" t="s">
        <v>181</v>
      </c>
      <c r="G114" s="388" t="s">
        <v>182</v>
      </c>
      <c r="H114" s="388" t="s">
        <v>183</v>
      </c>
      <c r="I114" s="391" t="s">
        <v>184</v>
      </c>
      <c r="K114" s="656"/>
      <c r="L114" s="657"/>
      <c r="M114" s="390" t="s">
        <v>179</v>
      </c>
      <c r="N114" s="388" t="s">
        <v>180</v>
      </c>
      <c r="O114" s="388" t="s">
        <v>181</v>
      </c>
      <c r="P114" s="366" t="s">
        <v>182</v>
      </c>
      <c r="Q114" s="388" t="s">
        <v>183</v>
      </c>
      <c r="R114" s="391" t="s">
        <v>184</v>
      </c>
    </row>
    <row r="115" spans="2:18" ht="42.75" hidden="1" customHeight="1" outlineLevel="2" x14ac:dyDescent="0.2">
      <c r="B115" s="484"/>
      <c r="C115" s="574" t="s">
        <v>495</v>
      </c>
      <c r="D115" s="516" t="s">
        <v>470</v>
      </c>
      <c r="E115" s="518" t="s">
        <v>470</v>
      </c>
      <c r="F115" s="518" t="s">
        <v>470</v>
      </c>
      <c r="G115" s="518" t="s">
        <v>470</v>
      </c>
      <c r="H115" s="518" t="s">
        <v>470</v>
      </c>
      <c r="I115" s="519" t="s">
        <v>470</v>
      </c>
      <c r="K115" s="484"/>
      <c r="L115" s="574" t="s">
        <v>495</v>
      </c>
      <c r="M115" s="516" t="s">
        <v>470</v>
      </c>
      <c r="N115" s="516" t="s">
        <v>470</v>
      </c>
      <c r="O115" s="516" t="s">
        <v>470</v>
      </c>
      <c r="P115" s="516" t="s">
        <v>470</v>
      </c>
      <c r="Q115" s="516" t="s">
        <v>470</v>
      </c>
      <c r="R115" s="517" t="s">
        <v>470</v>
      </c>
    </row>
    <row r="116" spans="2:18" hidden="1" outlineLevel="1" x14ac:dyDescent="0.2">
      <c r="B116" s="569"/>
      <c r="C116" s="540" t="s">
        <v>293</v>
      </c>
      <c r="D116" s="164"/>
      <c r="E116" s="163"/>
      <c r="F116" s="163"/>
      <c r="G116" s="163"/>
      <c r="H116" s="163"/>
      <c r="I116" s="252"/>
      <c r="K116" s="569"/>
      <c r="L116" s="540" t="s">
        <v>293</v>
      </c>
      <c r="M116" s="64"/>
      <c r="N116" s="60"/>
      <c r="O116" s="60"/>
      <c r="P116" s="60"/>
      <c r="Q116" s="60"/>
      <c r="R116" s="65"/>
    </row>
    <row r="117" spans="2:18" ht="15" hidden="1" outlineLevel="1" x14ac:dyDescent="0.2">
      <c r="B117" s="569">
        <v>1</v>
      </c>
      <c r="C117" s="171" t="s">
        <v>271</v>
      </c>
      <c r="D117" s="159"/>
      <c r="E117" s="127"/>
      <c r="F117" s="127"/>
      <c r="G117" s="127"/>
      <c r="H117" s="127"/>
      <c r="I117" s="208">
        <f>SUM(E117:H117)</f>
        <v>0</v>
      </c>
      <c r="K117" s="569">
        <v>1</v>
      </c>
      <c r="L117" s="171" t="s">
        <v>271</v>
      </c>
      <c r="M117" s="593"/>
      <c r="N117" s="594"/>
      <c r="O117" s="594"/>
      <c r="P117" s="594"/>
      <c r="Q117" s="594"/>
      <c r="R117" s="208">
        <f>SUM(N117:Q117)</f>
        <v>0</v>
      </c>
    </row>
    <row r="118" spans="2:18" ht="15" hidden="1" outlineLevel="1" x14ac:dyDescent="0.2">
      <c r="B118" s="569">
        <v>2</v>
      </c>
      <c r="C118" s="171" t="s">
        <v>273</v>
      </c>
      <c r="D118" s="133"/>
      <c r="E118" s="120"/>
      <c r="F118" s="120"/>
      <c r="G118" s="120"/>
      <c r="H118" s="120"/>
      <c r="I118" s="208">
        <f t="shared" ref="I118:I126" si="26">SUM(E118:H118)</f>
        <v>0</v>
      </c>
      <c r="K118" s="569">
        <v>2</v>
      </c>
      <c r="L118" s="171" t="s">
        <v>273</v>
      </c>
      <c r="M118" s="595"/>
      <c r="N118" s="121"/>
      <c r="O118" s="121"/>
      <c r="P118" s="121"/>
      <c r="Q118" s="121"/>
      <c r="R118" s="208">
        <f t="shared" ref="R118:R126" si="27">SUM(N118:Q118)</f>
        <v>0</v>
      </c>
    </row>
    <row r="119" spans="2:18" ht="15" hidden="1" outlineLevel="1" x14ac:dyDescent="0.2">
      <c r="B119" s="569">
        <v>3</v>
      </c>
      <c r="C119" s="171" t="s">
        <v>274</v>
      </c>
      <c r="D119" s="133"/>
      <c r="E119" s="120"/>
      <c r="F119" s="120"/>
      <c r="G119" s="120"/>
      <c r="H119" s="120"/>
      <c r="I119" s="208">
        <f t="shared" si="26"/>
        <v>0</v>
      </c>
      <c r="K119" s="569">
        <v>3</v>
      </c>
      <c r="L119" s="171" t="s">
        <v>274</v>
      </c>
      <c r="M119" s="595"/>
      <c r="N119" s="121"/>
      <c r="O119" s="121"/>
      <c r="P119" s="121"/>
      <c r="Q119" s="121"/>
      <c r="R119" s="208">
        <f t="shared" si="27"/>
        <v>0</v>
      </c>
    </row>
    <row r="120" spans="2:18" ht="15" hidden="1" outlineLevel="1" x14ac:dyDescent="0.2">
      <c r="B120" s="569">
        <v>4</v>
      </c>
      <c r="C120" s="171" t="s">
        <v>272</v>
      </c>
      <c r="D120" s="133"/>
      <c r="E120" s="120"/>
      <c r="F120" s="120"/>
      <c r="G120" s="120"/>
      <c r="H120" s="120"/>
      <c r="I120" s="208">
        <f t="shared" si="26"/>
        <v>0</v>
      </c>
      <c r="K120" s="569">
        <v>4</v>
      </c>
      <c r="L120" s="171" t="s">
        <v>272</v>
      </c>
      <c r="M120" s="595"/>
      <c r="N120" s="121"/>
      <c r="O120" s="121"/>
      <c r="P120" s="121"/>
      <c r="Q120" s="121"/>
      <c r="R120" s="208">
        <f t="shared" si="27"/>
        <v>0</v>
      </c>
    </row>
    <row r="121" spans="2:18" ht="15" hidden="1" outlineLevel="1" x14ac:dyDescent="0.2">
      <c r="B121" s="569">
        <v>5</v>
      </c>
      <c r="C121" s="171" t="s">
        <v>275</v>
      </c>
      <c r="D121" s="133"/>
      <c r="E121" s="120"/>
      <c r="F121" s="120"/>
      <c r="G121" s="120"/>
      <c r="H121" s="120"/>
      <c r="I121" s="208">
        <f t="shared" si="26"/>
        <v>0</v>
      </c>
      <c r="K121" s="569">
        <v>5</v>
      </c>
      <c r="L121" s="171" t="s">
        <v>275</v>
      </c>
      <c r="M121" s="595"/>
      <c r="N121" s="121"/>
      <c r="O121" s="121"/>
      <c r="P121" s="121"/>
      <c r="Q121" s="121"/>
      <c r="R121" s="208">
        <f t="shared" si="27"/>
        <v>0</v>
      </c>
    </row>
    <row r="122" spans="2:18" ht="15" hidden="1" outlineLevel="1" x14ac:dyDescent="0.2">
      <c r="B122" s="569">
        <v>6</v>
      </c>
      <c r="C122" s="171" t="s">
        <v>276</v>
      </c>
      <c r="D122" s="133"/>
      <c r="E122" s="120"/>
      <c r="F122" s="120"/>
      <c r="G122" s="120"/>
      <c r="H122" s="120"/>
      <c r="I122" s="208">
        <f t="shared" si="26"/>
        <v>0</v>
      </c>
      <c r="K122" s="569">
        <v>6</v>
      </c>
      <c r="L122" s="171" t="s">
        <v>276</v>
      </c>
      <c r="M122" s="595"/>
      <c r="N122" s="121"/>
      <c r="O122" s="121"/>
      <c r="P122" s="121"/>
      <c r="Q122" s="121"/>
      <c r="R122" s="208">
        <f t="shared" si="27"/>
        <v>0</v>
      </c>
    </row>
    <row r="123" spans="2:18" ht="15" hidden="1" outlineLevel="1" x14ac:dyDescent="0.2">
      <c r="B123" s="569">
        <v>7</v>
      </c>
      <c r="C123" s="171" t="s">
        <v>277</v>
      </c>
      <c r="D123" s="133"/>
      <c r="E123" s="120"/>
      <c r="F123" s="120"/>
      <c r="G123" s="120"/>
      <c r="H123" s="120"/>
      <c r="I123" s="208">
        <f t="shared" si="26"/>
        <v>0</v>
      </c>
      <c r="K123" s="569">
        <v>7</v>
      </c>
      <c r="L123" s="171" t="s">
        <v>277</v>
      </c>
      <c r="M123" s="595"/>
      <c r="N123" s="121"/>
      <c r="O123" s="121"/>
      <c r="P123" s="121"/>
      <c r="Q123" s="121"/>
      <c r="R123" s="208">
        <f t="shared" si="27"/>
        <v>0</v>
      </c>
    </row>
    <row r="124" spans="2:18" ht="15" hidden="1" outlineLevel="1" x14ac:dyDescent="0.2">
      <c r="B124" s="569">
        <v>8</v>
      </c>
      <c r="C124" s="171" t="s">
        <v>278</v>
      </c>
      <c r="D124" s="133"/>
      <c r="E124" s="120"/>
      <c r="F124" s="120"/>
      <c r="G124" s="120"/>
      <c r="H124" s="120"/>
      <c r="I124" s="208">
        <f t="shared" si="26"/>
        <v>0</v>
      </c>
      <c r="K124" s="569">
        <v>8</v>
      </c>
      <c r="L124" s="171" t="s">
        <v>278</v>
      </c>
      <c r="M124" s="595"/>
      <c r="N124" s="121"/>
      <c r="O124" s="121"/>
      <c r="P124" s="121"/>
      <c r="Q124" s="121"/>
      <c r="R124" s="208">
        <f t="shared" si="27"/>
        <v>0</v>
      </c>
    </row>
    <row r="125" spans="2:18" ht="15" hidden="1" outlineLevel="1" x14ac:dyDescent="0.2">
      <c r="B125" s="569">
        <v>9</v>
      </c>
      <c r="C125" s="171" t="s">
        <v>279</v>
      </c>
      <c r="D125" s="133"/>
      <c r="E125" s="120"/>
      <c r="F125" s="120"/>
      <c r="G125" s="120"/>
      <c r="H125" s="120"/>
      <c r="I125" s="208">
        <f t="shared" si="26"/>
        <v>0</v>
      </c>
      <c r="K125" s="569">
        <v>9</v>
      </c>
      <c r="L125" s="171" t="s">
        <v>279</v>
      </c>
      <c r="M125" s="595"/>
      <c r="N125" s="121"/>
      <c r="O125" s="121"/>
      <c r="P125" s="121"/>
      <c r="Q125" s="121"/>
      <c r="R125" s="208">
        <f t="shared" si="27"/>
        <v>0</v>
      </c>
    </row>
    <row r="126" spans="2:18" ht="15" hidden="1" outlineLevel="1" x14ac:dyDescent="0.2">
      <c r="B126" s="569">
        <v>10</v>
      </c>
      <c r="C126" s="171" t="s">
        <v>280</v>
      </c>
      <c r="D126" s="133"/>
      <c r="E126" s="120"/>
      <c r="F126" s="120"/>
      <c r="G126" s="120"/>
      <c r="H126" s="120"/>
      <c r="I126" s="208">
        <f t="shared" si="26"/>
        <v>0</v>
      </c>
      <c r="K126" s="569">
        <v>10</v>
      </c>
      <c r="L126" s="171" t="s">
        <v>280</v>
      </c>
      <c r="M126" s="595"/>
      <c r="N126" s="121"/>
      <c r="O126" s="121"/>
      <c r="P126" s="121"/>
      <c r="Q126" s="121"/>
      <c r="R126" s="208">
        <f t="shared" si="27"/>
        <v>0</v>
      </c>
    </row>
    <row r="127" spans="2:18" ht="15" hidden="1" outlineLevel="1" x14ac:dyDescent="0.2">
      <c r="B127" s="569">
        <v>11</v>
      </c>
      <c r="C127" s="235" t="s">
        <v>30</v>
      </c>
      <c r="D127" s="254">
        <f>SUM(D117:D126)</f>
        <v>0</v>
      </c>
      <c r="E127" s="228">
        <f>SUM(E117:E126)</f>
        <v>0</v>
      </c>
      <c r="F127" s="228">
        <f>SUM(F117:F126)</f>
        <v>0</v>
      </c>
      <c r="G127" s="228"/>
      <c r="H127" s="228">
        <f>SUM(H117:H126)</f>
        <v>0</v>
      </c>
      <c r="I127" s="515">
        <f>SUM(E127:H127)</f>
        <v>0</v>
      </c>
      <c r="K127" s="569">
        <v>11</v>
      </c>
      <c r="L127" s="235" t="s">
        <v>30</v>
      </c>
      <c r="M127" s="227">
        <f>SUM(M117:M126)</f>
        <v>0</v>
      </c>
      <c r="N127" s="228">
        <f t="shared" ref="N127:Q127" si="28">SUM(N117:N126)</f>
        <v>0</v>
      </c>
      <c r="O127" s="228">
        <f t="shared" si="28"/>
        <v>0</v>
      </c>
      <c r="P127" s="228">
        <f t="shared" si="28"/>
        <v>0</v>
      </c>
      <c r="Q127" s="228">
        <f t="shared" si="28"/>
        <v>0</v>
      </c>
      <c r="R127" s="515">
        <f>SUM(N127:Q127)</f>
        <v>0</v>
      </c>
    </row>
    <row r="128" spans="2:18" hidden="1" outlineLevel="1" x14ac:dyDescent="0.2">
      <c r="B128" s="569"/>
      <c r="C128" s="540" t="s">
        <v>294</v>
      </c>
      <c r="D128" s="64"/>
      <c r="E128" s="60"/>
      <c r="F128" s="60"/>
      <c r="G128" s="60"/>
      <c r="H128" s="60"/>
      <c r="I128" s="65"/>
      <c r="K128" s="569"/>
      <c r="L128" s="540" t="s">
        <v>294</v>
      </c>
      <c r="M128" s="61"/>
      <c r="N128" s="60"/>
      <c r="O128" s="60"/>
      <c r="P128" s="60"/>
      <c r="Q128" s="60"/>
      <c r="R128" s="65"/>
    </row>
    <row r="129" spans="2:18" ht="15" hidden="1" outlineLevel="1" x14ac:dyDescent="0.2">
      <c r="B129" s="569">
        <v>12</v>
      </c>
      <c r="C129" s="235" t="s">
        <v>360</v>
      </c>
      <c r="D129" s="159"/>
      <c r="E129" s="127"/>
      <c r="F129" s="127"/>
      <c r="G129" s="127"/>
      <c r="H129" s="127"/>
      <c r="I129" s="208">
        <f t="shared" ref="I129" si="29">SUM(E129:H129)</f>
        <v>0</v>
      </c>
      <c r="K129" s="569">
        <v>12</v>
      </c>
      <c r="L129" s="235" t="s">
        <v>360</v>
      </c>
      <c r="M129" s="593"/>
      <c r="N129" s="594"/>
      <c r="O129" s="594"/>
      <c r="P129" s="594"/>
      <c r="Q129" s="594"/>
      <c r="R129" s="208">
        <f t="shared" ref="R129" si="30">SUM(N129:Q129)</f>
        <v>0</v>
      </c>
    </row>
    <row r="130" spans="2:18" ht="15.75" hidden="1" outlineLevel="1" thickBot="1" x14ac:dyDescent="0.25">
      <c r="B130" s="570">
        <v>13</v>
      </c>
      <c r="C130" s="172" t="s">
        <v>295</v>
      </c>
      <c r="D130" s="233">
        <f>D127+D129</f>
        <v>0</v>
      </c>
      <c r="E130" s="218">
        <f>E127+E129</f>
        <v>0</v>
      </c>
      <c r="F130" s="218">
        <f>F127+F129</f>
        <v>0</v>
      </c>
      <c r="G130" s="218">
        <f>G127+G129</f>
        <v>0</v>
      </c>
      <c r="H130" s="218">
        <f>H127+H129</f>
        <v>0</v>
      </c>
      <c r="I130" s="219">
        <f>SUM(E130:H130)</f>
        <v>0</v>
      </c>
      <c r="K130" s="570">
        <v>13</v>
      </c>
      <c r="L130" s="172" t="s">
        <v>295</v>
      </c>
      <c r="M130" s="233">
        <f>M127+M129</f>
        <v>0</v>
      </c>
      <c r="N130" s="218">
        <f>N127+N129</f>
        <v>0</v>
      </c>
      <c r="O130" s="218">
        <f>O127+O129</f>
        <v>0</v>
      </c>
      <c r="P130" s="218">
        <f>P127+P129</f>
        <v>0</v>
      </c>
      <c r="Q130" s="218">
        <f>Q127+Q129</f>
        <v>0</v>
      </c>
      <c r="R130" s="219">
        <f>SUM(N130:Q130)</f>
        <v>0</v>
      </c>
    </row>
    <row r="131" spans="2:18" ht="15" hidden="1" outlineLevel="1" thickBot="1" x14ac:dyDescent="0.25"/>
    <row r="132" spans="2:18" ht="15" hidden="1" outlineLevel="1" x14ac:dyDescent="0.2">
      <c r="B132" s="652">
        <f>B111</f>
        <v>2023</v>
      </c>
      <c r="C132" s="719"/>
      <c r="D132" s="712" t="str">
        <f>LEFT(D111,4)-1&amp;" UY"</f>
        <v>2017 UY</v>
      </c>
      <c r="E132" s="713"/>
      <c r="F132" s="713"/>
      <c r="G132" s="713"/>
      <c r="H132" s="713"/>
      <c r="I132" s="714"/>
      <c r="K132" s="652">
        <f>K111</f>
        <v>2022</v>
      </c>
      <c r="L132" s="653"/>
      <c r="M132" s="712" t="str">
        <f>LEFT(M111,4)-1&amp;" UY"</f>
        <v>2016 UY</v>
      </c>
      <c r="N132" s="713"/>
      <c r="O132" s="713"/>
      <c r="P132" s="713"/>
      <c r="Q132" s="713"/>
      <c r="R132" s="714"/>
    </row>
    <row r="133" spans="2:18" ht="14.25" hidden="1" customHeight="1" outlineLevel="1" x14ac:dyDescent="0.2">
      <c r="B133" s="654"/>
      <c r="C133" s="720"/>
      <c r="D133" s="674" t="s">
        <v>71</v>
      </c>
      <c r="E133" s="672" t="s">
        <v>288</v>
      </c>
      <c r="F133" s="672" t="s">
        <v>289</v>
      </c>
      <c r="G133" s="672" t="s">
        <v>290</v>
      </c>
      <c r="H133" s="672" t="s">
        <v>291</v>
      </c>
      <c r="I133" s="715" t="s">
        <v>292</v>
      </c>
      <c r="K133" s="654"/>
      <c r="L133" s="655"/>
      <c r="M133" s="717" t="s">
        <v>71</v>
      </c>
      <c r="N133" s="704" t="s">
        <v>288</v>
      </c>
      <c r="O133" s="704" t="s">
        <v>289</v>
      </c>
      <c r="P133" s="704" t="s">
        <v>290</v>
      </c>
      <c r="Q133" s="704" t="s">
        <v>291</v>
      </c>
      <c r="R133" s="718" t="s">
        <v>292</v>
      </c>
    </row>
    <row r="134" spans="2:18" ht="14.25" hidden="1" customHeight="1" outlineLevel="1" x14ac:dyDescent="0.2">
      <c r="B134" s="654"/>
      <c r="C134" s="720"/>
      <c r="D134" s="722"/>
      <c r="E134" s="661"/>
      <c r="F134" s="661"/>
      <c r="G134" s="661"/>
      <c r="H134" s="661"/>
      <c r="I134" s="721"/>
      <c r="K134" s="654"/>
      <c r="L134" s="655"/>
      <c r="M134" s="674"/>
      <c r="N134" s="672"/>
      <c r="O134" s="672"/>
      <c r="P134" s="672"/>
      <c r="Q134" s="672"/>
      <c r="R134" s="715"/>
    </row>
    <row r="135" spans="2:18" ht="15" hidden="1" outlineLevel="1" x14ac:dyDescent="0.2">
      <c r="B135" s="656"/>
      <c r="C135" s="707"/>
      <c r="D135" s="390" t="s">
        <v>185</v>
      </c>
      <c r="E135" s="388" t="s">
        <v>186</v>
      </c>
      <c r="F135" s="388" t="s">
        <v>187</v>
      </c>
      <c r="G135" s="388" t="s">
        <v>188</v>
      </c>
      <c r="H135" s="388" t="s">
        <v>189</v>
      </c>
      <c r="I135" s="391" t="s">
        <v>190</v>
      </c>
      <c r="K135" s="656"/>
      <c r="L135" s="657"/>
      <c r="M135" s="390" t="s">
        <v>185</v>
      </c>
      <c r="N135" s="388" t="s">
        <v>186</v>
      </c>
      <c r="O135" s="388" t="s">
        <v>187</v>
      </c>
      <c r="P135" s="388" t="s">
        <v>188</v>
      </c>
      <c r="Q135" s="388" t="s">
        <v>189</v>
      </c>
      <c r="R135" s="391" t="s">
        <v>190</v>
      </c>
    </row>
    <row r="136" spans="2:18" ht="15" hidden="1" outlineLevel="2" x14ac:dyDescent="0.2">
      <c r="B136" s="484"/>
      <c r="C136" s="574" t="s">
        <v>495</v>
      </c>
      <c r="D136" s="516" t="s">
        <v>470</v>
      </c>
      <c r="E136" s="518" t="s">
        <v>470</v>
      </c>
      <c r="F136" s="518" t="s">
        <v>470</v>
      </c>
      <c r="G136" s="518" t="s">
        <v>470</v>
      </c>
      <c r="H136" s="518" t="s">
        <v>470</v>
      </c>
      <c r="I136" s="519" t="s">
        <v>470</v>
      </c>
      <c r="K136" s="484"/>
      <c r="L136" s="574" t="s">
        <v>495</v>
      </c>
      <c r="M136" s="516" t="s">
        <v>470</v>
      </c>
      <c r="N136" s="516" t="s">
        <v>470</v>
      </c>
      <c r="O136" s="516" t="s">
        <v>470</v>
      </c>
      <c r="P136" s="516" t="s">
        <v>470</v>
      </c>
      <c r="Q136" s="516" t="s">
        <v>470</v>
      </c>
      <c r="R136" s="517" t="s">
        <v>470</v>
      </c>
    </row>
    <row r="137" spans="2:18" hidden="1" outlineLevel="1" x14ac:dyDescent="0.2">
      <c r="B137" s="569"/>
      <c r="C137" s="540" t="s">
        <v>293</v>
      </c>
      <c r="D137" s="164"/>
      <c r="E137" s="163"/>
      <c r="F137" s="163"/>
      <c r="G137" s="163"/>
      <c r="H137" s="163"/>
      <c r="I137" s="252"/>
      <c r="K137" s="569"/>
      <c r="L137" s="540" t="s">
        <v>293</v>
      </c>
      <c r="M137" s="64"/>
      <c r="N137" s="60"/>
      <c r="O137" s="60"/>
      <c r="P137" s="60"/>
      <c r="Q137" s="60"/>
      <c r="R137" s="65"/>
    </row>
    <row r="138" spans="2:18" ht="15" hidden="1" outlineLevel="1" x14ac:dyDescent="0.2">
      <c r="B138" s="569">
        <v>1</v>
      </c>
      <c r="C138" s="171" t="s">
        <v>271</v>
      </c>
      <c r="D138" s="159"/>
      <c r="E138" s="127"/>
      <c r="F138" s="127"/>
      <c r="G138" s="127"/>
      <c r="H138" s="127"/>
      <c r="I138" s="208">
        <f>SUM(E138:H138)</f>
        <v>0</v>
      </c>
      <c r="K138" s="569">
        <v>1</v>
      </c>
      <c r="L138" s="171" t="s">
        <v>271</v>
      </c>
      <c r="M138" s="593"/>
      <c r="N138" s="594"/>
      <c r="O138" s="594"/>
      <c r="P138" s="594"/>
      <c r="Q138" s="594"/>
      <c r="R138" s="208">
        <f>SUM(N138:Q138)</f>
        <v>0</v>
      </c>
    </row>
    <row r="139" spans="2:18" ht="15" hidden="1" outlineLevel="1" x14ac:dyDescent="0.2">
      <c r="B139" s="569">
        <v>2</v>
      </c>
      <c r="C139" s="171" t="s">
        <v>273</v>
      </c>
      <c r="D139" s="133"/>
      <c r="E139" s="120"/>
      <c r="F139" s="120"/>
      <c r="G139" s="120"/>
      <c r="H139" s="120"/>
      <c r="I139" s="208">
        <f t="shared" ref="I139:I147" si="31">SUM(E139:H139)</f>
        <v>0</v>
      </c>
      <c r="K139" s="569">
        <v>2</v>
      </c>
      <c r="L139" s="171" t="s">
        <v>273</v>
      </c>
      <c r="M139" s="595"/>
      <c r="N139" s="121"/>
      <c r="O139" s="121"/>
      <c r="P139" s="121"/>
      <c r="Q139" s="121"/>
      <c r="R139" s="208">
        <f t="shared" ref="R139:R147" si="32">SUM(N139:Q139)</f>
        <v>0</v>
      </c>
    </row>
    <row r="140" spans="2:18" ht="15" hidden="1" outlineLevel="1" x14ac:dyDescent="0.2">
      <c r="B140" s="569">
        <v>3</v>
      </c>
      <c r="C140" s="171" t="s">
        <v>274</v>
      </c>
      <c r="D140" s="133"/>
      <c r="E140" s="120"/>
      <c r="F140" s="120"/>
      <c r="G140" s="120"/>
      <c r="H140" s="120"/>
      <c r="I140" s="208">
        <f t="shared" si="31"/>
        <v>0</v>
      </c>
      <c r="K140" s="569">
        <v>3</v>
      </c>
      <c r="L140" s="171" t="s">
        <v>274</v>
      </c>
      <c r="M140" s="595"/>
      <c r="N140" s="121"/>
      <c r="O140" s="121"/>
      <c r="P140" s="121"/>
      <c r="Q140" s="121"/>
      <c r="R140" s="208">
        <f t="shared" si="32"/>
        <v>0</v>
      </c>
    </row>
    <row r="141" spans="2:18" ht="15" hidden="1" outlineLevel="1" x14ac:dyDescent="0.2">
      <c r="B141" s="569">
        <v>4</v>
      </c>
      <c r="C141" s="171" t="s">
        <v>272</v>
      </c>
      <c r="D141" s="133"/>
      <c r="E141" s="120"/>
      <c r="F141" s="120"/>
      <c r="G141" s="120"/>
      <c r="H141" s="120"/>
      <c r="I141" s="208">
        <f t="shared" si="31"/>
        <v>0</v>
      </c>
      <c r="K141" s="569">
        <v>4</v>
      </c>
      <c r="L141" s="171" t="s">
        <v>272</v>
      </c>
      <c r="M141" s="595"/>
      <c r="N141" s="121"/>
      <c r="O141" s="121"/>
      <c r="P141" s="121"/>
      <c r="Q141" s="121"/>
      <c r="R141" s="208">
        <f t="shared" si="32"/>
        <v>0</v>
      </c>
    </row>
    <row r="142" spans="2:18" ht="15" hidden="1" outlineLevel="1" x14ac:dyDescent="0.2">
      <c r="B142" s="569">
        <v>5</v>
      </c>
      <c r="C142" s="171" t="s">
        <v>275</v>
      </c>
      <c r="D142" s="133"/>
      <c r="E142" s="120"/>
      <c r="F142" s="120"/>
      <c r="G142" s="120"/>
      <c r="H142" s="120"/>
      <c r="I142" s="208">
        <f t="shared" si="31"/>
        <v>0</v>
      </c>
      <c r="K142" s="569">
        <v>5</v>
      </c>
      <c r="L142" s="171" t="s">
        <v>275</v>
      </c>
      <c r="M142" s="595"/>
      <c r="N142" s="121"/>
      <c r="O142" s="121"/>
      <c r="P142" s="121"/>
      <c r="Q142" s="121"/>
      <c r="R142" s="208">
        <f t="shared" si="32"/>
        <v>0</v>
      </c>
    </row>
    <row r="143" spans="2:18" ht="15" hidden="1" outlineLevel="1" x14ac:dyDescent="0.2">
      <c r="B143" s="569">
        <v>6</v>
      </c>
      <c r="C143" s="171" t="s">
        <v>276</v>
      </c>
      <c r="D143" s="133"/>
      <c r="E143" s="120"/>
      <c r="F143" s="120"/>
      <c r="G143" s="120"/>
      <c r="H143" s="120"/>
      <c r="I143" s="208">
        <f t="shared" si="31"/>
        <v>0</v>
      </c>
      <c r="K143" s="569">
        <v>6</v>
      </c>
      <c r="L143" s="171" t="s">
        <v>276</v>
      </c>
      <c r="M143" s="595"/>
      <c r="N143" s="121"/>
      <c r="O143" s="121"/>
      <c r="P143" s="121"/>
      <c r="Q143" s="121"/>
      <c r="R143" s="208">
        <f t="shared" si="32"/>
        <v>0</v>
      </c>
    </row>
    <row r="144" spans="2:18" ht="15" hidden="1" outlineLevel="1" x14ac:dyDescent="0.2">
      <c r="B144" s="569">
        <v>7</v>
      </c>
      <c r="C144" s="171" t="s">
        <v>277</v>
      </c>
      <c r="D144" s="133"/>
      <c r="E144" s="120"/>
      <c r="F144" s="120"/>
      <c r="G144" s="120"/>
      <c r="H144" s="120"/>
      <c r="I144" s="208">
        <f t="shared" si="31"/>
        <v>0</v>
      </c>
      <c r="K144" s="569">
        <v>7</v>
      </c>
      <c r="L144" s="171" t="s">
        <v>277</v>
      </c>
      <c r="M144" s="595"/>
      <c r="N144" s="121"/>
      <c r="O144" s="121"/>
      <c r="P144" s="121"/>
      <c r="Q144" s="121"/>
      <c r="R144" s="208">
        <f t="shared" si="32"/>
        <v>0</v>
      </c>
    </row>
    <row r="145" spans="2:18" ht="15" hidden="1" outlineLevel="1" x14ac:dyDescent="0.2">
      <c r="B145" s="569">
        <v>8</v>
      </c>
      <c r="C145" s="171" t="s">
        <v>278</v>
      </c>
      <c r="D145" s="133"/>
      <c r="E145" s="120"/>
      <c r="F145" s="120"/>
      <c r="G145" s="120"/>
      <c r="H145" s="120"/>
      <c r="I145" s="208">
        <f t="shared" si="31"/>
        <v>0</v>
      </c>
      <c r="K145" s="569">
        <v>8</v>
      </c>
      <c r="L145" s="171" t="s">
        <v>278</v>
      </c>
      <c r="M145" s="595"/>
      <c r="N145" s="121"/>
      <c r="O145" s="121"/>
      <c r="P145" s="121"/>
      <c r="Q145" s="121"/>
      <c r="R145" s="208">
        <f t="shared" si="32"/>
        <v>0</v>
      </c>
    </row>
    <row r="146" spans="2:18" ht="15" hidden="1" outlineLevel="1" x14ac:dyDescent="0.2">
      <c r="B146" s="569">
        <v>9</v>
      </c>
      <c r="C146" s="171" t="s">
        <v>279</v>
      </c>
      <c r="D146" s="133"/>
      <c r="E146" s="120"/>
      <c r="F146" s="120"/>
      <c r="G146" s="120"/>
      <c r="H146" s="120"/>
      <c r="I146" s="208">
        <f t="shared" si="31"/>
        <v>0</v>
      </c>
      <c r="K146" s="569">
        <v>9</v>
      </c>
      <c r="L146" s="171" t="s">
        <v>279</v>
      </c>
      <c r="M146" s="595"/>
      <c r="N146" s="121"/>
      <c r="O146" s="121"/>
      <c r="P146" s="121"/>
      <c r="Q146" s="121"/>
      <c r="R146" s="208">
        <f t="shared" si="32"/>
        <v>0</v>
      </c>
    </row>
    <row r="147" spans="2:18" ht="15" hidden="1" outlineLevel="1" x14ac:dyDescent="0.2">
      <c r="B147" s="569">
        <v>10</v>
      </c>
      <c r="C147" s="171" t="s">
        <v>280</v>
      </c>
      <c r="D147" s="133"/>
      <c r="E147" s="120"/>
      <c r="F147" s="120"/>
      <c r="G147" s="120"/>
      <c r="H147" s="120"/>
      <c r="I147" s="208">
        <f t="shared" si="31"/>
        <v>0</v>
      </c>
      <c r="K147" s="569">
        <v>10</v>
      </c>
      <c r="L147" s="171" t="s">
        <v>280</v>
      </c>
      <c r="M147" s="595"/>
      <c r="N147" s="121"/>
      <c r="O147" s="121"/>
      <c r="P147" s="121"/>
      <c r="Q147" s="121"/>
      <c r="R147" s="208">
        <f t="shared" si="32"/>
        <v>0</v>
      </c>
    </row>
    <row r="148" spans="2:18" ht="15" hidden="1" outlineLevel="1" x14ac:dyDescent="0.2">
      <c r="B148" s="569">
        <v>11</v>
      </c>
      <c r="C148" s="235" t="s">
        <v>30</v>
      </c>
      <c r="D148" s="254">
        <f t="shared" ref="D148:H148" si="33">SUM(D138:D147)</f>
        <v>0</v>
      </c>
      <c r="E148" s="228">
        <f t="shared" si="33"/>
        <v>0</v>
      </c>
      <c r="F148" s="228">
        <f t="shared" si="33"/>
        <v>0</v>
      </c>
      <c r="G148" s="228"/>
      <c r="H148" s="228">
        <f t="shared" si="33"/>
        <v>0</v>
      </c>
      <c r="I148" s="515">
        <f>SUM(E148:H148)</f>
        <v>0</v>
      </c>
      <c r="K148" s="569">
        <v>11</v>
      </c>
      <c r="L148" s="235" t="s">
        <v>30</v>
      </c>
      <c r="M148" s="227">
        <f>SUM(M138:M147)</f>
        <v>0</v>
      </c>
      <c r="N148" s="228">
        <f t="shared" ref="N148:Q148" si="34">SUM(N138:N147)</f>
        <v>0</v>
      </c>
      <c r="O148" s="228">
        <f t="shared" si="34"/>
        <v>0</v>
      </c>
      <c r="P148" s="228">
        <f t="shared" si="34"/>
        <v>0</v>
      </c>
      <c r="Q148" s="228">
        <f t="shared" si="34"/>
        <v>0</v>
      </c>
      <c r="R148" s="515">
        <f>SUM(N148:Q148)</f>
        <v>0</v>
      </c>
    </row>
    <row r="149" spans="2:18" hidden="1" outlineLevel="1" x14ac:dyDescent="0.2">
      <c r="B149" s="569"/>
      <c r="C149" s="540" t="s">
        <v>294</v>
      </c>
      <c r="D149" s="64"/>
      <c r="E149" s="60"/>
      <c r="F149" s="60"/>
      <c r="G149" s="60"/>
      <c r="H149" s="60"/>
      <c r="I149" s="65"/>
      <c r="K149" s="569"/>
      <c r="L149" s="540" t="s">
        <v>294</v>
      </c>
      <c r="M149" s="61"/>
      <c r="N149" s="60"/>
      <c r="O149" s="60"/>
      <c r="P149" s="60"/>
      <c r="Q149" s="60"/>
      <c r="R149" s="65"/>
    </row>
    <row r="150" spans="2:18" ht="15" hidden="1" outlineLevel="1" x14ac:dyDescent="0.2">
      <c r="B150" s="569">
        <v>12</v>
      </c>
      <c r="C150" s="235" t="s">
        <v>360</v>
      </c>
      <c r="D150" s="159"/>
      <c r="E150" s="127"/>
      <c r="F150" s="127"/>
      <c r="G150" s="127"/>
      <c r="H150" s="127"/>
      <c r="I150" s="208">
        <f t="shared" ref="I150" si="35">SUM(E150:H150)</f>
        <v>0</v>
      </c>
      <c r="K150" s="569">
        <v>12</v>
      </c>
      <c r="L150" s="235" t="s">
        <v>360</v>
      </c>
      <c r="M150" s="593"/>
      <c r="N150" s="594"/>
      <c r="O150" s="594"/>
      <c r="P150" s="594"/>
      <c r="Q150" s="594"/>
      <c r="R150" s="208">
        <f t="shared" ref="R150" si="36">SUM(N150:Q150)</f>
        <v>0</v>
      </c>
    </row>
    <row r="151" spans="2:18" ht="15.75" hidden="1" outlineLevel="1" thickBot="1" x14ac:dyDescent="0.25">
      <c r="B151" s="570">
        <v>13</v>
      </c>
      <c r="C151" s="172" t="s">
        <v>295</v>
      </c>
      <c r="D151" s="233">
        <f>D148+D150</f>
        <v>0</v>
      </c>
      <c r="E151" s="218">
        <f>E148+E150</f>
        <v>0</v>
      </c>
      <c r="F151" s="218">
        <f>F148+F150</f>
        <v>0</v>
      </c>
      <c r="G151" s="218">
        <f>G148+G150</f>
        <v>0</v>
      </c>
      <c r="H151" s="218">
        <f>H148+H150</f>
        <v>0</v>
      </c>
      <c r="I151" s="219">
        <f>SUM(E151:H151)</f>
        <v>0</v>
      </c>
      <c r="K151" s="570">
        <v>13</v>
      </c>
      <c r="L151" s="172" t="s">
        <v>295</v>
      </c>
      <c r="M151" s="233">
        <f>M148+M150</f>
        <v>0</v>
      </c>
      <c r="N151" s="218">
        <f>N148+N150</f>
        <v>0</v>
      </c>
      <c r="O151" s="218">
        <f>O148+O150</f>
        <v>0</v>
      </c>
      <c r="P151" s="218">
        <f>P148+P150</f>
        <v>0</v>
      </c>
      <c r="Q151" s="218">
        <f>Q148+Q150</f>
        <v>0</v>
      </c>
      <c r="R151" s="219">
        <f>SUM(N151:Q151)</f>
        <v>0</v>
      </c>
    </row>
    <row r="152" spans="2:18" ht="15" hidden="1" outlineLevel="1" thickBot="1" x14ac:dyDescent="0.25"/>
    <row r="153" spans="2:18" ht="15" collapsed="1" x14ac:dyDescent="0.2">
      <c r="B153" s="652">
        <f>B132</f>
        <v>2023</v>
      </c>
      <c r="C153" s="653"/>
      <c r="D153" s="681" t="str">
        <f>'Key inputs'!F30</f>
        <v>Total</v>
      </c>
      <c r="E153" s="680"/>
      <c r="F153" s="680"/>
      <c r="G153" s="680"/>
      <c r="H153" s="724"/>
      <c r="I153" s="648"/>
      <c r="K153" s="652">
        <f>K111</f>
        <v>2022</v>
      </c>
      <c r="L153" s="653"/>
      <c r="M153" s="712" t="str">
        <f>'Key inputs'!J30</f>
        <v>Total</v>
      </c>
      <c r="N153" s="713"/>
      <c r="O153" s="713"/>
      <c r="P153" s="713"/>
      <c r="Q153" s="713"/>
      <c r="R153" s="714"/>
    </row>
    <row r="154" spans="2:18" ht="14.25" customHeight="1" x14ac:dyDescent="0.2">
      <c r="B154" s="654"/>
      <c r="C154" s="655"/>
      <c r="D154" s="679" t="s">
        <v>71</v>
      </c>
      <c r="E154" s="704" t="s">
        <v>288</v>
      </c>
      <c r="F154" s="704" t="s">
        <v>289</v>
      </c>
      <c r="G154" s="704" t="s">
        <v>290</v>
      </c>
      <c r="H154" s="704" t="s">
        <v>291</v>
      </c>
      <c r="I154" s="718" t="s">
        <v>292</v>
      </c>
      <c r="K154" s="654"/>
      <c r="L154" s="655"/>
      <c r="M154" s="674" t="s">
        <v>71</v>
      </c>
      <c r="N154" s="672" t="s">
        <v>288</v>
      </c>
      <c r="O154" s="672" t="s">
        <v>289</v>
      </c>
      <c r="P154" s="672" t="s">
        <v>290</v>
      </c>
      <c r="Q154" s="672" t="s">
        <v>291</v>
      </c>
      <c r="R154" s="715" t="s">
        <v>292</v>
      </c>
    </row>
    <row r="155" spans="2:18" ht="14.25" customHeight="1" x14ac:dyDescent="0.2">
      <c r="B155" s="654"/>
      <c r="C155" s="655"/>
      <c r="D155" s="723"/>
      <c r="E155" s="672"/>
      <c r="F155" s="672"/>
      <c r="G155" s="672"/>
      <c r="H155" s="672"/>
      <c r="I155" s="715"/>
      <c r="K155" s="654"/>
      <c r="L155" s="655"/>
      <c r="M155" s="675"/>
      <c r="N155" s="662"/>
      <c r="O155" s="662"/>
      <c r="P155" s="662"/>
      <c r="Q155" s="662"/>
      <c r="R155" s="716"/>
    </row>
    <row r="156" spans="2:18" ht="15" x14ac:dyDescent="0.2">
      <c r="B156" s="656"/>
      <c r="C156" s="657"/>
      <c r="D156" s="387" t="s">
        <v>191</v>
      </c>
      <c r="E156" s="388" t="s">
        <v>192</v>
      </c>
      <c r="F156" s="388" t="s">
        <v>193</v>
      </c>
      <c r="G156" s="388" t="s">
        <v>194</v>
      </c>
      <c r="H156" s="388" t="s">
        <v>195</v>
      </c>
      <c r="I156" s="380" t="s">
        <v>196</v>
      </c>
      <c r="K156" s="656"/>
      <c r="L156" s="657"/>
      <c r="M156" s="387" t="s">
        <v>191</v>
      </c>
      <c r="N156" s="388" t="s">
        <v>192</v>
      </c>
      <c r="O156" s="388" t="s">
        <v>193</v>
      </c>
      <c r="P156" s="388" t="s">
        <v>194</v>
      </c>
      <c r="Q156" s="388" t="s">
        <v>195</v>
      </c>
      <c r="R156" s="380" t="s">
        <v>196</v>
      </c>
    </row>
    <row r="157" spans="2:18" ht="15" hidden="1" outlineLevel="1" x14ac:dyDescent="0.2">
      <c r="B157" s="484"/>
      <c r="C157" s="575" t="s">
        <v>495</v>
      </c>
      <c r="D157" s="539" t="s">
        <v>470</v>
      </c>
      <c r="E157" s="518" t="s">
        <v>470</v>
      </c>
      <c r="F157" s="518" t="s">
        <v>470</v>
      </c>
      <c r="G157" s="518" t="s">
        <v>470</v>
      </c>
      <c r="H157" s="518" t="s">
        <v>470</v>
      </c>
      <c r="I157" s="519" t="s">
        <v>470</v>
      </c>
      <c r="K157" s="484"/>
      <c r="L157" s="575" t="s">
        <v>495</v>
      </c>
      <c r="M157" s="539" t="s">
        <v>470</v>
      </c>
      <c r="N157" s="518" t="s">
        <v>470</v>
      </c>
      <c r="O157" s="518" t="s">
        <v>470</v>
      </c>
      <c r="P157" s="518" t="s">
        <v>470</v>
      </c>
      <c r="Q157" s="518" t="s">
        <v>470</v>
      </c>
      <c r="R157" s="519" t="s">
        <v>470</v>
      </c>
    </row>
    <row r="158" spans="2:18" collapsed="1" x14ac:dyDescent="0.2">
      <c r="B158" s="569"/>
      <c r="C158" s="576" t="s">
        <v>293</v>
      </c>
      <c r="D158" s="249"/>
      <c r="E158" s="249"/>
      <c r="F158" s="249"/>
      <c r="G158" s="249"/>
      <c r="H158" s="249"/>
      <c r="I158" s="250"/>
      <c r="K158" s="569"/>
      <c r="L158" s="576" t="s">
        <v>293</v>
      </c>
      <c r="M158" s="249"/>
      <c r="N158" s="249"/>
      <c r="O158" s="249"/>
      <c r="P158" s="249"/>
      <c r="Q158" s="249"/>
      <c r="R158" s="250"/>
    </row>
    <row r="159" spans="2:18" x14ac:dyDescent="0.2">
      <c r="B159" s="569">
        <v>1</v>
      </c>
      <c r="C159" s="175" t="s">
        <v>271</v>
      </c>
      <c r="D159" s="229">
        <f t="shared" ref="D159:D169" si="37">SUM(D10,D32,D53,D74,D96,D117,D138)</f>
        <v>0</v>
      </c>
      <c r="E159" s="229">
        <f t="shared" ref="E159:F169" si="38">SUM(F10,E32,E53,E74,E96,E117,E138)</f>
        <v>0</v>
      </c>
      <c r="F159" s="229">
        <f t="shared" si="38"/>
        <v>0</v>
      </c>
      <c r="G159" s="229">
        <f t="shared" ref="G159:H169" si="39">SUM(H10,G32,G53,G74,G96,H117,H138)</f>
        <v>0</v>
      </c>
      <c r="H159" s="229">
        <f t="shared" si="39"/>
        <v>0</v>
      </c>
      <c r="I159" s="230">
        <f t="shared" ref="I159:I169" si="40">SUM(I10,I32,I53,I74,I96,I117,I138)</f>
        <v>0</v>
      </c>
      <c r="K159" s="569">
        <v>1</v>
      </c>
      <c r="L159" s="175" t="s">
        <v>271</v>
      </c>
      <c r="M159" s="229">
        <f t="shared" ref="M159:M169" si="41">SUM(M10,M32,M53,M74,M96,M117,M138)</f>
        <v>0</v>
      </c>
      <c r="N159" s="229">
        <f t="shared" ref="N159:O169" si="42">SUM(O10,N32,N53,N74,N96,N117,N138)</f>
        <v>0</v>
      </c>
      <c r="O159" s="229">
        <f t="shared" si="42"/>
        <v>0</v>
      </c>
      <c r="P159" s="229">
        <f t="shared" ref="P159:Q169" si="43">SUM(Q10,P32,P53,P74,P96,Q117,Q138)</f>
        <v>0</v>
      </c>
      <c r="Q159" s="229">
        <f t="shared" si="43"/>
        <v>0</v>
      </c>
      <c r="R159" s="230">
        <f t="shared" ref="R159:R169" si="44">SUM(R10,R32,R53,R74,R96,R117,R138)</f>
        <v>0</v>
      </c>
    </row>
    <row r="160" spans="2:18" x14ac:dyDescent="0.2">
      <c r="B160" s="569">
        <v>2</v>
      </c>
      <c r="C160" s="175" t="s">
        <v>273</v>
      </c>
      <c r="D160" s="229">
        <f t="shared" si="37"/>
        <v>0</v>
      </c>
      <c r="E160" s="229">
        <f t="shared" si="38"/>
        <v>0</v>
      </c>
      <c r="F160" s="229">
        <f t="shared" si="38"/>
        <v>0</v>
      </c>
      <c r="G160" s="229">
        <f t="shared" si="39"/>
        <v>0</v>
      </c>
      <c r="H160" s="229">
        <f t="shared" si="39"/>
        <v>0</v>
      </c>
      <c r="I160" s="230">
        <f t="shared" si="40"/>
        <v>0</v>
      </c>
      <c r="K160" s="569">
        <v>2</v>
      </c>
      <c r="L160" s="175" t="s">
        <v>273</v>
      </c>
      <c r="M160" s="229">
        <f t="shared" si="41"/>
        <v>0</v>
      </c>
      <c r="N160" s="229">
        <f t="shared" si="42"/>
        <v>0</v>
      </c>
      <c r="O160" s="229">
        <f t="shared" si="42"/>
        <v>0</v>
      </c>
      <c r="P160" s="229">
        <f t="shared" si="43"/>
        <v>0</v>
      </c>
      <c r="Q160" s="229">
        <f t="shared" si="43"/>
        <v>0</v>
      </c>
      <c r="R160" s="230">
        <f t="shared" si="44"/>
        <v>0</v>
      </c>
    </row>
    <row r="161" spans="2:18" x14ac:dyDescent="0.2">
      <c r="B161" s="569">
        <v>3</v>
      </c>
      <c r="C161" s="175" t="s">
        <v>274</v>
      </c>
      <c r="D161" s="229">
        <f t="shared" si="37"/>
        <v>0</v>
      </c>
      <c r="E161" s="229">
        <f t="shared" si="38"/>
        <v>0</v>
      </c>
      <c r="F161" s="229">
        <f t="shared" si="38"/>
        <v>0</v>
      </c>
      <c r="G161" s="229">
        <f t="shared" si="39"/>
        <v>0</v>
      </c>
      <c r="H161" s="229">
        <f t="shared" si="39"/>
        <v>0</v>
      </c>
      <c r="I161" s="230">
        <f t="shared" si="40"/>
        <v>0</v>
      </c>
      <c r="K161" s="569">
        <v>3</v>
      </c>
      <c r="L161" s="175" t="s">
        <v>274</v>
      </c>
      <c r="M161" s="229">
        <f t="shared" si="41"/>
        <v>0</v>
      </c>
      <c r="N161" s="229">
        <f t="shared" si="42"/>
        <v>0</v>
      </c>
      <c r="O161" s="229">
        <f t="shared" si="42"/>
        <v>0</v>
      </c>
      <c r="P161" s="229">
        <f t="shared" si="43"/>
        <v>0</v>
      </c>
      <c r="Q161" s="229">
        <f t="shared" si="43"/>
        <v>0</v>
      </c>
      <c r="R161" s="230">
        <f t="shared" si="44"/>
        <v>0</v>
      </c>
    </row>
    <row r="162" spans="2:18" x14ac:dyDescent="0.2">
      <c r="B162" s="569">
        <v>4</v>
      </c>
      <c r="C162" s="175" t="s">
        <v>272</v>
      </c>
      <c r="D162" s="229">
        <f t="shared" si="37"/>
        <v>0</v>
      </c>
      <c r="E162" s="229">
        <f t="shared" si="38"/>
        <v>0</v>
      </c>
      <c r="F162" s="229">
        <f t="shared" si="38"/>
        <v>0</v>
      </c>
      <c r="G162" s="229">
        <f t="shared" si="39"/>
        <v>0</v>
      </c>
      <c r="H162" s="229">
        <f t="shared" si="39"/>
        <v>0</v>
      </c>
      <c r="I162" s="230">
        <f t="shared" si="40"/>
        <v>0</v>
      </c>
      <c r="K162" s="569">
        <v>4</v>
      </c>
      <c r="L162" s="175" t="s">
        <v>272</v>
      </c>
      <c r="M162" s="229">
        <f t="shared" si="41"/>
        <v>0</v>
      </c>
      <c r="N162" s="229">
        <f t="shared" si="42"/>
        <v>0</v>
      </c>
      <c r="O162" s="229">
        <f t="shared" si="42"/>
        <v>0</v>
      </c>
      <c r="P162" s="229">
        <f t="shared" si="43"/>
        <v>0</v>
      </c>
      <c r="Q162" s="229">
        <f t="shared" si="43"/>
        <v>0</v>
      </c>
      <c r="R162" s="230">
        <f t="shared" si="44"/>
        <v>0</v>
      </c>
    </row>
    <row r="163" spans="2:18" x14ac:dyDescent="0.2">
      <c r="B163" s="569">
        <v>5</v>
      </c>
      <c r="C163" s="175" t="s">
        <v>275</v>
      </c>
      <c r="D163" s="229">
        <f t="shared" si="37"/>
        <v>0</v>
      </c>
      <c r="E163" s="229">
        <f t="shared" si="38"/>
        <v>0</v>
      </c>
      <c r="F163" s="229">
        <f t="shared" si="38"/>
        <v>0</v>
      </c>
      <c r="G163" s="229">
        <f t="shared" si="39"/>
        <v>0</v>
      </c>
      <c r="H163" s="229">
        <f t="shared" si="39"/>
        <v>0</v>
      </c>
      <c r="I163" s="230">
        <f t="shared" si="40"/>
        <v>0</v>
      </c>
      <c r="K163" s="569">
        <v>5</v>
      </c>
      <c r="L163" s="175" t="s">
        <v>275</v>
      </c>
      <c r="M163" s="229">
        <f t="shared" si="41"/>
        <v>0</v>
      </c>
      <c r="N163" s="229">
        <f t="shared" si="42"/>
        <v>0</v>
      </c>
      <c r="O163" s="229">
        <f t="shared" si="42"/>
        <v>0</v>
      </c>
      <c r="P163" s="229">
        <f t="shared" si="43"/>
        <v>0</v>
      </c>
      <c r="Q163" s="229">
        <f t="shared" si="43"/>
        <v>0</v>
      </c>
      <c r="R163" s="230">
        <f t="shared" si="44"/>
        <v>0</v>
      </c>
    </row>
    <row r="164" spans="2:18" x14ac:dyDescent="0.2">
      <c r="B164" s="569">
        <v>6</v>
      </c>
      <c r="C164" s="175" t="s">
        <v>276</v>
      </c>
      <c r="D164" s="229">
        <f t="shared" si="37"/>
        <v>0</v>
      </c>
      <c r="E164" s="229">
        <f t="shared" si="38"/>
        <v>0</v>
      </c>
      <c r="F164" s="229">
        <f t="shared" si="38"/>
        <v>0</v>
      </c>
      <c r="G164" s="229">
        <f t="shared" si="39"/>
        <v>0</v>
      </c>
      <c r="H164" s="229">
        <f t="shared" si="39"/>
        <v>0</v>
      </c>
      <c r="I164" s="230">
        <f t="shared" si="40"/>
        <v>0</v>
      </c>
      <c r="K164" s="569">
        <v>6</v>
      </c>
      <c r="L164" s="175" t="s">
        <v>276</v>
      </c>
      <c r="M164" s="229">
        <f t="shared" si="41"/>
        <v>0</v>
      </c>
      <c r="N164" s="229">
        <f t="shared" si="42"/>
        <v>0</v>
      </c>
      <c r="O164" s="229">
        <f t="shared" si="42"/>
        <v>0</v>
      </c>
      <c r="P164" s="229">
        <f t="shared" si="43"/>
        <v>0</v>
      </c>
      <c r="Q164" s="229">
        <f t="shared" si="43"/>
        <v>0</v>
      </c>
      <c r="R164" s="230">
        <f t="shared" si="44"/>
        <v>0</v>
      </c>
    </row>
    <row r="165" spans="2:18" x14ac:dyDescent="0.2">
      <c r="B165" s="569">
        <v>7</v>
      </c>
      <c r="C165" s="175" t="s">
        <v>277</v>
      </c>
      <c r="D165" s="229">
        <f t="shared" si="37"/>
        <v>0</v>
      </c>
      <c r="E165" s="229">
        <f t="shared" si="38"/>
        <v>0</v>
      </c>
      <c r="F165" s="229">
        <f t="shared" si="38"/>
        <v>0</v>
      </c>
      <c r="G165" s="229">
        <f t="shared" si="39"/>
        <v>0</v>
      </c>
      <c r="H165" s="229">
        <f t="shared" si="39"/>
        <v>0</v>
      </c>
      <c r="I165" s="230">
        <f t="shared" si="40"/>
        <v>0</v>
      </c>
      <c r="K165" s="569">
        <v>7</v>
      </c>
      <c r="L165" s="175" t="s">
        <v>277</v>
      </c>
      <c r="M165" s="229">
        <f t="shared" si="41"/>
        <v>0</v>
      </c>
      <c r="N165" s="229">
        <f t="shared" si="42"/>
        <v>0</v>
      </c>
      <c r="O165" s="229">
        <f t="shared" si="42"/>
        <v>0</v>
      </c>
      <c r="P165" s="229">
        <f t="shared" si="43"/>
        <v>0</v>
      </c>
      <c r="Q165" s="229">
        <f t="shared" si="43"/>
        <v>0</v>
      </c>
      <c r="R165" s="230">
        <f t="shared" si="44"/>
        <v>0</v>
      </c>
    </row>
    <row r="166" spans="2:18" x14ac:dyDescent="0.2">
      <c r="B166" s="569">
        <v>8</v>
      </c>
      <c r="C166" s="175" t="s">
        <v>278</v>
      </c>
      <c r="D166" s="229">
        <f t="shared" si="37"/>
        <v>0</v>
      </c>
      <c r="E166" s="229">
        <f t="shared" si="38"/>
        <v>0</v>
      </c>
      <c r="F166" s="229">
        <f t="shared" si="38"/>
        <v>0</v>
      </c>
      <c r="G166" s="229">
        <f t="shared" si="39"/>
        <v>0</v>
      </c>
      <c r="H166" s="229">
        <f t="shared" si="39"/>
        <v>0</v>
      </c>
      <c r="I166" s="230">
        <f t="shared" si="40"/>
        <v>0</v>
      </c>
      <c r="K166" s="569">
        <v>8</v>
      </c>
      <c r="L166" s="175" t="s">
        <v>278</v>
      </c>
      <c r="M166" s="229">
        <f t="shared" si="41"/>
        <v>0</v>
      </c>
      <c r="N166" s="229">
        <f t="shared" si="42"/>
        <v>0</v>
      </c>
      <c r="O166" s="229">
        <f t="shared" si="42"/>
        <v>0</v>
      </c>
      <c r="P166" s="229">
        <f t="shared" si="43"/>
        <v>0</v>
      </c>
      <c r="Q166" s="229">
        <f t="shared" si="43"/>
        <v>0</v>
      </c>
      <c r="R166" s="230">
        <f t="shared" si="44"/>
        <v>0</v>
      </c>
    </row>
    <row r="167" spans="2:18" x14ac:dyDescent="0.2">
      <c r="B167" s="569">
        <v>9</v>
      </c>
      <c r="C167" s="175" t="s">
        <v>279</v>
      </c>
      <c r="D167" s="229">
        <f t="shared" si="37"/>
        <v>0</v>
      </c>
      <c r="E167" s="229">
        <f t="shared" si="38"/>
        <v>0</v>
      </c>
      <c r="F167" s="229">
        <f t="shared" si="38"/>
        <v>0</v>
      </c>
      <c r="G167" s="229">
        <f t="shared" si="39"/>
        <v>0</v>
      </c>
      <c r="H167" s="229">
        <f t="shared" si="39"/>
        <v>0</v>
      </c>
      <c r="I167" s="230">
        <f t="shared" si="40"/>
        <v>0</v>
      </c>
      <c r="K167" s="569">
        <v>9</v>
      </c>
      <c r="L167" s="175" t="s">
        <v>279</v>
      </c>
      <c r="M167" s="229">
        <f t="shared" si="41"/>
        <v>0</v>
      </c>
      <c r="N167" s="229">
        <f t="shared" si="42"/>
        <v>0</v>
      </c>
      <c r="O167" s="229">
        <f t="shared" si="42"/>
        <v>0</v>
      </c>
      <c r="P167" s="229">
        <f t="shared" si="43"/>
        <v>0</v>
      </c>
      <c r="Q167" s="229">
        <f t="shared" si="43"/>
        <v>0</v>
      </c>
      <c r="R167" s="230">
        <f t="shared" si="44"/>
        <v>0</v>
      </c>
    </row>
    <row r="168" spans="2:18" x14ac:dyDescent="0.2">
      <c r="B168" s="569">
        <v>10</v>
      </c>
      <c r="C168" s="175" t="s">
        <v>280</v>
      </c>
      <c r="D168" s="229">
        <f t="shared" si="37"/>
        <v>0</v>
      </c>
      <c r="E168" s="229">
        <f t="shared" si="38"/>
        <v>0</v>
      </c>
      <c r="F168" s="229">
        <f t="shared" si="38"/>
        <v>0</v>
      </c>
      <c r="G168" s="229">
        <f t="shared" si="39"/>
        <v>0</v>
      </c>
      <c r="H168" s="229">
        <f t="shared" si="39"/>
        <v>0</v>
      </c>
      <c r="I168" s="230">
        <f t="shared" si="40"/>
        <v>0</v>
      </c>
      <c r="K168" s="569">
        <v>10</v>
      </c>
      <c r="L168" s="175" t="s">
        <v>280</v>
      </c>
      <c r="M168" s="229">
        <f t="shared" si="41"/>
        <v>0</v>
      </c>
      <c r="N168" s="229">
        <f t="shared" si="42"/>
        <v>0</v>
      </c>
      <c r="O168" s="229">
        <f t="shared" si="42"/>
        <v>0</v>
      </c>
      <c r="P168" s="229">
        <f t="shared" si="43"/>
        <v>0</v>
      </c>
      <c r="Q168" s="229">
        <f t="shared" si="43"/>
        <v>0</v>
      </c>
      <c r="R168" s="230">
        <f t="shared" si="44"/>
        <v>0</v>
      </c>
    </row>
    <row r="169" spans="2:18" ht="15" x14ac:dyDescent="0.2">
      <c r="B169" s="569">
        <v>11</v>
      </c>
      <c r="C169" s="563" t="s">
        <v>30</v>
      </c>
      <c r="D169" s="229">
        <f t="shared" si="37"/>
        <v>0</v>
      </c>
      <c r="E169" s="229">
        <f t="shared" si="38"/>
        <v>0</v>
      </c>
      <c r="F169" s="229">
        <f t="shared" si="38"/>
        <v>0</v>
      </c>
      <c r="G169" s="229">
        <f t="shared" si="39"/>
        <v>0</v>
      </c>
      <c r="H169" s="229">
        <f t="shared" si="39"/>
        <v>0</v>
      </c>
      <c r="I169" s="230">
        <f t="shared" si="40"/>
        <v>0</v>
      </c>
      <c r="K169" s="569">
        <v>11</v>
      </c>
      <c r="L169" s="563" t="s">
        <v>30</v>
      </c>
      <c r="M169" s="229">
        <f t="shared" si="41"/>
        <v>0</v>
      </c>
      <c r="N169" s="229">
        <f t="shared" si="42"/>
        <v>0</v>
      </c>
      <c r="O169" s="229">
        <f t="shared" si="42"/>
        <v>0</v>
      </c>
      <c r="P169" s="229">
        <f t="shared" si="43"/>
        <v>0</v>
      </c>
      <c r="Q169" s="229">
        <f t="shared" si="43"/>
        <v>0</v>
      </c>
      <c r="R169" s="230">
        <f t="shared" si="44"/>
        <v>0</v>
      </c>
    </row>
    <row r="170" spans="2:18" x14ac:dyDescent="0.2">
      <c r="B170" s="569"/>
      <c r="C170" s="576" t="s">
        <v>294</v>
      </c>
      <c r="D170" s="62"/>
      <c r="E170" s="62"/>
      <c r="F170" s="62"/>
      <c r="G170" s="62"/>
      <c r="H170" s="62"/>
      <c r="I170" s="63"/>
      <c r="K170" s="569"/>
      <c r="L170" s="576" t="s">
        <v>294</v>
      </c>
      <c r="M170" s="62"/>
      <c r="N170" s="62"/>
      <c r="O170" s="62"/>
      <c r="P170" s="62"/>
      <c r="Q170" s="62"/>
      <c r="R170" s="63"/>
    </row>
    <row r="171" spans="2:18" ht="15" x14ac:dyDescent="0.2">
      <c r="B171" s="569">
        <v>12</v>
      </c>
      <c r="C171" s="563" t="s">
        <v>360</v>
      </c>
      <c r="D171" s="229">
        <f>SUM(D22,D44,D65,D86,D108,D129,D150)</f>
        <v>0</v>
      </c>
      <c r="E171" s="229">
        <f>SUM(F22,E44,E65,E86,E108,E129,E150)</f>
        <v>0</v>
      </c>
      <c r="F171" s="229">
        <f>SUM(G22,F44,F65,F86,F108,F129,F150)</f>
        <v>0</v>
      </c>
      <c r="G171" s="229">
        <f>SUM(H22,G44,G65,G86,G108,H129,H150)</f>
        <v>0</v>
      </c>
      <c r="H171" s="229">
        <f>SUM(I22,H44,H65,H86,H108,I129,I150)</f>
        <v>0</v>
      </c>
      <c r="I171" s="230">
        <f>SUM(I22,I44,I65,I86,I108,I129,I150)</f>
        <v>0</v>
      </c>
      <c r="K171" s="569">
        <v>12</v>
      </c>
      <c r="L171" s="563" t="s">
        <v>360</v>
      </c>
      <c r="M171" s="229">
        <f>SUM(M22,M44,M65,M86,M108,M129,M150)</f>
        <v>0</v>
      </c>
      <c r="N171" s="229">
        <f>SUM(O22,N44,N65,N86,N108,N129,N150)</f>
        <v>0</v>
      </c>
      <c r="O171" s="229">
        <f>SUM(P22,O44,O65,O86,O108,O129,O150)</f>
        <v>0</v>
      </c>
      <c r="P171" s="229">
        <f>SUM(Q22,P44,P65,P86,P108,Q129,Q150)</f>
        <v>0</v>
      </c>
      <c r="Q171" s="229">
        <f>SUM(R22,Q44,Q65,Q86,Q108,R129,R150)</f>
        <v>0</v>
      </c>
      <c r="R171" s="230">
        <f>SUM(R22,R44,R65,R86,R108,R129,R150)</f>
        <v>0</v>
      </c>
    </row>
    <row r="172" spans="2:18" ht="15.75" thickBot="1" x14ac:dyDescent="0.25">
      <c r="B172" s="570">
        <v>13</v>
      </c>
      <c r="C172" s="177" t="s">
        <v>295</v>
      </c>
      <c r="D172" s="231">
        <f>SUM(D23,D45,D66,D87,D109,D130,D151)</f>
        <v>0</v>
      </c>
      <c r="E172" s="231">
        <f>SUM(F23,E45,E66,E87,E109,E130,E151)</f>
        <v>0</v>
      </c>
      <c r="F172" s="231">
        <f>SUM(G23,F45,F66,F87,F109,F130,F151)</f>
        <v>0</v>
      </c>
      <c r="G172" s="231">
        <f>SUM(H23,G45,G66,G87,G109,H130,H151)</f>
        <v>0</v>
      </c>
      <c r="H172" s="231">
        <f>SUM(I23,H45,H66,H87,H109,I130,I151)</f>
        <v>0</v>
      </c>
      <c r="I172" s="232">
        <f>SUM(I23,I45,I66,I87,I109,I130,I151)</f>
        <v>0</v>
      </c>
      <c r="K172" s="570">
        <v>13</v>
      </c>
      <c r="L172" s="177" t="s">
        <v>295</v>
      </c>
      <c r="M172" s="231">
        <f>SUM(M23,M45,M66,M87,M109,M130,M151)</f>
        <v>0</v>
      </c>
      <c r="N172" s="231">
        <f>SUM(O23,N45,N66,N87,N109,N130,N151)</f>
        <v>0</v>
      </c>
      <c r="O172" s="231">
        <f>SUM(P23,O45,O66,O87,O109,O130,O151)</f>
        <v>0</v>
      </c>
      <c r="P172" s="231">
        <f>SUM(Q23,P45,P66,P87,P109,Q130,Q151)</f>
        <v>0</v>
      </c>
      <c r="Q172" s="231">
        <f>SUM(R23,Q45,Q66,Q87,Q109,R130,R151)</f>
        <v>0</v>
      </c>
      <c r="R172" s="232">
        <f>SUM(R23,R45,R66,R87,R109,R130,R151)</f>
        <v>0</v>
      </c>
    </row>
  </sheetData>
  <sheetProtection algorithmName="SHA-512" hashValue="GNPwCbRhJuKWxufA5pTtsPoll0TEBSQqIpxQSRFRsNCWTPirfLGcjoUOWCxCrEqQ0VmAIkif/JtaDtznrgcYgw==" saltValue="XLuacFIDwqcXjv6Fbi79jQ==" spinCount="100000" sheet="1" objects="1" scenarios="1" formatCells="0" formatColumns="0" formatRows="0"/>
  <mergeCells count="128">
    <mergeCell ref="D132:I132"/>
    <mergeCell ref="D153:I153"/>
    <mergeCell ref="D5:D6"/>
    <mergeCell ref="E5:E6"/>
    <mergeCell ref="F5:F6"/>
    <mergeCell ref="G5:G6"/>
    <mergeCell ref="H5:H6"/>
    <mergeCell ref="I5:I6"/>
    <mergeCell ref="D27:D28"/>
    <mergeCell ref="D26:I26"/>
    <mergeCell ref="D47:I47"/>
    <mergeCell ref="D68:I68"/>
    <mergeCell ref="D90:I90"/>
    <mergeCell ref="E27:E28"/>
    <mergeCell ref="F27:F28"/>
    <mergeCell ref="G27:G28"/>
    <mergeCell ref="H27:H28"/>
    <mergeCell ref="D112:D113"/>
    <mergeCell ref="E112:E113"/>
    <mergeCell ref="F112:F113"/>
    <mergeCell ref="G112:G113"/>
    <mergeCell ref="H112:H113"/>
    <mergeCell ref="I69:I70"/>
    <mergeCell ref="D91:D92"/>
    <mergeCell ref="E91:E92"/>
    <mergeCell ref="F91:F92"/>
    <mergeCell ref="G91:G92"/>
    <mergeCell ref="H91:H92"/>
    <mergeCell ref="D69:D70"/>
    <mergeCell ref="E69:E70"/>
    <mergeCell ref="F69:F70"/>
    <mergeCell ref="G69:G70"/>
    <mergeCell ref="H69:H70"/>
    <mergeCell ref="D111:I111"/>
    <mergeCell ref="B68:C71"/>
    <mergeCell ref="B90:C93"/>
    <mergeCell ref="B111:C114"/>
    <mergeCell ref="B132:C135"/>
    <mergeCell ref="B153:C156"/>
    <mergeCell ref="B26:C29"/>
    <mergeCell ref="K26:L29"/>
    <mergeCell ref="M26:R26"/>
    <mergeCell ref="M27:M28"/>
    <mergeCell ref="N27:N28"/>
    <mergeCell ref="I154:I155"/>
    <mergeCell ref="I133:I134"/>
    <mergeCell ref="D154:D155"/>
    <mergeCell ref="E154:E155"/>
    <mergeCell ref="F154:F155"/>
    <mergeCell ref="G154:G155"/>
    <mergeCell ref="H154:H155"/>
    <mergeCell ref="I112:I113"/>
    <mergeCell ref="D133:D134"/>
    <mergeCell ref="E133:E134"/>
    <mergeCell ref="F133:F134"/>
    <mergeCell ref="G133:G134"/>
    <mergeCell ref="H133:H134"/>
    <mergeCell ref="I91:I92"/>
    <mergeCell ref="K4:L7"/>
    <mergeCell ref="M4:R4"/>
    <mergeCell ref="M5:M6"/>
    <mergeCell ref="N5:N6"/>
    <mergeCell ref="O5:O6"/>
    <mergeCell ref="P5:P6"/>
    <mergeCell ref="Q5:Q6"/>
    <mergeCell ref="R5:R6"/>
    <mergeCell ref="O27:O28"/>
    <mergeCell ref="P27:P28"/>
    <mergeCell ref="Q27:Q28"/>
    <mergeCell ref="R27:R28"/>
    <mergeCell ref="K47:L50"/>
    <mergeCell ref="M47:R47"/>
    <mergeCell ref="M48:M49"/>
    <mergeCell ref="N48:N49"/>
    <mergeCell ref="O48:O49"/>
    <mergeCell ref="P48:P49"/>
    <mergeCell ref="Q48:Q49"/>
    <mergeCell ref="R48:R49"/>
    <mergeCell ref="K68:L71"/>
    <mergeCell ref="M68:R68"/>
    <mergeCell ref="M69:M70"/>
    <mergeCell ref="B47:C50"/>
    <mergeCell ref="I48:I49"/>
    <mergeCell ref="I27:I28"/>
    <mergeCell ref="D48:D49"/>
    <mergeCell ref="E48:E49"/>
    <mergeCell ref="F48:F49"/>
    <mergeCell ref="G48:G49"/>
    <mergeCell ref="H48:H49"/>
    <mergeCell ref="B4:C7"/>
    <mergeCell ref="D4:I4"/>
    <mergeCell ref="N69:N70"/>
    <mergeCell ref="O69:O70"/>
    <mergeCell ref="P69:P70"/>
    <mergeCell ref="Q69:Q70"/>
    <mergeCell ref="R69:R70"/>
    <mergeCell ref="K111:L114"/>
    <mergeCell ref="M111:R111"/>
    <mergeCell ref="M112:M113"/>
    <mergeCell ref="N112:N113"/>
    <mergeCell ref="O112:O113"/>
    <mergeCell ref="P112:P113"/>
    <mergeCell ref="Q112:Q113"/>
    <mergeCell ref="R112:R113"/>
    <mergeCell ref="K90:L93"/>
    <mergeCell ref="M90:R90"/>
    <mergeCell ref="M91:M92"/>
    <mergeCell ref="N91:N92"/>
    <mergeCell ref="O91:O92"/>
    <mergeCell ref="P91:P92"/>
    <mergeCell ref="Q91:Q92"/>
    <mergeCell ref="R91:R92"/>
    <mergeCell ref="K153:L156"/>
    <mergeCell ref="M153:R153"/>
    <mergeCell ref="M154:M155"/>
    <mergeCell ref="N154:N155"/>
    <mergeCell ref="O154:O155"/>
    <mergeCell ref="P154:P155"/>
    <mergeCell ref="Q154:Q155"/>
    <mergeCell ref="R154:R155"/>
    <mergeCell ref="K132:L135"/>
    <mergeCell ref="M132:R132"/>
    <mergeCell ref="M133:M134"/>
    <mergeCell ref="N133:N134"/>
    <mergeCell ref="O133:O134"/>
    <mergeCell ref="P133:P134"/>
    <mergeCell ref="Q133:Q134"/>
    <mergeCell ref="R133:R134"/>
  </mergeCells>
  <hyperlinks>
    <hyperlink ref="E2" location="Content!A1" display="&lt;&lt;&lt; Back to ToC" xr:uid="{B8FFDF73-90F4-4E14-A3CB-F8F518B7E02F}"/>
  </hyperlinks>
  <pageMargins left="0.7" right="0.7" top="0.75" bottom="0.75" header="0.3" footer="0.3"/>
  <pageSetup paperSize="9" scale="36" fitToHeight="0" orientation="landscape" r:id="rId1"/>
  <headerFooter>
    <oddFooter>&amp;C_x000D_&amp;1#&amp;"Calibri"&amp;10&amp;K000000 Classification: Unclassified</oddFooter>
  </headerFooter>
  <rowBreaks count="2" manualBreakCount="2">
    <brk id="67" max="16383" man="1"/>
    <brk id="152" max="16383" man="1"/>
  </rowBreaks>
  <colBreaks count="1" manualBreakCount="1">
    <brk id="10" max="171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F9E3-AD32-458B-BA7B-290719A23021}">
  <sheetPr>
    <pageSetUpPr fitToPage="1"/>
  </sheetPr>
  <dimension ref="B2:L22"/>
  <sheetViews>
    <sheetView showGridLines="0" workbookViewId="0">
      <selection activeCell="P13" sqref="P13"/>
    </sheetView>
  </sheetViews>
  <sheetFormatPr defaultColWidth="9.140625" defaultRowHeight="14.25" outlineLevelCol="4" x14ac:dyDescent="0.2"/>
  <cols>
    <col min="1" max="1" width="3.7109375" style="9" customWidth="1"/>
    <col min="2" max="2" width="1.85546875" style="573" customWidth="1"/>
    <col min="3" max="3" width="43.85546875" style="9" bestFit="1" customWidth="1"/>
    <col min="4" max="4" width="21.5703125" style="9" hidden="1" customWidth="1" outlineLevel="1"/>
    <col min="5" max="5" width="20.7109375" style="9" customWidth="1" collapsed="1"/>
    <col min="6" max="7" width="20.7109375" style="9" customWidth="1"/>
    <col min="8" max="8" width="20.7109375" style="9" hidden="1" customWidth="1" outlineLevel="1"/>
    <col min="9" max="9" width="20.7109375" style="9" hidden="1" customWidth="1" outlineLevel="2"/>
    <col min="10" max="10" width="20.7109375" style="9" hidden="1" customWidth="1" outlineLevel="3"/>
    <col min="11" max="11" width="20.7109375" style="9" hidden="1" customWidth="1" outlineLevel="4"/>
    <col min="12" max="12" width="20.7109375" style="9" customWidth="1" collapsed="1"/>
    <col min="13" max="16384" width="9.140625" style="9"/>
  </cols>
  <sheetData>
    <row r="2" spans="2:12" ht="15" x14ac:dyDescent="0.2">
      <c r="C2" s="7" t="s">
        <v>296</v>
      </c>
      <c r="D2" s="7"/>
      <c r="F2" s="56" t="s">
        <v>59</v>
      </c>
    </row>
    <row r="3" spans="2:12" ht="15" thickBot="1" x14ac:dyDescent="0.25">
      <c r="C3" s="3" t="str">
        <f>"Figures in thousands of "&amp;'Key inputs'!G24</f>
        <v>Figures in thousands of USD</v>
      </c>
      <c r="D3" s="58"/>
      <c r="F3" s="56"/>
    </row>
    <row r="4" spans="2:12" ht="15" x14ac:dyDescent="0.2">
      <c r="B4" s="725">
        <f>'Key inputs'!C29</f>
        <v>2023</v>
      </c>
      <c r="C4" s="726"/>
      <c r="D4" s="489"/>
      <c r="E4" s="107" t="str">
        <f>'Key inputs'!C30</f>
        <v>2023 UY</v>
      </c>
      <c r="F4" s="107" t="str">
        <f>'Key inputs'!D30</f>
        <v>2022 UY</v>
      </c>
      <c r="G4" s="107" t="str">
        <f>'Key inputs'!E30</f>
        <v>2021 UY</v>
      </c>
      <c r="H4" s="107" t="str">
        <f>LEFT(G4,4)-1&amp;" UY"</f>
        <v>2020 UY</v>
      </c>
      <c r="I4" s="107" t="str">
        <f t="shared" ref="I4:K4" si="0">LEFT(H4,4)-1&amp;" UY"</f>
        <v>2019 UY</v>
      </c>
      <c r="J4" s="107" t="str">
        <f t="shared" si="0"/>
        <v>2018 UY</v>
      </c>
      <c r="K4" s="107" t="str">
        <f t="shared" si="0"/>
        <v>2017 UY</v>
      </c>
      <c r="L4" s="108" t="str">
        <f>'[1]Key inputs'!F31</f>
        <v>Total</v>
      </c>
    </row>
    <row r="5" spans="2:12" ht="15" x14ac:dyDescent="0.2">
      <c r="B5" s="727"/>
      <c r="C5" s="728"/>
      <c r="D5" s="490" t="s">
        <v>490</v>
      </c>
      <c r="E5" s="28" t="s">
        <v>62</v>
      </c>
      <c r="F5" s="28" t="s">
        <v>63</v>
      </c>
      <c r="G5" s="28" t="s">
        <v>64</v>
      </c>
      <c r="H5" s="28" t="s">
        <v>65</v>
      </c>
      <c r="I5" s="28" t="s">
        <v>66</v>
      </c>
      <c r="J5" s="28" t="s">
        <v>67</v>
      </c>
      <c r="K5" s="28" t="s">
        <v>68</v>
      </c>
      <c r="L5" s="105" t="s">
        <v>69</v>
      </c>
    </row>
    <row r="6" spans="2:12" x14ac:dyDescent="0.2">
      <c r="B6" s="569">
        <v>1</v>
      </c>
      <c r="C6" s="156" t="s">
        <v>297</v>
      </c>
      <c r="D6" s="156" t="s">
        <v>471</v>
      </c>
      <c r="E6" s="120"/>
      <c r="F6" s="120"/>
      <c r="G6" s="120"/>
      <c r="H6" s="120"/>
      <c r="I6" s="120"/>
      <c r="J6" s="120"/>
      <c r="K6" s="120"/>
      <c r="L6" s="215">
        <f>SUM(E6:K6)</f>
        <v>0</v>
      </c>
    </row>
    <row r="7" spans="2:12" x14ac:dyDescent="0.2">
      <c r="B7" s="569">
        <v>2</v>
      </c>
      <c r="C7" s="156" t="s">
        <v>298</v>
      </c>
      <c r="D7" s="156" t="s">
        <v>471</v>
      </c>
      <c r="E7" s="120"/>
      <c r="F7" s="120"/>
      <c r="G7" s="120"/>
      <c r="H7" s="120"/>
      <c r="I7" s="120"/>
      <c r="J7" s="120"/>
      <c r="K7" s="120"/>
      <c r="L7" s="207">
        <f t="shared" ref="L7:L10" si="1">SUM(E7:K7)</f>
        <v>0</v>
      </c>
    </row>
    <row r="8" spans="2:12" x14ac:dyDescent="0.2">
      <c r="B8" s="569">
        <v>3</v>
      </c>
      <c r="C8" s="156" t="s">
        <v>299</v>
      </c>
      <c r="D8" s="156" t="s">
        <v>471</v>
      </c>
      <c r="E8" s="120"/>
      <c r="F8" s="120"/>
      <c r="G8" s="120"/>
      <c r="H8" s="120"/>
      <c r="I8" s="120"/>
      <c r="J8" s="120"/>
      <c r="K8" s="120"/>
      <c r="L8" s="207">
        <f t="shared" si="1"/>
        <v>0</v>
      </c>
    </row>
    <row r="9" spans="2:12" x14ac:dyDescent="0.2">
      <c r="B9" s="569">
        <v>4</v>
      </c>
      <c r="C9" s="156" t="s">
        <v>300</v>
      </c>
      <c r="D9" s="156" t="s">
        <v>471</v>
      </c>
      <c r="E9" s="120"/>
      <c r="F9" s="120"/>
      <c r="G9" s="120"/>
      <c r="H9" s="120"/>
      <c r="I9" s="120"/>
      <c r="J9" s="120"/>
      <c r="K9" s="120"/>
      <c r="L9" s="207">
        <f t="shared" si="1"/>
        <v>0</v>
      </c>
    </row>
    <row r="10" spans="2:12" ht="15.75" thickBot="1" x14ac:dyDescent="0.25">
      <c r="B10" s="570">
        <v>5</v>
      </c>
      <c r="C10" s="243" t="s">
        <v>301</v>
      </c>
      <c r="D10" s="243" t="s">
        <v>471</v>
      </c>
      <c r="E10" s="212">
        <f>SUM(E6:E9)</f>
        <v>0</v>
      </c>
      <c r="F10" s="212">
        <f t="shared" ref="F10:K10" si="2">SUM(F6:F9)</f>
        <v>0</v>
      </c>
      <c r="G10" s="212">
        <f t="shared" si="2"/>
        <v>0</v>
      </c>
      <c r="H10" s="212">
        <f t="shared" si="2"/>
        <v>0</v>
      </c>
      <c r="I10" s="212">
        <f t="shared" si="2"/>
        <v>0</v>
      </c>
      <c r="J10" s="212">
        <f t="shared" si="2"/>
        <v>0</v>
      </c>
      <c r="K10" s="212">
        <f t="shared" si="2"/>
        <v>0</v>
      </c>
      <c r="L10" s="213">
        <f t="shared" si="1"/>
        <v>0</v>
      </c>
    </row>
    <row r="13" spans="2:12" ht="15" x14ac:dyDescent="0.2">
      <c r="C13" s="7" t="str">
        <f>LEFT(B15,4) &amp; " - Geographical split of gross written premium by origination  "</f>
        <v>2022 - Geographical split of gross written premium by origination  </v>
      </c>
      <c r="D13" s="7"/>
    </row>
    <row r="14" spans="2:12" ht="15" thickBot="1" x14ac:dyDescent="0.25">
      <c r="C14" s="3" t="str">
        <f>"Figures in thousands of "&amp;'Key inputs'!G24</f>
        <v>Figures in thousands of USD</v>
      </c>
      <c r="D14" s="58"/>
    </row>
    <row r="15" spans="2:12" ht="15" x14ac:dyDescent="0.2">
      <c r="B15" s="725">
        <f>'Key inputs'!G29</f>
        <v>2022</v>
      </c>
      <c r="C15" s="726"/>
      <c r="D15" s="489"/>
      <c r="E15" s="303" t="str">
        <f>'Key inputs'!D30</f>
        <v>2022 UY</v>
      </c>
      <c r="F15" s="303" t="str">
        <f>'Key inputs'!E30</f>
        <v>2021 UY</v>
      </c>
      <c r="G15" s="303" t="str">
        <f>'Key inputs'!I30</f>
        <v>2020 UY</v>
      </c>
      <c r="H15" s="303" t="str">
        <f>LEFT(G15,4)-1&amp;" UY"</f>
        <v>2019 UY</v>
      </c>
      <c r="I15" s="303" t="str">
        <f t="shared" ref="I15:K15" si="3">LEFT(H15,4)-1&amp;" UY"</f>
        <v>2018 UY</v>
      </c>
      <c r="J15" s="303" t="str">
        <f t="shared" si="3"/>
        <v>2017 UY</v>
      </c>
      <c r="K15" s="303" t="str">
        <f t="shared" si="3"/>
        <v>2016 UY</v>
      </c>
      <c r="L15" s="277" t="str">
        <f>'[1]Key inputs'!J31</f>
        <v>Total</v>
      </c>
    </row>
    <row r="16" spans="2:12" ht="15" x14ac:dyDescent="0.2">
      <c r="B16" s="727"/>
      <c r="C16" s="728"/>
      <c r="D16" s="490" t="s">
        <v>490</v>
      </c>
      <c r="E16" s="28" t="s">
        <v>62</v>
      </c>
      <c r="F16" s="28" t="s">
        <v>63</v>
      </c>
      <c r="G16" s="28" t="s">
        <v>64</v>
      </c>
      <c r="H16" s="28" t="s">
        <v>65</v>
      </c>
      <c r="I16" s="28" t="s">
        <v>66</v>
      </c>
      <c r="J16" s="28" t="s">
        <v>67</v>
      </c>
      <c r="K16" s="28" t="s">
        <v>68</v>
      </c>
      <c r="L16" s="276" t="s">
        <v>69</v>
      </c>
    </row>
    <row r="17" spans="2:12" ht="15" x14ac:dyDescent="0.2">
      <c r="B17" s="569">
        <v>1</v>
      </c>
      <c r="C17" s="156" t="s">
        <v>297</v>
      </c>
      <c r="D17" s="156" t="s">
        <v>471</v>
      </c>
      <c r="E17" s="121"/>
      <c r="F17" s="121"/>
      <c r="G17" s="121"/>
      <c r="H17" s="121"/>
      <c r="I17" s="121"/>
      <c r="J17" s="121"/>
      <c r="K17" s="121"/>
      <c r="L17" s="336">
        <f>SUM(E17:J17)</f>
        <v>0</v>
      </c>
    </row>
    <row r="18" spans="2:12" ht="15" x14ac:dyDescent="0.2">
      <c r="B18" s="569">
        <v>2</v>
      </c>
      <c r="C18" s="156" t="s">
        <v>298</v>
      </c>
      <c r="D18" s="156" t="s">
        <v>471</v>
      </c>
      <c r="E18" s="121"/>
      <c r="F18" s="121"/>
      <c r="G18" s="121"/>
      <c r="H18" s="121"/>
      <c r="I18" s="121"/>
      <c r="J18" s="121"/>
      <c r="K18" s="121"/>
      <c r="L18" s="336">
        <f t="shared" ref="L18:L21" si="4">SUM(E18:J18)</f>
        <v>0</v>
      </c>
    </row>
    <row r="19" spans="2:12" ht="15" x14ac:dyDescent="0.2">
      <c r="B19" s="569">
        <v>3</v>
      </c>
      <c r="C19" s="156" t="s">
        <v>299</v>
      </c>
      <c r="D19" s="156" t="s">
        <v>471</v>
      </c>
      <c r="E19" s="121"/>
      <c r="F19" s="121"/>
      <c r="G19" s="121"/>
      <c r="H19" s="121"/>
      <c r="I19" s="121"/>
      <c r="J19" s="121"/>
      <c r="K19" s="121"/>
      <c r="L19" s="336">
        <f t="shared" si="4"/>
        <v>0</v>
      </c>
    </row>
    <row r="20" spans="2:12" ht="15" x14ac:dyDescent="0.2">
      <c r="B20" s="569">
        <v>4</v>
      </c>
      <c r="C20" s="156" t="s">
        <v>300</v>
      </c>
      <c r="D20" s="156" t="s">
        <v>471</v>
      </c>
      <c r="E20" s="122"/>
      <c r="F20" s="122"/>
      <c r="G20" s="122"/>
      <c r="H20" s="122"/>
      <c r="I20" s="122"/>
      <c r="J20" s="122"/>
      <c r="K20" s="122"/>
      <c r="L20" s="336">
        <f t="shared" si="4"/>
        <v>0</v>
      </c>
    </row>
    <row r="21" spans="2:12" ht="15.75" thickBot="1" x14ac:dyDescent="0.25">
      <c r="B21" s="570">
        <v>5</v>
      </c>
      <c r="C21" s="243" t="s">
        <v>301</v>
      </c>
      <c r="D21" s="243" t="s">
        <v>471</v>
      </c>
      <c r="E21" s="335">
        <f>SUM(E17:E20)</f>
        <v>0</v>
      </c>
      <c r="F21" s="335">
        <f t="shared" ref="F21:J21" si="5">SUM(F17:F20)</f>
        <v>0</v>
      </c>
      <c r="G21" s="335">
        <f t="shared" si="5"/>
        <v>0</v>
      </c>
      <c r="H21" s="335">
        <f t="shared" si="5"/>
        <v>0</v>
      </c>
      <c r="I21" s="335">
        <f t="shared" si="5"/>
        <v>0</v>
      </c>
      <c r="J21" s="335">
        <f t="shared" si="5"/>
        <v>0</v>
      </c>
      <c r="K21" s="335">
        <f t="shared" ref="K21" si="6">SUM(K17:K20)</f>
        <v>0</v>
      </c>
      <c r="L21" s="337">
        <f t="shared" si="4"/>
        <v>0</v>
      </c>
    </row>
    <row r="22" spans="2:12" ht="15" x14ac:dyDescent="0.25">
      <c r="C22" s="17"/>
      <c r="D22" s="17"/>
      <c r="E22" s="17"/>
      <c r="F22" s="17"/>
      <c r="G22" s="17"/>
      <c r="H22" s="17"/>
      <c r="I22" s="17"/>
      <c r="J22" s="17"/>
      <c r="K22" s="17"/>
      <c r="L22" s="17"/>
    </row>
  </sheetData>
  <sheetProtection algorithmName="SHA-512" hashValue="RImkCqqq1o94N4tx+EbpAKyReQmyA6sSm4wVeKDBcqyVD8kBRRe9PbqJy0E9/iJefFLPcVLMgE2Rh/AQBe7iUw==" saltValue="eh35k1qxtGwUoUCLHuMU4w==" spinCount="100000" sheet="1" objects="1" scenarios="1" formatCells="0" formatColumns="0" formatRows="0"/>
  <mergeCells count="2">
    <mergeCell ref="B4:C5"/>
    <mergeCell ref="B15:C16"/>
  </mergeCells>
  <hyperlinks>
    <hyperlink ref="F2" location="Content!A1" display="&lt;&lt;&lt; Back to ToC" xr:uid="{91131685-4376-445C-A6B8-411D5B8B4027}"/>
  </hyperlinks>
  <pageMargins left="0.7" right="0.7" top="0.75" bottom="0.75" header="0.3" footer="0.3"/>
  <pageSetup paperSize="9" fitToHeight="0" orientation="landscape" r:id="rId1"/>
  <headerFooter>
    <oddFooter>&amp;C_x000D_&amp;1#&amp;"Calibri"&amp;10&amp;K000000 Classification: Unclassified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DC7C-0D2E-4165-975F-52EC65F51308}">
  <sheetPr codeName="Sheet29">
    <pageSetUpPr fitToPage="1"/>
  </sheetPr>
  <dimension ref="B1:S45"/>
  <sheetViews>
    <sheetView showGridLines="0" zoomScale="85" zoomScaleNormal="85" workbookViewId="0">
      <selection activeCell="S33" sqref="S33"/>
    </sheetView>
  </sheetViews>
  <sheetFormatPr defaultColWidth="8.7109375" defaultRowHeight="14.25" outlineLevelCol="4" x14ac:dyDescent="0.2"/>
  <cols>
    <col min="1" max="1" width="3.7109375" style="9" customWidth="1"/>
    <col min="2" max="2" width="4" style="573" bestFit="1" customWidth="1"/>
    <col min="3" max="3" width="77.42578125" style="9" bestFit="1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6384" width="8.7109375" style="9"/>
  </cols>
  <sheetData>
    <row r="1" spans="2:19" s="365" customFormat="1" x14ac:dyDescent="0.2">
      <c r="B1" s="568"/>
    </row>
    <row r="2" spans="2:19" s="365" customFormat="1" ht="15" x14ac:dyDescent="0.2">
      <c r="B2" s="568"/>
      <c r="C2" s="362" t="s">
        <v>302</v>
      </c>
      <c r="D2" s="362"/>
      <c r="F2" s="375" t="s">
        <v>59</v>
      </c>
    </row>
    <row r="3" spans="2:19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S3" s="375"/>
    </row>
    <row r="4" spans="2:19" s="365" customFormat="1" ht="15" x14ac:dyDescent="0.2">
      <c r="B4" s="647">
        <f>'Key inputs'!C29</f>
        <v>2023</v>
      </c>
      <c r="C4" s="680"/>
      <c r="D4" s="397"/>
      <c r="E4" s="397" t="str">
        <f>'Key inputs'!C30</f>
        <v>2023 UY</v>
      </c>
      <c r="F4" s="397" t="str">
        <f>'Key inputs'!D30</f>
        <v>2022 UY</v>
      </c>
      <c r="G4" s="397" t="str">
        <f>'Key inputs'!E30</f>
        <v>2021 UY</v>
      </c>
      <c r="H4" s="397" t="str">
        <f>LEFT(G4,4)-1&amp;" UY"</f>
        <v>2020 UY</v>
      </c>
      <c r="I4" s="397" t="str">
        <f t="shared" ref="I4:K4" si="0">LEFT(H4,4)-1&amp;" UY"</f>
        <v>2019 UY</v>
      </c>
      <c r="J4" s="397" t="str">
        <f t="shared" si="0"/>
        <v>2018 UY</v>
      </c>
      <c r="K4" s="397" t="str">
        <f t="shared" si="0"/>
        <v>2017 UY</v>
      </c>
      <c r="L4" s="378" t="s">
        <v>30</v>
      </c>
    </row>
    <row r="5" spans="2:19" s="365" customFormat="1" ht="15" x14ac:dyDescent="0.2">
      <c r="B5" s="649"/>
      <c r="C5" s="617"/>
      <c r="D5" s="366" t="s">
        <v>490</v>
      </c>
      <c r="E5" s="366" t="s">
        <v>62</v>
      </c>
      <c r="F5" s="366" t="s">
        <v>63</v>
      </c>
      <c r="G5" s="366" t="s">
        <v>64</v>
      </c>
      <c r="H5" s="366" t="s">
        <v>65</v>
      </c>
      <c r="I5" s="366" t="s">
        <v>66</v>
      </c>
      <c r="J5" s="366" t="s">
        <v>67</v>
      </c>
      <c r="K5" s="366" t="s">
        <v>68</v>
      </c>
      <c r="L5" s="380" t="s">
        <v>69</v>
      </c>
    </row>
    <row r="6" spans="2:19" x14ac:dyDescent="0.2">
      <c r="B6" s="569">
        <v>1</v>
      </c>
      <c r="C6" s="21" t="s">
        <v>303</v>
      </c>
      <c r="D6" s="21" t="s">
        <v>472</v>
      </c>
      <c r="E6" s="120"/>
      <c r="F6" s="120"/>
      <c r="G6" s="120"/>
      <c r="H6" s="120"/>
      <c r="I6" s="120"/>
      <c r="J6" s="120"/>
      <c r="K6" s="120"/>
      <c r="L6" s="215">
        <f t="shared" ref="L6:L11" si="1">SUM(E6:K6)</f>
        <v>0</v>
      </c>
    </row>
    <row r="7" spans="2:19" x14ac:dyDescent="0.2">
      <c r="B7" s="569">
        <v>2</v>
      </c>
      <c r="C7" s="21" t="s">
        <v>304</v>
      </c>
      <c r="D7" s="21" t="s">
        <v>472</v>
      </c>
      <c r="E7" s="120"/>
      <c r="F7" s="120"/>
      <c r="G7" s="120"/>
      <c r="H7" s="120"/>
      <c r="I7" s="120"/>
      <c r="J7" s="120"/>
      <c r="K7" s="120"/>
      <c r="L7" s="207">
        <f t="shared" si="1"/>
        <v>0</v>
      </c>
    </row>
    <row r="8" spans="2:19" x14ac:dyDescent="0.2">
      <c r="B8" s="569">
        <v>3</v>
      </c>
      <c r="C8" s="21" t="s">
        <v>305</v>
      </c>
      <c r="D8" s="21" t="s">
        <v>472</v>
      </c>
      <c r="E8" s="120"/>
      <c r="F8" s="120"/>
      <c r="G8" s="120"/>
      <c r="H8" s="120"/>
      <c r="I8" s="120"/>
      <c r="J8" s="120"/>
      <c r="K8" s="120"/>
      <c r="L8" s="207">
        <f t="shared" si="1"/>
        <v>0</v>
      </c>
    </row>
    <row r="9" spans="2:19" x14ac:dyDescent="0.2">
      <c r="B9" s="569">
        <v>4</v>
      </c>
      <c r="C9" s="21" t="s">
        <v>306</v>
      </c>
      <c r="D9" s="21" t="s">
        <v>472</v>
      </c>
      <c r="E9" s="120"/>
      <c r="F9" s="120"/>
      <c r="G9" s="120"/>
      <c r="H9" s="120"/>
      <c r="I9" s="120"/>
      <c r="J9" s="120"/>
      <c r="K9" s="120"/>
      <c r="L9" s="207">
        <f t="shared" si="1"/>
        <v>0</v>
      </c>
    </row>
    <row r="10" spans="2:19" x14ac:dyDescent="0.2">
      <c r="B10" s="569">
        <v>5</v>
      </c>
      <c r="C10" s="21" t="s">
        <v>307</v>
      </c>
      <c r="D10" s="21" t="s">
        <v>472</v>
      </c>
      <c r="E10" s="120"/>
      <c r="F10" s="120"/>
      <c r="G10" s="120"/>
      <c r="H10" s="120"/>
      <c r="I10" s="120"/>
      <c r="J10" s="120"/>
      <c r="K10" s="120"/>
      <c r="L10" s="207">
        <f t="shared" si="1"/>
        <v>0</v>
      </c>
    </row>
    <row r="11" spans="2:19" ht="15.75" thickBot="1" x14ac:dyDescent="0.25">
      <c r="B11" s="570">
        <v>6</v>
      </c>
      <c r="C11" s="294" t="s">
        <v>54</v>
      </c>
      <c r="D11" s="294" t="s">
        <v>472</v>
      </c>
      <c r="E11" s="217">
        <f t="shared" ref="E11:K11" si="2">SUM(E6:E10)</f>
        <v>0</v>
      </c>
      <c r="F11" s="218">
        <f t="shared" si="2"/>
        <v>0</v>
      </c>
      <c r="G11" s="218">
        <f t="shared" si="2"/>
        <v>0</v>
      </c>
      <c r="H11" s="218">
        <f t="shared" si="2"/>
        <v>0</v>
      </c>
      <c r="I11" s="218">
        <f t="shared" si="2"/>
        <v>0</v>
      </c>
      <c r="J11" s="218">
        <f t="shared" si="2"/>
        <v>0</v>
      </c>
      <c r="K11" s="218">
        <f t="shared" si="2"/>
        <v>0</v>
      </c>
      <c r="L11" s="219">
        <f t="shared" si="1"/>
        <v>0</v>
      </c>
    </row>
    <row r="13" spans="2:19" s="365" customFormat="1" ht="15.75" thickBot="1" x14ac:dyDescent="0.25">
      <c r="B13" s="568"/>
      <c r="C13" s="422" t="s">
        <v>308</v>
      </c>
      <c r="D13" s="422"/>
    </row>
    <row r="14" spans="2:19" ht="29.25" thickBot="1" x14ac:dyDescent="0.25">
      <c r="B14" s="571">
        <v>7</v>
      </c>
      <c r="C14" s="246" t="s">
        <v>309</v>
      </c>
      <c r="D14" s="522" t="s">
        <v>473</v>
      </c>
      <c r="E14" s="151"/>
      <c r="F14" s="151"/>
      <c r="G14" s="151"/>
      <c r="H14" s="151"/>
      <c r="I14" s="151"/>
      <c r="J14" s="151"/>
      <c r="K14" s="151"/>
      <c r="L14" s="224">
        <f>SUM(E14:K14)</f>
        <v>0</v>
      </c>
    </row>
    <row r="16" spans="2:19" s="365" customFormat="1" ht="15.75" thickBot="1" x14ac:dyDescent="0.25">
      <c r="B16" s="568"/>
      <c r="C16" s="422" t="s">
        <v>305</v>
      </c>
      <c r="D16" s="422"/>
    </row>
    <row r="17" spans="2:12" ht="15" x14ac:dyDescent="0.2">
      <c r="B17" s="572"/>
      <c r="C17" s="245" t="s">
        <v>310</v>
      </c>
      <c r="D17" s="245"/>
      <c r="E17" s="66"/>
      <c r="F17" s="67"/>
      <c r="G17" s="67"/>
      <c r="H17" s="67"/>
      <c r="I17" s="67"/>
      <c r="J17" s="67"/>
      <c r="K17" s="67"/>
      <c r="L17" s="428"/>
    </row>
    <row r="18" spans="2:12" x14ac:dyDescent="0.2">
      <c r="B18" s="569">
        <v>8</v>
      </c>
      <c r="C18" s="156" t="s">
        <v>311</v>
      </c>
      <c r="D18" s="302" t="s">
        <v>474</v>
      </c>
      <c r="E18" s="127"/>
      <c r="F18" s="127"/>
      <c r="G18" s="127"/>
      <c r="H18" s="127"/>
      <c r="I18" s="127"/>
      <c r="J18" s="127"/>
      <c r="K18" s="127"/>
      <c r="L18" s="225">
        <f t="shared" ref="L18:L22" si="3">SUM(E18:K18)</f>
        <v>0</v>
      </c>
    </row>
    <row r="19" spans="2:12" x14ac:dyDescent="0.2">
      <c r="B19" s="569">
        <v>9</v>
      </c>
      <c r="C19" s="156" t="s">
        <v>312</v>
      </c>
      <c r="D19" s="521" t="s">
        <v>474</v>
      </c>
      <c r="E19" s="124"/>
      <c r="F19" s="124"/>
      <c r="G19" s="124"/>
      <c r="H19" s="124"/>
      <c r="I19" s="124"/>
      <c r="J19" s="124"/>
      <c r="K19" s="124"/>
      <c r="L19" s="226">
        <f t="shared" si="3"/>
        <v>0</v>
      </c>
    </row>
    <row r="20" spans="2:12" ht="15" x14ac:dyDescent="0.2">
      <c r="B20" s="569"/>
      <c r="C20" s="235" t="s">
        <v>313</v>
      </c>
      <c r="D20" s="235"/>
      <c r="E20" s="68"/>
      <c r="F20" s="69"/>
      <c r="G20" s="69"/>
      <c r="H20" s="69"/>
      <c r="I20" s="69"/>
      <c r="J20" s="69"/>
      <c r="K20" s="69"/>
      <c r="L20" s="70"/>
    </row>
    <row r="21" spans="2:12" x14ac:dyDescent="0.2">
      <c r="B21" s="569">
        <v>10</v>
      </c>
      <c r="C21" s="247" t="s">
        <v>314</v>
      </c>
      <c r="D21" s="521" t="s">
        <v>474</v>
      </c>
      <c r="E21" s="127"/>
      <c r="F21" s="127"/>
      <c r="G21" s="127"/>
      <c r="H21" s="127"/>
      <c r="I21" s="127"/>
      <c r="J21" s="127"/>
      <c r="K21" s="127"/>
      <c r="L21" s="225">
        <f t="shared" si="3"/>
        <v>0</v>
      </c>
    </row>
    <row r="22" spans="2:12" ht="15" thickBot="1" x14ac:dyDescent="0.25">
      <c r="B22" s="570">
        <v>11</v>
      </c>
      <c r="C22" s="298" t="s">
        <v>315</v>
      </c>
      <c r="D22" s="298" t="s">
        <v>474</v>
      </c>
      <c r="E22" s="149"/>
      <c r="F22" s="149"/>
      <c r="G22" s="149"/>
      <c r="H22" s="149"/>
      <c r="I22" s="149"/>
      <c r="J22" s="149"/>
      <c r="K22" s="149"/>
      <c r="L22" s="167">
        <f t="shared" si="3"/>
        <v>0</v>
      </c>
    </row>
    <row r="25" spans="2:12" s="365" customFormat="1" ht="15" x14ac:dyDescent="0.2">
      <c r="B25" s="568"/>
      <c r="C25" s="362" t="str">
        <f>LEFT(B27,4) &amp; " - Net operating expenses  "</f>
        <v>2022 - Net operating expenses  </v>
      </c>
      <c r="D25" s="362"/>
    </row>
    <row r="26" spans="2:12" s="365" customFormat="1" ht="15" thickBot="1" x14ac:dyDescent="0.25">
      <c r="B26" s="568"/>
      <c r="C26" s="363" t="str">
        <f>"Figures in thousands of "&amp;'Key inputs'!H24</f>
        <v>Figures in thousands of USD</v>
      </c>
      <c r="D26" s="376"/>
    </row>
    <row r="27" spans="2:12" ht="15" x14ac:dyDescent="0.2">
      <c r="B27" s="729">
        <f>'Key inputs'!G29</f>
        <v>2022</v>
      </c>
      <c r="C27" s="730"/>
      <c r="D27" s="107"/>
      <c r="E27" s="107" t="str">
        <f>'Key inputs'!G30</f>
        <v>2022 UY</v>
      </c>
      <c r="F27" s="107" t="str">
        <f>'Key inputs'!H30</f>
        <v>2021 UY</v>
      </c>
      <c r="G27" s="107" t="str">
        <f>'Key inputs'!I30</f>
        <v>2020 UY</v>
      </c>
      <c r="H27" s="107" t="str">
        <f>LEFT(G27,4)-1&amp;" UY"</f>
        <v>2019 UY</v>
      </c>
      <c r="I27" s="107" t="str">
        <f t="shared" ref="I27:K27" si="4">LEFT(H27,4)-1&amp;" UY"</f>
        <v>2018 UY</v>
      </c>
      <c r="J27" s="107" t="str">
        <f t="shared" si="4"/>
        <v>2017 UY</v>
      </c>
      <c r="K27" s="107" t="str">
        <f t="shared" si="4"/>
        <v>2016 UY</v>
      </c>
      <c r="L27" s="108" t="s">
        <v>30</v>
      </c>
    </row>
    <row r="28" spans="2:12" ht="15" x14ac:dyDescent="0.2">
      <c r="B28" s="731"/>
      <c r="C28" s="732"/>
      <c r="D28" s="366" t="s">
        <v>490</v>
      </c>
      <c r="E28" s="274" t="s">
        <v>62</v>
      </c>
      <c r="F28" s="274" t="s">
        <v>63</v>
      </c>
      <c r="G28" s="274" t="s">
        <v>64</v>
      </c>
      <c r="H28" s="274" t="s">
        <v>65</v>
      </c>
      <c r="I28" s="274" t="s">
        <v>66</v>
      </c>
      <c r="J28" s="274" t="s">
        <v>67</v>
      </c>
      <c r="K28" s="274" t="s">
        <v>68</v>
      </c>
      <c r="L28" s="275" t="s">
        <v>69</v>
      </c>
    </row>
    <row r="29" spans="2:12" ht="15" x14ac:dyDescent="0.2">
      <c r="B29" s="569">
        <v>1</v>
      </c>
      <c r="C29" s="21" t="s">
        <v>303</v>
      </c>
      <c r="D29" s="21" t="s">
        <v>472</v>
      </c>
      <c r="E29" s="122"/>
      <c r="F29" s="122"/>
      <c r="G29" s="122"/>
      <c r="H29" s="122"/>
      <c r="I29" s="122"/>
      <c r="J29" s="122"/>
      <c r="K29" s="122"/>
      <c r="L29" s="208">
        <f>SUM(E29:J29)</f>
        <v>0</v>
      </c>
    </row>
    <row r="30" spans="2:12" ht="15" x14ac:dyDescent="0.2">
      <c r="B30" s="569">
        <v>2</v>
      </c>
      <c r="C30" s="21" t="s">
        <v>304</v>
      </c>
      <c r="D30" s="21" t="s">
        <v>472</v>
      </c>
      <c r="E30" s="122"/>
      <c r="F30" s="122"/>
      <c r="G30" s="122"/>
      <c r="H30" s="122"/>
      <c r="I30" s="122"/>
      <c r="J30" s="122"/>
      <c r="K30" s="122"/>
      <c r="L30" s="208">
        <f t="shared" ref="L30:L34" si="5">SUM(E30:J30)</f>
        <v>0</v>
      </c>
    </row>
    <row r="31" spans="2:12" ht="15" x14ac:dyDescent="0.2">
      <c r="B31" s="569">
        <v>3</v>
      </c>
      <c r="C31" s="21" t="s">
        <v>305</v>
      </c>
      <c r="D31" s="21" t="s">
        <v>472</v>
      </c>
      <c r="E31" s="122"/>
      <c r="F31" s="122"/>
      <c r="G31" s="122"/>
      <c r="H31" s="122"/>
      <c r="I31" s="122"/>
      <c r="J31" s="122"/>
      <c r="K31" s="122"/>
      <c r="L31" s="208">
        <f t="shared" si="5"/>
        <v>0</v>
      </c>
    </row>
    <row r="32" spans="2:12" ht="15" x14ac:dyDescent="0.2">
      <c r="B32" s="569">
        <v>4</v>
      </c>
      <c r="C32" s="21" t="s">
        <v>306</v>
      </c>
      <c r="D32" s="21" t="s">
        <v>472</v>
      </c>
      <c r="E32" s="122"/>
      <c r="F32" s="122"/>
      <c r="G32" s="122"/>
      <c r="H32" s="122"/>
      <c r="I32" s="122"/>
      <c r="J32" s="122"/>
      <c r="K32" s="122"/>
      <c r="L32" s="208">
        <f t="shared" si="5"/>
        <v>0</v>
      </c>
    </row>
    <row r="33" spans="2:12" ht="15" x14ac:dyDescent="0.2">
      <c r="B33" s="569">
        <v>5</v>
      </c>
      <c r="C33" s="21" t="s">
        <v>307</v>
      </c>
      <c r="D33" s="21" t="s">
        <v>472</v>
      </c>
      <c r="E33" s="122"/>
      <c r="F33" s="122"/>
      <c r="G33" s="122"/>
      <c r="H33" s="122"/>
      <c r="I33" s="122"/>
      <c r="J33" s="122"/>
      <c r="K33" s="122"/>
      <c r="L33" s="208">
        <f t="shared" si="5"/>
        <v>0</v>
      </c>
    </row>
    <row r="34" spans="2:12" ht="15.75" thickBot="1" x14ac:dyDescent="0.25">
      <c r="B34" s="570">
        <v>6</v>
      </c>
      <c r="C34" s="294" t="s">
        <v>54</v>
      </c>
      <c r="D34" s="294" t="s">
        <v>472</v>
      </c>
      <c r="E34" s="218">
        <f t="shared" ref="E34:J34" si="6">SUM(E29:E33)</f>
        <v>0</v>
      </c>
      <c r="F34" s="218">
        <f t="shared" si="6"/>
        <v>0</v>
      </c>
      <c r="G34" s="218">
        <f t="shared" si="6"/>
        <v>0</v>
      </c>
      <c r="H34" s="218">
        <f t="shared" si="6"/>
        <v>0</v>
      </c>
      <c r="I34" s="218">
        <f t="shared" si="6"/>
        <v>0</v>
      </c>
      <c r="J34" s="218">
        <f t="shared" si="6"/>
        <v>0</v>
      </c>
      <c r="K34" s="218">
        <f t="shared" ref="K34" si="7">SUM(K29:K33)</f>
        <v>0</v>
      </c>
      <c r="L34" s="219">
        <f t="shared" si="5"/>
        <v>0</v>
      </c>
    </row>
    <row r="36" spans="2:12" s="365" customFormat="1" ht="15.75" thickBot="1" x14ac:dyDescent="0.25">
      <c r="B36" s="568"/>
      <c r="C36" s="422" t="s">
        <v>308</v>
      </c>
      <c r="D36" s="422"/>
    </row>
    <row r="37" spans="2:12" ht="29.25" thickBot="1" x14ac:dyDescent="0.25">
      <c r="B37" s="571">
        <v>7</v>
      </c>
      <c r="C37" s="246" t="s">
        <v>309</v>
      </c>
      <c r="D37" s="522" t="s">
        <v>473</v>
      </c>
      <c r="E37" s="152"/>
      <c r="F37" s="152"/>
      <c r="G37" s="152"/>
      <c r="H37" s="152"/>
      <c r="I37" s="152"/>
      <c r="J37" s="152"/>
      <c r="K37" s="152"/>
      <c r="L37" s="224">
        <f>SUM(E37:J37)</f>
        <v>0</v>
      </c>
    </row>
    <row r="39" spans="2:12" s="365" customFormat="1" ht="15.75" thickBot="1" x14ac:dyDescent="0.25">
      <c r="B39" s="568"/>
      <c r="C39" s="422" t="s">
        <v>305</v>
      </c>
      <c r="D39" s="422"/>
    </row>
    <row r="40" spans="2:12" ht="15" x14ac:dyDescent="0.2">
      <c r="B40" s="572"/>
      <c r="C40" s="245" t="s">
        <v>310</v>
      </c>
      <c r="D40" s="245"/>
      <c r="E40" s="71"/>
      <c r="F40" s="72"/>
      <c r="G40" s="72"/>
      <c r="H40" s="72"/>
      <c r="I40" s="72"/>
      <c r="J40" s="73"/>
      <c r="K40" s="73"/>
      <c r="L40" s="74"/>
    </row>
    <row r="41" spans="2:12" ht="15" x14ac:dyDescent="0.2">
      <c r="B41" s="569">
        <v>8</v>
      </c>
      <c r="C41" s="156" t="s">
        <v>311</v>
      </c>
      <c r="D41" s="302" t="s">
        <v>474</v>
      </c>
      <c r="E41" s="153"/>
      <c r="F41" s="153"/>
      <c r="G41" s="153"/>
      <c r="H41" s="153"/>
      <c r="I41" s="153"/>
      <c r="J41" s="153"/>
      <c r="K41" s="153"/>
      <c r="L41" s="208">
        <f>SUM(E41:J41)</f>
        <v>0</v>
      </c>
    </row>
    <row r="42" spans="2:12" ht="15" x14ac:dyDescent="0.2">
      <c r="B42" s="569">
        <v>9</v>
      </c>
      <c r="C42" s="156" t="s">
        <v>312</v>
      </c>
      <c r="D42" s="521" t="s">
        <v>474</v>
      </c>
      <c r="E42" s="154"/>
      <c r="F42" s="154"/>
      <c r="G42" s="154"/>
      <c r="H42" s="154"/>
      <c r="I42" s="154"/>
      <c r="J42" s="154"/>
      <c r="K42" s="154"/>
      <c r="L42" s="208">
        <f>SUM(E42:J42)</f>
        <v>0</v>
      </c>
    </row>
    <row r="43" spans="2:12" ht="15" x14ac:dyDescent="0.2">
      <c r="B43" s="569"/>
      <c r="C43" s="235" t="s">
        <v>313</v>
      </c>
      <c r="D43" s="235"/>
      <c r="E43" s="75"/>
      <c r="F43" s="76"/>
      <c r="G43" s="76"/>
      <c r="H43" s="76"/>
      <c r="I43" s="76"/>
      <c r="J43" s="77"/>
      <c r="K43" s="77"/>
      <c r="L43" s="78"/>
    </row>
    <row r="44" spans="2:12" ht="15" x14ac:dyDescent="0.2">
      <c r="B44" s="569">
        <v>10</v>
      </c>
      <c r="C44" s="247" t="s">
        <v>314</v>
      </c>
      <c r="D44" s="521" t="s">
        <v>474</v>
      </c>
      <c r="E44" s="153"/>
      <c r="F44" s="153"/>
      <c r="G44" s="153"/>
      <c r="H44" s="153"/>
      <c r="I44" s="153"/>
      <c r="J44" s="153"/>
      <c r="K44" s="153"/>
      <c r="L44" s="208">
        <f>SUM(E44:J44)</f>
        <v>0</v>
      </c>
    </row>
    <row r="45" spans="2:12" ht="15.75" thickBot="1" x14ac:dyDescent="0.25">
      <c r="B45" s="570">
        <v>11</v>
      </c>
      <c r="C45" s="298" t="s">
        <v>315</v>
      </c>
      <c r="D45" s="298" t="s">
        <v>474</v>
      </c>
      <c r="E45" s="429"/>
      <c r="F45" s="429"/>
      <c r="G45" s="429"/>
      <c r="H45" s="429"/>
      <c r="I45" s="429"/>
      <c r="J45" s="429"/>
      <c r="K45" s="429"/>
      <c r="L45" s="219">
        <f>SUM(E45:J45)</f>
        <v>0</v>
      </c>
    </row>
  </sheetData>
  <sheetProtection algorithmName="SHA-512" hashValue="uaNmpPSWOh2c552al+D7oJbEzm+ieqSd8Qgo/+bvniSMUckxPoOEQ2EYd6RdeSMP2Kvx+mQ7WtzM4wND6PH/zA==" saltValue="4S1ZweMfgX5zqCQpr+3nKA==" spinCount="100000" sheet="1" formatCells="0" formatColumns="0" formatRows="0"/>
  <mergeCells count="2">
    <mergeCell ref="B4:C5"/>
    <mergeCell ref="B27:C28"/>
  </mergeCells>
  <hyperlinks>
    <hyperlink ref="F2" location="Content!A1" display="&lt;&lt;&lt; Back to ToC" xr:uid="{C6E827D1-DAFB-4640-BC36-1E91D9A4BE50}"/>
  </hyperlinks>
  <pageMargins left="0.7" right="0.7" top="0.75" bottom="0.75" header="0.3" footer="0.3"/>
  <pageSetup paperSize="9" scale="74" fitToHeight="0" orientation="landscape" r:id="rId1"/>
  <headerFooter>
    <oddFooter>&amp;C_x000D_&amp;1#&amp;"Calibri"&amp;10&amp;K000000 Classification: Unclassified</oddFooter>
  </headerFooter>
  <rowBreaks count="1" manualBreakCount="1">
    <brk id="24" max="1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907E-766C-4AB4-9812-4968B21B04A0}">
  <sheetPr codeName="Sheet35">
    <pageSetUpPr fitToPage="1"/>
  </sheetPr>
  <dimension ref="B1:M74"/>
  <sheetViews>
    <sheetView showGridLines="0" topLeftCell="A3" zoomScale="85" zoomScaleNormal="85" workbookViewId="0">
      <selection activeCell="S46" sqref="S46"/>
    </sheetView>
  </sheetViews>
  <sheetFormatPr defaultColWidth="8.7109375" defaultRowHeight="14.25" outlineLevelCol="4" x14ac:dyDescent="0.2"/>
  <cols>
    <col min="1" max="1" width="3.7109375" style="9" customWidth="1"/>
    <col min="2" max="2" width="4" style="573" bestFit="1" customWidth="1"/>
    <col min="3" max="3" width="67.85546875" style="9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6384" width="8.7109375" style="9"/>
  </cols>
  <sheetData>
    <row r="1" spans="2:13" s="365" customFormat="1" x14ac:dyDescent="0.2">
      <c r="B1" s="568"/>
    </row>
    <row r="2" spans="2:13" s="365" customFormat="1" ht="15" x14ac:dyDescent="0.2">
      <c r="B2" s="568"/>
      <c r="C2" s="362" t="s">
        <v>316</v>
      </c>
      <c r="D2" s="362"/>
      <c r="E2" s="375" t="s">
        <v>59</v>
      </c>
    </row>
    <row r="3" spans="2:13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M3" s="375"/>
    </row>
    <row r="4" spans="2:13" s="365" customFormat="1" ht="15" x14ac:dyDescent="0.2">
      <c r="B4" s="652">
        <f>'Key inputs'!C29</f>
        <v>2023</v>
      </c>
      <c r="C4" s="653"/>
      <c r="D4" s="487"/>
      <c r="E4" s="398" t="str">
        <f>'Key inputs'!C30</f>
        <v>2023 UY</v>
      </c>
      <c r="F4" s="397" t="str">
        <f>'Key inputs'!D30</f>
        <v>2022 UY</v>
      </c>
      <c r="G4" s="397" t="str">
        <f>'Key inputs'!E30</f>
        <v>2021 UY</v>
      </c>
      <c r="H4" s="397" t="str">
        <f>LEFT(G4,4)-1&amp;" UY"</f>
        <v>2020 UY</v>
      </c>
      <c r="I4" s="397" t="str">
        <f t="shared" ref="I4:K4" si="0">LEFT(H4,4)-1&amp;" UY"</f>
        <v>2019 UY</v>
      </c>
      <c r="J4" s="397" t="str">
        <f t="shared" si="0"/>
        <v>2018 UY</v>
      </c>
      <c r="K4" s="397" t="str">
        <f t="shared" si="0"/>
        <v>2017 UY</v>
      </c>
      <c r="L4" s="378" t="s">
        <v>30</v>
      </c>
    </row>
    <row r="5" spans="2:13" s="365" customFormat="1" ht="15" x14ac:dyDescent="0.2">
      <c r="B5" s="656"/>
      <c r="C5" s="655"/>
      <c r="D5" s="372" t="s">
        <v>490</v>
      </c>
      <c r="E5" s="381" t="s">
        <v>62</v>
      </c>
      <c r="F5" s="382" t="s">
        <v>63</v>
      </c>
      <c r="G5" s="382" t="s">
        <v>64</v>
      </c>
      <c r="H5" s="382" t="s">
        <v>65</v>
      </c>
      <c r="I5" s="382" t="s">
        <v>66</v>
      </c>
      <c r="J5" s="382" t="s">
        <v>67</v>
      </c>
      <c r="K5" s="382" t="s">
        <v>68</v>
      </c>
      <c r="L5" s="384" t="s">
        <v>69</v>
      </c>
    </row>
    <row r="6" spans="2:13" x14ac:dyDescent="0.2">
      <c r="B6" s="589"/>
      <c r="C6" s="557" t="s">
        <v>317</v>
      </c>
      <c r="D6" s="523"/>
      <c r="E6" s="69"/>
      <c r="F6" s="69"/>
      <c r="G6" s="69"/>
      <c r="H6" s="69"/>
      <c r="I6" s="69"/>
      <c r="J6" s="69"/>
      <c r="K6" s="69"/>
      <c r="L6" s="84"/>
    </row>
    <row r="7" spans="2:13" x14ac:dyDescent="0.2">
      <c r="B7" s="589"/>
      <c r="C7" s="558" t="s">
        <v>318</v>
      </c>
      <c r="D7" s="297"/>
      <c r="E7" s="81"/>
      <c r="F7" s="81"/>
      <c r="G7" s="81"/>
      <c r="H7" s="81"/>
      <c r="I7" s="81"/>
      <c r="J7" s="81"/>
      <c r="K7" s="81"/>
      <c r="L7" s="83"/>
    </row>
    <row r="8" spans="2:13" x14ac:dyDescent="0.2">
      <c r="B8" s="569">
        <v>1</v>
      </c>
      <c r="C8" s="556" t="s">
        <v>317</v>
      </c>
      <c r="D8" s="302" t="s">
        <v>476</v>
      </c>
      <c r="E8" s="127"/>
      <c r="F8" s="127"/>
      <c r="G8" s="127"/>
      <c r="H8" s="127"/>
      <c r="I8" s="127"/>
      <c r="J8" s="127"/>
      <c r="K8" s="127"/>
      <c r="L8" s="221">
        <f>SUM(E8:K8)</f>
        <v>0</v>
      </c>
    </row>
    <row r="9" spans="2:13" x14ac:dyDescent="0.2">
      <c r="B9" s="569">
        <v>2</v>
      </c>
      <c r="C9" s="175" t="s">
        <v>319</v>
      </c>
      <c r="D9" s="302" t="s">
        <v>476</v>
      </c>
      <c r="E9" s="148"/>
      <c r="F9" s="148"/>
      <c r="G9" s="148"/>
      <c r="H9" s="148"/>
      <c r="I9" s="148"/>
      <c r="J9" s="148"/>
      <c r="K9" s="148"/>
      <c r="L9" s="221">
        <f>SUM(E9:K9)</f>
        <v>0</v>
      </c>
    </row>
    <row r="10" spans="2:13" x14ac:dyDescent="0.2">
      <c r="B10" s="569"/>
      <c r="C10" s="559" t="s">
        <v>320</v>
      </c>
      <c r="D10" s="297"/>
      <c r="E10" s="69"/>
      <c r="F10" s="69"/>
      <c r="G10" s="69"/>
      <c r="H10" s="69"/>
      <c r="I10" s="69"/>
      <c r="J10" s="69"/>
      <c r="K10" s="69"/>
      <c r="L10" s="84"/>
    </row>
    <row r="11" spans="2:13" x14ac:dyDescent="0.2">
      <c r="B11" s="569">
        <v>3</v>
      </c>
      <c r="C11" s="175" t="s">
        <v>317</v>
      </c>
      <c r="D11" s="302" t="s">
        <v>477</v>
      </c>
      <c r="E11" s="127"/>
      <c r="F11" s="127"/>
      <c r="G11" s="127"/>
      <c r="H11" s="127"/>
      <c r="I11" s="127"/>
      <c r="J11" s="127"/>
      <c r="K11" s="127"/>
      <c r="L11" s="221">
        <f>SUM(E11:K11)</f>
        <v>0</v>
      </c>
    </row>
    <row r="12" spans="2:13" x14ac:dyDescent="0.2">
      <c r="B12" s="569">
        <v>4</v>
      </c>
      <c r="C12" s="175" t="s">
        <v>319</v>
      </c>
      <c r="D12" s="302" t="s">
        <v>477</v>
      </c>
      <c r="E12" s="124"/>
      <c r="F12" s="124"/>
      <c r="G12" s="124"/>
      <c r="H12" s="124"/>
      <c r="I12" s="124"/>
      <c r="J12" s="124"/>
      <c r="K12" s="124"/>
      <c r="L12" s="222">
        <f t="shared" ref="L12:L37" si="1">SUM(E12:K12)</f>
        <v>0</v>
      </c>
    </row>
    <row r="13" spans="2:13" x14ac:dyDescent="0.2">
      <c r="B13" s="569"/>
      <c r="C13" s="559" t="s">
        <v>321</v>
      </c>
      <c r="D13" s="297"/>
      <c r="E13" s="69"/>
      <c r="F13" s="69"/>
      <c r="G13" s="69"/>
      <c r="H13" s="69"/>
      <c r="I13" s="69"/>
      <c r="J13" s="69"/>
      <c r="K13" s="69"/>
      <c r="L13" s="84"/>
    </row>
    <row r="14" spans="2:13" x14ac:dyDescent="0.2">
      <c r="B14" s="569">
        <v>5</v>
      </c>
      <c r="C14" s="175" t="s">
        <v>317</v>
      </c>
      <c r="D14" s="302" t="s">
        <v>478</v>
      </c>
      <c r="E14" s="127"/>
      <c r="F14" s="127"/>
      <c r="G14" s="127"/>
      <c r="H14" s="127"/>
      <c r="I14" s="127"/>
      <c r="J14" s="127"/>
      <c r="K14" s="127"/>
      <c r="L14" s="221">
        <f t="shared" si="1"/>
        <v>0</v>
      </c>
    </row>
    <row r="15" spans="2:13" x14ac:dyDescent="0.2">
      <c r="B15" s="569">
        <v>6</v>
      </c>
      <c r="C15" s="175" t="s">
        <v>319</v>
      </c>
      <c r="D15" s="302" t="s">
        <v>478</v>
      </c>
      <c r="E15" s="124"/>
      <c r="F15" s="124"/>
      <c r="G15" s="124"/>
      <c r="H15" s="124"/>
      <c r="I15" s="124"/>
      <c r="J15" s="124"/>
      <c r="K15" s="124"/>
      <c r="L15" s="222">
        <f t="shared" si="1"/>
        <v>0</v>
      </c>
    </row>
    <row r="16" spans="2:13" x14ac:dyDescent="0.2">
      <c r="B16" s="569"/>
      <c r="C16" s="175"/>
      <c r="D16" s="448"/>
      <c r="E16" s="69"/>
      <c r="F16" s="69"/>
      <c r="G16" s="69"/>
      <c r="H16" s="69"/>
      <c r="I16" s="69"/>
      <c r="J16" s="69"/>
      <c r="K16" s="69"/>
      <c r="L16" s="84"/>
    </row>
    <row r="17" spans="2:12" x14ac:dyDescent="0.2">
      <c r="B17" s="569">
        <v>7</v>
      </c>
      <c r="C17" s="560" t="s">
        <v>322</v>
      </c>
      <c r="D17" s="521" t="s">
        <v>479</v>
      </c>
      <c r="E17" s="525"/>
      <c r="F17" s="148"/>
      <c r="G17" s="148"/>
      <c r="H17" s="148"/>
      <c r="I17" s="148"/>
      <c r="J17" s="148"/>
      <c r="K17" s="148"/>
      <c r="L17" s="223">
        <f t="shared" si="1"/>
        <v>0</v>
      </c>
    </row>
    <row r="18" spans="2:12" x14ac:dyDescent="0.2">
      <c r="B18" s="589"/>
      <c r="C18" s="557" t="s">
        <v>323</v>
      </c>
      <c r="D18" s="301"/>
      <c r="E18" s="79"/>
      <c r="F18" s="79"/>
      <c r="G18" s="79"/>
      <c r="H18" s="79"/>
      <c r="I18" s="79"/>
      <c r="J18" s="79"/>
      <c r="K18" s="79"/>
      <c r="L18" s="82"/>
    </row>
    <row r="19" spans="2:12" x14ac:dyDescent="0.2">
      <c r="B19" s="569"/>
      <c r="C19" s="561" t="s">
        <v>324</v>
      </c>
      <c r="D19" s="506"/>
      <c r="E19" s="81"/>
      <c r="F19" s="81"/>
      <c r="G19" s="81"/>
      <c r="H19" s="81"/>
      <c r="I19" s="81"/>
      <c r="J19" s="81"/>
      <c r="K19" s="81"/>
      <c r="L19" s="83"/>
    </row>
    <row r="20" spans="2:12" x14ac:dyDescent="0.2">
      <c r="B20" s="569">
        <v>8</v>
      </c>
      <c r="C20" s="175" t="s">
        <v>325</v>
      </c>
      <c r="D20" s="302" t="s">
        <v>481</v>
      </c>
      <c r="E20" s="127"/>
      <c r="F20" s="127"/>
      <c r="G20" s="127"/>
      <c r="H20" s="127"/>
      <c r="I20" s="127"/>
      <c r="J20" s="127"/>
      <c r="K20" s="127"/>
      <c r="L20" s="221">
        <f t="shared" si="1"/>
        <v>0</v>
      </c>
    </row>
    <row r="21" spans="2:12" x14ac:dyDescent="0.2">
      <c r="B21" s="569">
        <v>9</v>
      </c>
      <c r="C21" s="175" t="s">
        <v>326</v>
      </c>
      <c r="D21" s="302" t="s">
        <v>481</v>
      </c>
      <c r="E21" s="120"/>
      <c r="F21" s="120"/>
      <c r="G21" s="120"/>
      <c r="H21" s="120"/>
      <c r="I21" s="120"/>
      <c r="J21" s="120"/>
      <c r="K21" s="120"/>
      <c r="L21" s="215">
        <f t="shared" si="1"/>
        <v>0</v>
      </c>
    </row>
    <row r="22" spans="2:12" x14ac:dyDescent="0.2">
      <c r="B22" s="569">
        <v>10</v>
      </c>
      <c r="C22" s="175" t="s">
        <v>327</v>
      </c>
      <c r="D22" s="302" t="s">
        <v>481</v>
      </c>
      <c r="E22" s="120"/>
      <c r="F22" s="120"/>
      <c r="G22" s="120"/>
      <c r="H22" s="120"/>
      <c r="I22" s="120"/>
      <c r="J22" s="120"/>
      <c r="K22" s="120"/>
      <c r="L22" s="215">
        <f t="shared" si="1"/>
        <v>0</v>
      </c>
    </row>
    <row r="23" spans="2:12" x14ac:dyDescent="0.2">
      <c r="B23" s="569">
        <v>11</v>
      </c>
      <c r="C23" s="175" t="s">
        <v>328</v>
      </c>
      <c r="D23" s="302" t="s">
        <v>481</v>
      </c>
      <c r="E23" s="120"/>
      <c r="F23" s="120"/>
      <c r="G23" s="120"/>
      <c r="H23" s="120"/>
      <c r="I23" s="120"/>
      <c r="J23" s="120"/>
      <c r="K23" s="120"/>
      <c r="L23" s="215">
        <f t="shared" si="1"/>
        <v>0</v>
      </c>
    </row>
    <row r="24" spans="2:12" x14ac:dyDescent="0.2">
      <c r="B24" s="569">
        <v>12</v>
      </c>
      <c r="C24" s="175" t="s">
        <v>329</v>
      </c>
      <c r="D24" s="302" t="s">
        <v>481</v>
      </c>
      <c r="E24" s="124"/>
      <c r="F24" s="124"/>
      <c r="G24" s="124"/>
      <c r="H24" s="124"/>
      <c r="I24" s="124"/>
      <c r="J24" s="124"/>
      <c r="K24" s="124"/>
      <c r="L24" s="222">
        <f t="shared" si="1"/>
        <v>0</v>
      </c>
    </row>
    <row r="25" spans="2:12" x14ac:dyDescent="0.2">
      <c r="B25" s="569"/>
      <c r="C25" s="559" t="s">
        <v>321</v>
      </c>
      <c r="D25" s="297"/>
      <c r="E25" s="69"/>
      <c r="F25" s="69"/>
      <c r="G25" s="69"/>
      <c r="H25" s="69"/>
      <c r="I25" s="69"/>
      <c r="J25" s="69"/>
      <c r="K25" s="69"/>
      <c r="L25" s="84"/>
    </row>
    <row r="26" spans="2:12" x14ac:dyDescent="0.2">
      <c r="B26" s="569">
        <v>13</v>
      </c>
      <c r="C26" s="175" t="s">
        <v>325</v>
      </c>
      <c r="D26" s="302" t="s">
        <v>482</v>
      </c>
      <c r="E26" s="127"/>
      <c r="F26" s="127"/>
      <c r="G26" s="127"/>
      <c r="H26" s="127"/>
      <c r="I26" s="127"/>
      <c r="J26" s="127"/>
      <c r="K26" s="127"/>
      <c r="L26" s="221">
        <f t="shared" si="1"/>
        <v>0</v>
      </c>
    </row>
    <row r="27" spans="2:12" x14ac:dyDescent="0.2">
      <c r="B27" s="569">
        <v>14</v>
      </c>
      <c r="C27" s="175" t="s">
        <v>326</v>
      </c>
      <c r="D27" s="156" t="s">
        <v>482</v>
      </c>
      <c r="E27" s="120"/>
      <c r="F27" s="120"/>
      <c r="G27" s="120"/>
      <c r="H27" s="120"/>
      <c r="I27" s="120"/>
      <c r="J27" s="120"/>
      <c r="K27" s="120"/>
      <c r="L27" s="215">
        <f t="shared" si="1"/>
        <v>0</v>
      </c>
    </row>
    <row r="28" spans="2:12" x14ac:dyDescent="0.2">
      <c r="B28" s="569">
        <v>15</v>
      </c>
      <c r="C28" s="175" t="s">
        <v>327</v>
      </c>
      <c r="D28" s="156" t="s">
        <v>482</v>
      </c>
      <c r="E28" s="120"/>
      <c r="F28" s="120"/>
      <c r="G28" s="120"/>
      <c r="H28" s="120"/>
      <c r="I28" s="120"/>
      <c r="J28" s="120"/>
      <c r="K28" s="120"/>
      <c r="L28" s="215">
        <f t="shared" si="1"/>
        <v>0</v>
      </c>
    </row>
    <row r="29" spans="2:12" x14ac:dyDescent="0.2">
      <c r="B29" s="569">
        <v>16</v>
      </c>
      <c r="C29" s="175" t="s">
        <v>328</v>
      </c>
      <c r="D29" s="156" t="s">
        <v>482</v>
      </c>
      <c r="E29" s="120"/>
      <c r="F29" s="120"/>
      <c r="G29" s="120"/>
      <c r="H29" s="120"/>
      <c r="I29" s="120"/>
      <c r="J29" s="120"/>
      <c r="K29" s="120"/>
      <c r="L29" s="215">
        <f t="shared" si="1"/>
        <v>0</v>
      </c>
    </row>
    <row r="30" spans="2:12" x14ac:dyDescent="0.2">
      <c r="B30" s="569">
        <v>17</v>
      </c>
      <c r="C30" s="175" t="s">
        <v>329</v>
      </c>
      <c r="D30" s="521" t="s">
        <v>482</v>
      </c>
      <c r="E30" s="124"/>
      <c r="F30" s="124"/>
      <c r="G30" s="124"/>
      <c r="H30" s="124"/>
      <c r="I30" s="124"/>
      <c r="J30" s="124"/>
      <c r="K30" s="124"/>
      <c r="L30" s="222">
        <f t="shared" si="1"/>
        <v>0</v>
      </c>
    </row>
    <row r="31" spans="2:12" x14ac:dyDescent="0.2">
      <c r="B31" s="569"/>
      <c r="C31" s="562" t="s">
        <v>330</v>
      </c>
      <c r="D31" s="248"/>
      <c r="E31" s="69"/>
      <c r="F31" s="69"/>
      <c r="G31" s="69"/>
      <c r="H31" s="69"/>
      <c r="I31" s="69"/>
      <c r="J31" s="69"/>
      <c r="K31" s="69"/>
      <c r="L31" s="84"/>
    </row>
    <row r="32" spans="2:12" x14ac:dyDescent="0.2">
      <c r="B32" s="569">
        <v>18</v>
      </c>
      <c r="C32" s="175" t="s">
        <v>331</v>
      </c>
      <c r="D32" s="302" t="s">
        <v>483</v>
      </c>
      <c r="E32" s="127"/>
      <c r="F32" s="127"/>
      <c r="G32" s="127"/>
      <c r="H32" s="127"/>
      <c r="I32" s="127"/>
      <c r="J32" s="127"/>
      <c r="K32" s="127"/>
      <c r="L32" s="221">
        <f t="shared" si="1"/>
        <v>0</v>
      </c>
    </row>
    <row r="33" spans="2:12" x14ac:dyDescent="0.2">
      <c r="B33" s="569">
        <v>19</v>
      </c>
      <c r="C33" s="175" t="s">
        <v>332</v>
      </c>
      <c r="D33" s="156" t="s">
        <v>483</v>
      </c>
      <c r="E33" s="120"/>
      <c r="F33" s="120"/>
      <c r="G33" s="120"/>
      <c r="H33" s="120"/>
      <c r="I33" s="120"/>
      <c r="J33" s="120"/>
      <c r="K33" s="120"/>
      <c r="L33" s="215">
        <f t="shared" si="1"/>
        <v>0</v>
      </c>
    </row>
    <row r="34" spans="2:12" x14ac:dyDescent="0.2">
      <c r="B34" s="569">
        <v>20</v>
      </c>
      <c r="C34" s="175" t="s">
        <v>333</v>
      </c>
      <c r="D34" s="156" t="s">
        <v>483</v>
      </c>
      <c r="E34" s="120"/>
      <c r="F34" s="120"/>
      <c r="G34" s="120"/>
      <c r="H34" s="120"/>
      <c r="I34" s="120"/>
      <c r="J34" s="120"/>
      <c r="K34" s="120"/>
      <c r="L34" s="215">
        <f t="shared" si="1"/>
        <v>0</v>
      </c>
    </row>
    <row r="35" spans="2:12" x14ac:dyDescent="0.2">
      <c r="B35" s="569">
        <v>21</v>
      </c>
      <c r="C35" s="175" t="s">
        <v>334</v>
      </c>
      <c r="D35" s="156" t="s">
        <v>480</v>
      </c>
      <c r="E35" s="120"/>
      <c r="F35" s="120"/>
      <c r="G35" s="120"/>
      <c r="H35" s="120"/>
      <c r="I35" s="120"/>
      <c r="J35" s="120"/>
      <c r="K35" s="120"/>
      <c r="L35" s="215">
        <f t="shared" si="1"/>
        <v>0</v>
      </c>
    </row>
    <row r="36" spans="2:12" ht="15" x14ac:dyDescent="0.2">
      <c r="B36" s="569">
        <v>22</v>
      </c>
      <c r="C36" s="563" t="s">
        <v>107</v>
      </c>
      <c r="D36" s="157" t="s">
        <v>475</v>
      </c>
      <c r="E36" s="184">
        <f t="shared" ref="E36:K36" si="2">SUM(E6:E35)</f>
        <v>0</v>
      </c>
      <c r="F36" s="184">
        <f t="shared" si="2"/>
        <v>0</v>
      </c>
      <c r="G36" s="184">
        <f t="shared" si="2"/>
        <v>0</v>
      </c>
      <c r="H36" s="184">
        <f t="shared" si="2"/>
        <v>0</v>
      </c>
      <c r="I36" s="184">
        <f t="shared" si="2"/>
        <v>0</v>
      </c>
      <c r="J36" s="184">
        <f t="shared" si="2"/>
        <v>0</v>
      </c>
      <c r="K36" s="184">
        <f t="shared" si="2"/>
        <v>0</v>
      </c>
      <c r="L36" s="207">
        <f>SUM(E36:K36)</f>
        <v>0</v>
      </c>
    </row>
    <row r="37" spans="2:12" ht="15" thickBot="1" x14ac:dyDescent="0.25">
      <c r="B37" s="570">
        <v>23</v>
      </c>
      <c r="C37" s="311" t="s">
        <v>335</v>
      </c>
      <c r="D37" s="298" t="s">
        <v>484</v>
      </c>
      <c r="E37" s="149"/>
      <c r="F37" s="149"/>
      <c r="G37" s="149"/>
      <c r="H37" s="149"/>
      <c r="I37" s="149"/>
      <c r="J37" s="149"/>
      <c r="K37" s="149"/>
      <c r="L37" s="213">
        <f t="shared" si="1"/>
        <v>0</v>
      </c>
    </row>
    <row r="39" spans="2:12" s="365" customFormat="1" ht="15" x14ac:dyDescent="0.2">
      <c r="B39" s="568"/>
      <c r="C39" s="362" t="str">
        <f>LEFT(B41,4) &amp; " - Investment return "</f>
        <v>2022 - Investment return </v>
      </c>
      <c r="D39" s="362"/>
    </row>
    <row r="40" spans="2:12" s="365" customFormat="1" ht="15" thickBot="1" x14ac:dyDescent="0.25">
      <c r="B40" s="568"/>
      <c r="C40" s="363" t="str">
        <f>"Figures in thousands of "&amp;'Key inputs'!H24</f>
        <v>Figures in thousands of USD</v>
      </c>
      <c r="D40" s="376"/>
    </row>
    <row r="41" spans="2:12" s="365" customFormat="1" ht="15" x14ac:dyDescent="0.2">
      <c r="B41" s="652">
        <f>'Key inputs'!G29</f>
        <v>2022</v>
      </c>
      <c r="C41" s="653"/>
      <c r="D41" s="487"/>
      <c r="E41" s="397" t="str">
        <f>'Key inputs'!G30</f>
        <v>2022 UY</v>
      </c>
      <c r="F41" s="397" t="str">
        <f>'Key inputs'!H30</f>
        <v>2021 UY</v>
      </c>
      <c r="G41" s="397" t="str">
        <f>'Key inputs'!I30</f>
        <v>2020 UY</v>
      </c>
      <c r="H41" s="397" t="str">
        <f>LEFT(G41,4)-1&amp;" UY"</f>
        <v>2019 UY</v>
      </c>
      <c r="I41" s="415" t="str">
        <f t="shared" ref="I41:K41" si="3">LEFT(H41,4)-1&amp;" UY"</f>
        <v>2018 UY</v>
      </c>
      <c r="J41" s="421" t="str">
        <f t="shared" si="3"/>
        <v>2017 UY</v>
      </c>
      <c r="K41" s="421" t="str">
        <f t="shared" si="3"/>
        <v>2016 UY</v>
      </c>
      <c r="L41" s="421" t="s">
        <v>30</v>
      </c>
    </row>
    <row r="42" spans="2:12" s="365" customFormat="1" ht="15.75" thickBot="1" x14ac:dyDescent="0.25">
      <c r="B42" s="733"/>
      <c r="C42" s="734"/>
      <c r="D42" s="372" t="s">
        <v>490</v>
      </c>
      <c r="E42" s="423" t="s">
        <v>62</v>
      </c>
      <c r="F42" s="424" t="s">
        <v>63</v>
      </c>
      <c r="G42" s="424" t="s">
        <v>64</v>
      </c>
      <c r="H42" s="424" t="s">
        <v>65</v>
      </c>
      <c r="I42" s="424" t="s">
        <v>66</v>
      </c>
      <c r="J42" s="425" t="s">
        <v>67</v>
      </c>
      <c r="K42" s="425" t="s">
        <v>68</v>
      </c>
      <c r="L42" s="425" t="s">
        <v>69</v>
      </c>
    </row>
    <row r="43" spans="2:12" x14ac:dyDescent="0.2">
      <c r="B43" s="588"/>
      <c r="C43" s="564" t="s">
        <v>317</v>
      </c>
      <c r="D43" s="301"/>
      <c r="E43" s="299"/>
      <c r="F43" s="85"/>
      <c r="G43" s="85"/>
      <c r="H43" s="85"/>
      <c r="I43" s="85"/>
      <c r="J43" s="85"/>
      <c r="K43" s="85"/>
      <c r="L43" s="300"/>
    </row>
    <row r="44" spans="2:12" x14ac:dyDescent="0.2">
      <c r="B44" s="569"/>
      <c r="C44" s="559" t="s">
        <v>318</v>
      </c>
      <c r="D44" s="297"/>
      <c r="E44" s="80"/>
      <c r="F44" s="81"/>
      <c r="G44" s="81"/>
      <c r="H44" s="81"/>
      <c r="I44" s="81"/>
      <c r="J44" s="81"/>
      <c r="K44" s="81"/>
      <c r="L44" s="83"/>
    </row>
    <row r="45" spans="2:12" x14ac:dyDescent="0.2">
      <c r="B45" s="569">
        <v>1</v>
      </c>
      <c r="C45" s="175" t="s">
        <v>317</v>
      </c>
      <c r="D45" s="302" t="s">
        <v>476</v>
      </c>
      <c r="E45" s="121"/>
      <c r="F45" s="121"/>
      <c r="G45" s="121"/>
      <c r="H45" s="121"/>
      <c r="I45" s="121"/>
      <c r="J45" s="121"/>
      <c r="K45" s="121"/>
      <c r="L45" s="221">
        <f>SUM(E45:K45)</f>
        <v>0</v>
      </c>
    </row>
    <row r="46" spans="2:12" x14ac:dyDescent="0.2">
      <c r="B46" s="569">
        <v>2</v>
      </c>
      <c r="C46" s="175" t="s">
        <v>319</v>
      </c>
      <c r="D46" s="524" t="s">
        <v>476</v>
      </c>
      <c r="E46" s="121"/>
      <c r="F46" s="121"/>
      <c r="G46" s="121"/>
      <c r="H46" s="121"/>
      <c r="I46" s="121"/>
      <c r="J46" s="121"/>
      <c r="K46" s="121"/>
      <c r="L46" s="221">
        <f>SUM(E46:K46)</f>
        <v>0</v>
      </c>
    </row>
    <row r="47" spans="2:12" x14ac:dyDescent="0.2">
      <c r="B47" s="569"/>
      <c r="C47" s="559" t="s">
        <v>320</v>
      </c>
      <c r="D47" s="297"/>
      <c r="E47" s="69"/>
      <c r="F47" s="69"/>
      <c r="G47" s="69"/>
      <c r="H47" s="69"/>
      <c r="I47" s="69"/>
      <c r="J47" s="69"/>
      <c r="K47" s="69"/>
      <c r="L47" s="84"/>
    </row>
    <row r="48" spans="2:12" x14ac:dyDescent="0.2">
      <c r="B48" s="569">
        <v>3</v>
      </c>
      <c r="C48" s="175" t="s">
        <v>317</v>
      </c>
      <c r="D48" s="302" t="s">
        <v>477</v>
      </c>
      <c r="E48" s="121"/>
      <c r="F48" s="121"/>
      <c r="G48" s="121"/>
      <c r="H48" s="121"/>
      <c r="I48" s="121"/>
      <c r="J48" s="121"/>
      <c r="K48" s="121"/>
      <c r="L48" s="221">
        <f>SUM(E48:K48)</f>
        <v>0</v>
      </c>
    </row>
    <row r="49" spans="2:12" x14ac:dyDescent="0.2">
      <c r="B49" s="569">
        <v>4</v>
      </c>
      <c r="C49" s="175" t="s">
        <v>319</v>
      </c>
      <c r="D49" s="524" t="s">
        <v>477</v>
      </c>
      <c r="E49" s="121"/>
      <c r="F49" s="121"/>
      <c r="G49" s="121"/>
      <c r="H49" s="121"/>
      <c r="I49" s="121"/>
      <c r="J49" s="121"/>
      <c r="K49" s="121"/>
      <c r="L49" s="222">
        <f t="shared" ref="L49:L74" si="4">SUM(E49:K49)</f>
        <v>0</v>
      </c>
    </row>
    <row r="50" spans="2:12" x14ac:dyDescent="0.2">
      <c r="B50" s="569"/>
      <c r="C50" s="559" t="s">
        <v>321</v>
      </c>
      <c r="D50" s="297"/>
      <c r="E50" s="69"/>
      <c r="F50" s="69"/>
      <c r="G50" s="69"/>
      <c r="H50" s="69"/>
      <c r="I50" s="69"/>
      <c r="J50" s="69"/>
      <c r="K50" s="69"/>
      <c r="L50" s="84"/>
    </row>
    <row r="51" spans="2:12" x14ac:dyDescent="0.2">
      <c r="B51" s="569">
        <v>5</v>
      </c>
      <c r="C51" s="175" t="s">
        <v>317</v>
      </c>
      <c r="D51" s="302" t="s">
        <v>478</v>
      </c>
      <c r="E51" s="121"/>
      <c r="F51" s="121"/>
      <c r="G51" s="121"/>
      <c r="H51" s="121"/>
      <c r="I51" s="121"/>
      <c r="J51" s="121"/>
      <c r="K51" s="121"/>
      <c r="L51" s="221">
        <f t="shared" si="4"/>
        <v>0</v>
      </c>
    </row>
    <row r="52" spans="2:12" x14ac:dyDescent="0.2">
      <c r="B52" s="569">
        <v>6</v>
      </c>
      <c r="C52" s="175" t="s">
        <v>319</v>
      </c>
      <c r="D52" s="524" t="s">
        <v>478</v>
      </c>
      <c r="E52" s="121"/>
      <c r="F52" s="121"/>
      <c r="G52" s="121"/>
      <c r="H52" s="121"/>
      <c r="I52" s="121"/>
      <c r="J52" s="121"/>
      <c r="K52" s="121"/>
      <c r="L52" s="222">
        <f t="shared" si="4"/>
        <v>0</v>
      </c>
    </row>
    <row r="53" spans="2:12" x14ac:dyDescent="0.2">
      <c r="B53" s="569"/>
      <c r="C53" s="175"/>
      <c r="D53" s="171"/>
      <c r="E53" s="69"/>
      <c r="F53" s="69"/>
      <c r="G53" s="69"/>
      <c r="H53" s="69"/>
      <c r="I53" s="69"/>
      <c r="J53" s="69"/>
      <c r="K53" s="69"/>
      <c r="L53" s="84"/>
    </row>
    <row r="54" spans="2:12" x14ac:dyDescent="0.2">
      <c r="B54" s="569">
        <v>7</v>
      </c>
      <c r="C54" s="175" t="s">
        <v>322</v>
      </c>
      <c r="D54" s="524" t="s">
        <v>479</v>
      </c>
      <c r="E54" s="121"/>
      <c r="F54" s="121"/>
      <c r="G54" s="121"/>
      <c r="H54" s="121"/>
      <c r="I54" s="121"/>
      <c r="J54" s="121"/>
      <c r="K54" s="121"/>
      <c r="L54" s="223">
        <f t="shared" si="4"/>
        <v>0</v>
      </c>
    </row>
    <row r="55" spans="2:12" x14ac:dyDescent="0.2">
      <c r="B55" s="569"/>
      <c r="C55" s="562" t="s">
        <v>323</v>
      </c>
      <c r="D55" s="301"/>
      <c r="E55" s="79"/>
      <c r="F55" s="79"/>
      <c r="G55" s="79"/>
      <c r="H55" s="79"/>
      <c r="I55" s="79"/>
      <c r="J55" s="79"/>
      <c r="K55" s="79"/>
      <c r="L55" s="82"/>
    </row>
    <row r="56" spans="2:12" x14ac:dyDescent="0.2">
      <c r="B56" s="569"/>
      <c r="C56" s="559" t="s">
        <v>324</v>
      </c>
      <c r="D56" s="506"/>
      <c r="E56" s="81"/>
      <c r="F56" s="81"/>
      <c r="G56" s="81"/>
      <c r="H56" s="81"/>
      <c r="I56" s="81"/>
      <c r="J56" s="81"/>
      <c r="K56" s="81"/>
      <c r="L56" s="83"/>
    </row>
    <row r="57" spans="2:12" x14ac:dyDescent="0.2">
      <c r="B57" s="569">
        <v>8</v>
      </c>
      <c r="C57" s="175" t="s">
        <v>325</v>
      </c>
      <c r="D57" s="302" t="s">
        <v>481</v>
      </c>
      <c r="E57" s="121"/>
      <c r="F57" s="121"/>
      <c r="G57" s="121"/>
      <c r="H57" s="121"/>
      <c r="I57" s="121"/>
      <c r="J57" s="121"/>
      <c r="K57" s="121"/>
      <c r="L57" s="221">
        <f t="shared" si="4"/>
        <v>0</v>
      </c>
    </row>
    <row r="58" spans="2:12" x14ac:dyDescent="0.2">
      <c r="B58" s="569">
        <v>9</v>
      </c>
      <c r="C58" s="175" t="s">
        <v>326</v>
      </c>
      <c r="D58" s="302" t="s">
        <v>481</v>
      </c>
      <c r="E58" s="121"/>
      <c r="F58" s="121"/>
      <c r="G58" s="121"/>
      <c r="H58" s="121"/>
      <c r="I58" s="121"/>
      <c r="J58" s="121"/>
      <c r="K58" s="121"/>
      <c r="L58" s="215">
        <f t="shared" si="4"/>
        <v>0</v>
      </c>
    </row>
    <row r="59" spans="2:12" x14ac:dyDescent="0.2">
      <c r="B59" s="569">
        <v>10</v>
      </c>
      <c r="C59" s="175" t="s">
        <v>327</v>
      </c>
      <c r="D59" s="302" t="s">
        <v>481</v>
      </c>
      <c r="E59" s="121"/>
      <c r="F59" s="121"/>
      <c r="G59" s="121"/>
      <c r="H59" s="121"/>
      <c r="I59" s="121"/>
      <c r="J59" s="121"/>
      <c r="K59" s="121"/>
      <c r="L59" s="215">
        <f t="shared" si="4"/>
        <v>0</v>
      </c>
    </row>
    <row r="60" spans="2:12" x14ac:dyDescent="0.2">
      <c r="B60" s="569">
        <v>11</v>
      </c>
      <c r="C60" s="175" t="s">
        <v>328</v>
      </c>
      <c r="D60" s="302" t="s">
        <v>481</v>
      </c>
      <c r="E60" s="121"/>
      <c r="F60" s="121"/>
      <c r="G60" s="121"/>
      <c r="H60" s="121"/>
      <c r="I60" s="121"/>
      <c r="J60" s="121"/>
      <c r="K60" s="121"/>
      <c r="L60" s="215">
        <f t="shared" si="4"/>
        <v>0</v>
      </c>
    </row>
    <row r="61" spans="2:12" x14ac:dyDescent="0.2">
      <c r="B61" s="569">
        <v>12</v>
      </c>
      <c r="C61" s="175" t="s">
        <v>329</v>
      </c>
      <c r="D61" s="524" t="s">
        <v>481</v>
      </c>
      <c r="E61" s="121"/>
      <c r="F61" s="121"/>
      <c r="G61" s="121"/>
      <c r="H61" s="121"/>
      <c r="I61" s="121"/>
      <c r="J61" s="121"/>
      <c r="K61" s="121"/>
      <c r="L61" s="222">
        <f t="shared" si="4"/>
        <v>0</v>
      </c>
    </row>
    <row r="62" spans="2:12" x14ac:dyDescent="0.2">
      <c r="B62" s="569"/>
      <c r="C62" s="559" t="s">
        <v>321</v>
      </c>
      <c r="D62" s="297"/>
      <c r="E62" s="69"/>
      <c r="F62" s="69"/>
      <c r="G62" s="69"/>
      <c r="H62" s="69"/>
      <c r="I62" s="69"/>
      <c r="J62" s="69"/>
      <c r="K62" s="69"/>
      <c r="L62" s="84"/>
    </row>
    <row r="63" spans="2:12" x14ac:dyDescent="0.2">
      <c r="B63" s="569">
        <v>13</v>
      </c>
      <c r="C63" s="175" t="s">
        <v>325</v>
      </c>
      <c r="D63" s="302" t="s">
        <v>482</v>
      </c>
      <c r="E63" s="121"/>
      <c r="F63" s="121"/>
      <c r="G63" s="121"/>
      <c r="H63" s="121"/>
      <c r="I63" s="121"/>
      <c r="J63" s="121"/>
      <c r="K63" s="121"/>
      <c r="L63" s="221">
        <f t="shared" si="4"/>
        <v>0</v>
      </c>
    </row>
    <row r="64" spans="2:12" x14ac:dyDescent="0.2">
      <c r="B64" s="569">
        <v>14</v>
      </c>
      <c r="C64" s="175" t="s">
        <v>326</v>
      </c>
      <c r="D64" s="156" t="s">
        <v>482</v>
      </c>
      <c r="E64" s="121"/>
      <c r="F64" s="121"/>
      <c r="G64" s="121"/>
      <c r="H64" s="121"/>
      <c r="I64" s="121"/>
      <c r="J64" s="121"/>
      <c r="K64" s="121"/>
      <c r="L64" s="215">
        <f t="shared" si="4"/>
        <v>0</v>
      </c>
    </row>
    <row r="65" spans="2:12" x14ac:dyDescent="0.2">
      <c r="B65" s="569">
        <v>15</v>
      </c>
      <c r="C65" s="175" t="s">
        <v>327</v>
      </c>
      <c r="D65" s="156" t="s">
        <v>482</v>
      </c>
      <c r="E65" s="121"/>
      <c r="F65" s="121"/>
      <c r="G65" s="121"/>
      <c r="H65" s="121"/>
      <c r="I65" s="121"/>
      <c r="J65" s="121"/>
      <c r="K65" s="121"/>
      <c r="L65" s="215">
        <f t="shared" si="4"/>
        <v>0</v>
      </c>
    </row>
    <row r="66" spans="2:12" x14ac:dyDescent="0.2">
      <c r="B66" s="569">
        <v>16</v>
      </c>
      <c r="C66" s="175" t="s">
        <v>328</v>
      </c>
      <c r="D66" s="156" t="s">
        <v>482</v>
      </c>
      <c r="E66" s="121"/>
      <c r="F66" s="121"/>
      <c r="G66" s="121"/>
      <c r="H66" s="121"/>
      <c r="I66" s="121"/>
      <c r="J66" s="121"/>
      <c r="K66" s="121"/>
      <c r="L66" s="215">
        <f t="shared" si="4"/>
        <v>0</v>
      </c>
    </row>
    <row r="67" spans="2:12" x14ac:dyDescent="0.2">
      <c r="B67" s="569">
        <v>17</v>
      </c>
      <c r="C67" s="175" t="s">
        <v>329</v>
      </c>
      <c r="D67" s="521" t="s">
        <v>482</v>
      </c>
      <c r="E67" s="121"/>
      <c r="F67" s="121"/>
      <c r="G67" s="121"/>
      <c r="H67" s="121"/>
      <c r="I67" s="121"/>
      <c r="J67" s="121"/>
      <c r="K67" s="121"/>
      <c r="L67" s="222">
        <f t="shared" si="4"/>
        <v>0</v>
      </c>
    </row>
    <row r="68" spans="2:12" x14ac:dyDescent="0.2">
      <c r="B68" s="569"/>
      <c r="C68" s="562" t="s">
        <v>330</v>
      </c>
      <c r="D68" s="248"/>
      <c r="E68" s="69"/>
      <c r="F68" s="69"/>
      <c r="G68" s="69"/>
      <c r="H68" s="69"/>
      <c r="I68" s="69"/>
      <c r="J68" s="69"/>
      <c r="K68" s="69"/>
      <c r="L68" s="84"/>
    </row>
    <row r="69" spans="2:12" x14ac:dyDescent="0.2">
      <c r="B69" s="569">
        <v>18</v>
      </c>
      <c r="C69" s="175" t="s">
        <v>331</v>
      </c>
      <c r="D69" s="302" t="s">
        <v>483</v>
      </c>
      <c r="E69" s="121"/>
      <c r="F69" s="121"/>
      <c r="G69" s="121"/>
      <c r="H69" s="121"/>
      <c r="I69" s="121"/>
      <c r="J69" s="121"/>
      <c r="K69" s="121"/>
      <c r="L69" s="221">
        <f t="shared" si="4"/>
        <v>0</v>
      </c>
    </row>
    <row r="70" spans="2:12" x14ac:dyDescent="0.2">
      <c r="B70" s="569">
        <v>19</v>
      </c>
      <c r="C70" s="175" t="s">
        <v>332</v>
      </c>
      <c r="D70" s="156" t="s">
        <v>483</v>
      </c>
      <c r="E70" s="121"/>
      <c r="F70" s="121"/>
      <c r="G70" s="121"/>
      <c r="H70" s="121"/>
      <c r="I70" s="121"/>
      <c r="J70" s="121"/>
      <c r="K70" s="121"/>
      <c r="L70" s="215">
        <f t="shared" si="4"/>
        <v>0</v>
      </c>
    </row>
    <row r="71" spans="2:12" x14ac:dyDescent="0.2">
      <c r="B71" s="569">
        <v>20</v>
      </c>
      <c r="C71" s="175" t="s">
        <v>333</v>
      </c>
      <c r="D71" s="156" t="s">
        <v>483</v>
      </c>
      <c r="E71" s="121"/>
      <c r="F71" s="121"/>
      <c r="G71" s="121"/>
      <c r="H71" s="121"/>
      <c r="I71" s="121"/>
      <c r="J71" s="121"/>
      <c r="K71" s="121"/>
      <c r="L71" s="215">
        <f t="shared" si="4"/>
        <v>0</v>
      </c>
    </row>
    <row r="72" spans="2:12" x14ac:dyDescent="0.2">
      <c r="B72" s="569">
        <v>21</v>
      </c>
      <c r="C72" s="175" t="s">
        <v>334</v>
      </c>
      <c r="D72" s="156" t="s">
        <v>480</v>
      </c>
      <c r="E72" s="121"/>
      <c r="F72" s="121"/>
      <c r="G72" s="121"/>
      <c r="H72" s="121"/>
      <c r="I72" s="121"/>
      <c r="J72" s="121"/>
      <c r="K72" s="121"/>
      <c r="L72" s="215">
        <f t="shared" si="4"/>
        <v>0</v>
      </c>
    </row>
    <row r="73" spans="2:12" ht="15" x14ac:dyDescent="0.2">
      <c r="B73" s="569">
        <v>22</v>
      </c>
      <c r="C73" s="563" t="s">
        <v>107</v>
      </c>
      <c r="D73" s="157" t="s">
        <v>475</v>
      </c>
      <c r="E73" s="184">
        <f t="shared" ref="E73:J73" si="5">SUM(E43:E72)</f>
        <v>0</v>
      </c>
      <c r="F73" s="184">
        <f t="shared" si="5"/>
        <v>0</v>
      </c>
      <c r="G73" s="184">
        <f t="shared" si="5"/>
        <v>0</v>
      </c>
      <c r="H73" s="184">
        <f t="shared" si="5"/>
        <v>0</v>
      </c>
      <c r="I73" s="184">
        <f t="shared" si="5"/>
        <v>0</v>
      </c>
      <c r="J73" s="184">
        <f t="shared" si="5"/>
        <v>0</v>
      </c>
      <c r="K73" s="184">
        <f t="shared" ref="K73" si="6">SUM(K43:K72)</f>
        <v>0</v>
      </c>
      <c r="L73" s="207">
        <f>SUM(E73:K73)</f>
        <v>0</v>
      </c>
    </row>
    <row r="74" spans="2:12" ht="15" thickBot="1" x14ac:dyDescent="0.25">
      <c r="B74" s="570">
        <v>23</v>
      </c>
      <c r="C74" s="311" t="s">
        <v>335</v>
      </c>
      <c r="D74" s="298" t="s">
        <v>484</v>
      </c>
      <c r="E74" s="150"/>
      <c r="F74" s="150"/>
      <c r="G74" s="150"/>
      <c r="H74" s="150"/>
      <c r="I74" s="150"/>
      <c r="J74" s="150"/>
      <c r="K74" s="150"/>
      <c r="L74" s="213">
        <f t="shared" si="4"/>
        <v>0</v>
      </c>
    </row>
  </sheetData>
  <sheetProtection algorithmName="SHA-512" hashValue="Ho7NjcyQ+lI/TwCOjhiTB3a4sAfD6Clfo4PWZnx4ejXEPreOmoaL/91YeZLaRfkf2qrvfqjjH52+WCPuhCNwYw==" saltValue="oqqQ0YA5y90bKBsJy77g7g==" spinCount="100000" sheet="1" objects="1" scenarios="1" formatCells="0" formatColumns="0" formatRows="0"/>
  <mergeCells count="2">
    <mergeCell ref="B4:C5"/>
    <mergeCell ref="B41:C42"/>
  </mergeCells>
  <hyperlinks>
    <hyperlink ref="E2" location="Content!A1" display="&lt;&lt;&lt; Back to ToC" xr:uid="{7FCF2989-2C86-4B83-940B-D493166DA37C}"/>
  </hyperlinks>
  <pageMargins left="0.7" right="0.7" top="0.75" bottom="0.75" header="0.3" footer="0.3"/>
  <pageSetup paperSize="9" scale="83" fitToHeight="0" orientation="landscape" r:id="rId1"/>
  <headerFooter>
    <oddFooter>&amp;C_x000D_&amp;1#&amp;"Calibri"&amp;10&amp;K000000 Classification: Unclassified</oddFooter>
  </headerFooter>
  <rowBreaks count="1" manualBreakCount="1">
    <brk id="3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A863-12C6-4020-9745-BD887BC49354}">
  <dimension ref="B1:L106"/>
  <sheetViews>
    <sheetView showGridLines="0" zoomScale="70" zoomScaleNormal="70" workbookViewId="0">
      <selection activeCell="W22" sqref="W22"/>
    </sheetView>
  </sheetViews>
  <sheetFormatPr defaultColWidth="8.7109375" defaultRowHeight="14.25" outlineLevelRow="1" outlineLevelCol="1" x14ac:dyDescent="0.2"/>
  <cols>
    <col min="1" max="1" width="3.7109375" style="9" customWidth="1"/>
    <col min="2" max="2" width="2.140625" style="573" customWidth="1"/>
    <col min="3" max="3" width="61.5703125" style="9" bestFit="1" customWidth="1"/>
    <col min="4" max="4" width="24.42578125" style="9" hidden="1" customWidth="1" outlineLevel="1"/>
    <col min="5" max="5" width="20.5703125" style="9" customWidth="1" collapsed="1"/>
    <col min="6" max="7" width="20.5703125" style="9" customWidth="1"/>
    <col min="8" max="8" width="3.42578125" style="573" customWidth="1"/>
    <col min="9" max="9" width="68.28515625" style="9" bestFit="1" customWidth="1"/>
    <col min="10" max="10" width="24.42578125" style="9" hidden="1" customWidth="1" outlineLevel="1"/>
    <col min="11" max="11" width="20.5703125" style="9" customWidth="1" collapsed="1"/>
    <col min="12" max="12" width="20.5703125" style="9" customWidth="1"/>
    <col min="13" max="16384" width="8.7109375" style="9"/>
  </cols>
  <sheetData>
    <row r="1" spans="2:12" s="365" customFormat="1" x14ac:dyDescent="0.2">
      <c r="B1" s="568"/>
      <c r="H1" s="568"/>
    </row>
    <row r="2" spans="2:12" s="365" customFormat="1" ht="15" x14ac:dyDescent="0.2">
      <c r="B2" s="568"/>
      <c r="C2" s="362" t="s">
        <v>496</v>
      </c>
      <c r="D2" s="404"/>
      <c r="F2" s="375" t="s">
        <v>59</v>
      </c>
      <c r="I2" s="362" t="str">
        <f>LEFT(H4,4) &amp; " - Financial investments"</f>
        <v>2022 - Financial investments</v>
      </c>
    </row>
    <row r="3" spans="2:12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  <c r="I3" s="363" t="str">
        <f>"Figures in thousands of "&amp;'Key inputs'!H24</f>
        <v>Figures in thousands of USD</v>
      </c>
    </row>
    <row r="4" spans="2:12" s="365" customFormat="1" ht="15.75" thickBot="1" x14ac:dyDescent="0.25">
      <c r="B4" s="652">
        <f>'Key inputs'!C29</f>
        <v>2023</v>
      </c>
      <c r="C4" s="719"/>
      <c r="D4" s="507"/>
      <c r="E4" s="377" t="s">
        <v>336</v>
      </c>
      <c r="F4" s="378" t="s">
        <v>337</v>
      </c>
      <c r="H4" s="652">
        <f>B4-1</f>
        <v>2022</v>
      </c>
      <c r="I4" s="653"/>
      <c r="J4" s="507"/>
      <c r="K4" s="377" t="s">
        <v>336</v>
      </c>
      <c r="L4" s="378" t="s">
        <v>337</v>
      </c>
    </row>
    <row r="5" spans="2:12" s="365" customFormat="1" ht="15" x14ac:dyDescent="0.2">
      <c r="B5" s="654"/>
      <c r="C5" s="720"/>
      <c r="D5" s="508" t="s">
        <v>490</v>
      </c>
      <c r="E5" s="379" t="str">
        <f>'Key inputs'!C30</f>
        <v>2023 UY</v>
      </c>
      <c r="F5" s="380" t="str">
        <f>E5</f>
        <v>2023 UY</v>
      </c>
      <c r="H5" s="654"/>
      <c r="I5" s="655"/>
      <c r="J5" s="508" t="s">
        <v>490</v>
      </c>
      <c r="K5" s="377" t="str">
        <f>'Key inputs'!G30</f>
        <v>2022 UY</v>
      </c>
      <c r="L5" s="397" t="str">
        <f>K5</f>
        <v>2022 UY</v>
      </c>
    </row>
    <row r="6" spans="2:12" s="365" customFormat="1" ht="15" x14ac:dyDescent="0.2">
      <c r="B6" s="656"/>
      <c r="C6" s="707"/>
      <c r="D6" s="526"/>
      <c r="E6" s="379" t="s">
        <v>62</v>
      </c>
      <c r="F6" s="380" t="s">
        <v>63</v>
      </c>
      <c r="H6" s="656"/>
      <c r="I6" s="657"/>
      <c r="J6" s="526"/>
      <c r="K6" s="379" t="s">
        <v>62</v>
      </c>
      <c r="L6" s="380" t="s">
        <v>63</v>
      </c>
    </row>
    <row r="7" spans="2:12" x14ac:dyDescent="0.2">
      <c r="B7" s="569">
        <v>1</v>
      </c>
      <c r="C7" s="171" t="s">
        <v>338</v>
      </c>
      <c r="D7" s="501" t="s">
        <v>485</v>
      </c>
      <c r="E7" s="133"/>
      <c r="F7" s="146"/>
      <c r="H7" s="569">
        <v>1</v>
      </c>
      <c r="I7" s="175" t="s">
        <v>338</v>
      </c>
      <c r="J7" s="501" t="s">
        <v>485</v>
      </c>
      <c r="K7" s="135"/>
      <c r="L7" s="147"/>
    </row>
    <row r="8" spans="2:12" x14ac:dyDescent="0.2">
      <c r="B8" s="569">
        <v>2</v>
      </c>
      <c r="C8" s="171" t="s">
        <v>205</v>
      </c>
      <c r="D8" s="501" t="s">
        <v>485</v>
      </c>
      <c r="E8" s="133"/>
      <c r="F8" s="146"/>
      <c r="H8" s="569">
        <v>2</v>
      </c>
      <c r="I8" s="175" t="s">
        <v>205</v>
      </c>
      <c r="J8" s="501" t="s">
        <v>485</v>
      </c>
      <c r="K8" s="135"/>
      <c r="L8" s="147"/>
    </row>
    <row r="9" spans="2:12" x14ac:dyDescent="0.2">
      <c r="B9" s="569">
        <v>3</v>
      </c>
      <c r="C9" s="171" t="s">
        <v>206</v>
      </c>
      <c r="D9" s="501" t="s">
        <v>485</v>
      </c>
      <c r="E9" s="133"/>
      <c r="F9" s="146"/>
      <c r="H9" s="569">
        <v>3</v>
      </c>
      <c r="I9" s="175" t="s">
        <v>206</v>
      </c>
      <c r="J9" s="501" t="s">
        <v>485</v>
      </c>
      <c r="K9" s="135"/>
      <c r="L9" s="147"/>
    </row>
    <row r="10" spans="2:12" x14ac:dyDescent="0.2">
      <c r="B10" s="569">
        <v>4</v>
      </c>
      <c r="C10" s="171" t="s">
        <v>339</v>
      </c>
      <c r="D10" s="501" t="s">
        <v>485</v>
      </c>
      <c r="E10" s="133"/>
      <c r="F10" s="146"/>
      <c r="H10" s="569">
        <v>4</v>
      </c>
      <c r="I10" s="175" t="s">
        <v>339</v>
      </c>
      <c r="J10" s="501" t="s">
        <v>485</v>
      </c>
      <c r="K10" s="135"/>
      <c r="L10" s="147"/>
    </row>
    <row r="11" spans="2:12" x14ac:dyDescent="0.2">
      <c r="B11" s="569">
        <v>5</v>
      </c>
      <c r="C11" s="171" t="s">
        <v>111</v>
      </c>
      <c r="D11" s="501" t="s">
        <v>485</v>
      </c>
      <c r="E11" s="133"/>
      <c r="F11" s="146"/>
      <c r="H11" s="569">
        <v>5</v>
      </c>
      <c r="I11" s="175" t="s">
        <v>111</v>
      </c>
      <c r="J11" s="501" t="s">
        <v>485</v>
      </c>
      <c r="K11" s="135"/>
      <c r="L11" s="147"/>
    </row>
    <row r="12" spans="2:12" x14ac:dyDescent="0.2">
      <c r="B12" s="569">
        <v>6</v>
      </c>
      <c r="C12" s="171" t="s">
        <v>209</v>
      </c>
      <c r="D12" s="501" t="s">
        <v>485</v>
      </c>
      <c r="E12" s="133"/>
      <c r="F12" s="146"/>
      <c r="H12" s="569">
        <v>6</v>
      </c>
      <c r="I12" s="175" t="s">
        <v>209</v>
      </c>
      <c r="J12" s="501" t="s">
        <v>485</v>
      </c>
      <c r="K12" s="135"/>
      <c r="L12" s="147"/>
    </row>
    <row r="13" spans="2:12" x14ac:dyDescent="0.2">
      <c r="B13" s="569">
        <v>7</v>
      </c>
      <c r="C13" s="171" t="s">
        <v>340</v>
      </c>
      <c r="D13" s="501" t="s">
        <v>485</v>
      </c>
      <c r="E13" s="133"/>
      <c r="F13" s="146"/>
      <c r="H13" s="569">
        <v>7</v>
      </c>
      <c r="I13" s="175" t="s">
        <v>340</v>
      </c>
      <c r="J13" s="501" t="s">
        <v>485</v>
      </c>
      <c r="K13" s="135"/>
      <c r="L13" s="147"/>
    </row>
    <row r="14" spans="2:12" x14ac:dyDescent="0.2">
      <c r="B14" s="569">
        <v>8</v>
      </c>
      <c r="C14" s="171" t="s">
        <v>210</v>
      </c>
      <c r="D14" s="501" t="s">
        <v>485</v>
      </c>
      <c r="E14" s="133"/>
      <c r="F14" s="146"/>
      <c r="H14" s="569">
        <v>8</v>
      </c>
      <c r="I14" s="175" t="s">
        <v>210</v>
      </c>
      <c r="J14" s="501" t="s">
        <v>485</v>
      </c>
      <c r="K14" s="135"/>
      <c r="L14" s="147"/>
    </row>
    <row r="15" spans="2:12" ht="15.75" thickBot="1" x14ac:dyDescent="0.25">
      <c r="B15" s="570">
        <v>9</v>
      </c>
      <c r="C15" s="172" t="s">
        <v>341</v>
      </c>
      <c r="D15" s="503" t="s">
        <v>485</v>
      </c>
      <c r="E15" s="165">
        <f>SUM(E7:E14)</f>
        <v>0</v>
      </c>
      <c r="F15" s="167">
        <f t="shared" ref="F15" si="0">SUM(F7:F14)</f>
        <v>0</v>
      </c>
      <c r="H15" s="570">
        <v>9</v>
      </c>
      <c r="I15" s="177" t="s">
        <v>341</v>
      </c>
      <c r="J15" s="503" t="s">
        <v>485</v>
      </c>
      <c r="K15" s="165">
        <f>SUM(K7:K14)</f>
        <v>0</v>
      </c>
      <c r="L15" s="167">
        <f t="shared" ref="L15" si="1">SUM(L7:L14)</f>
        <v>0</v>
      </c>
    </row>
    <row r="16" spans="2:12" ht="15" thickBot="1" x14ac:dyDescent="0.25"/>
    <row r="17" spans="2:12" s="365" customFormat="1" ht="15.75" thickBot="1" x14ac:dyDescent="0.25">
      <c r="B17" s="652">
        <f>B4</f>
        <v>2023</v>
      </c>
      <c r="C17" s="719"/>
      <c r="D17" s="507"/>
      <c r="E17" s="377" t="s">
        <v>336</v>
      </c>
      <c r="F17" s="378" t="s">
        <v>337</v>
      </c>
      <c r="H17" s="652">
        <f>B17-1</f>
        <v>2022</v>
      </c>
      <c r="I17" s="653"/>
      <c r="J17" s="507"/>
      <c r="K17" s="377" t="s">
        <v>336</v>
      </c>
      <c r="L17" s="378" t="s">
        <v>337</v>
      </c>
    </row>
    <row r="18" spans="2:12" s="365" customFormat="1" ht="15" x14ac:dyDescent="0.2">
      <c r="B18" s="654"/>
      <c r="C18" s="720"/>
      <c r="D18" s="508" t="s">
        <v>490</v>
      </c>
      <c r="E18" s="379" t="str">
        <f>'Key inputs'!D30</f>
        <v>2022 UY</v>
      </c>
      <c r="F18" s="380" t="str">
        <f>E18</f>
        <v>2022 UY</v>
      </c>
      <c r="H18" s="654"/>
      <c r="I18" s="655"/>
      <c r="J18" s="508" t="s">
        <v>490</v>
      </c>
      <c r="K18" s="377" t="str">
        <f>'Key inputs'!H30</f>
        <v>2021 UY</v>
      </c>
      <c r="L18" s="397" t="str">
        <f>K18</f>
        <v>2021 UY</v>
      </c>
    </row>
    <row r="19" spans="2:12" ht="15" x14ac:dyDescent="0.2">
      <c r="B19" s="656"/>
      <c r="C19" s="707"/>
      <c r="D19" s="526"/>
      <c r="E19" s="379" t="s">
        <v>64</v>
      </c>
      <c r="F19" s="380" t="s">
        <v>65</v>
      </c>
      <c r="H19" s="656"/>
      <c r="I19" s="657"/>
      <c r="J19" s="526"/>
      <c r="K19" s="379" t="s">
        <v>64</v>
      </c>
      <c r="L19" s="380" t="s">
        <v>65</v>
      </c>
    </row>
    <row r="20" spans="2:12" x14ac:dyDescent="0.2">
      <c r="B20" s="569">
        <v>1</v>
      </c>
      <c r="C20" s="171" t="s">
        <v>338</v>
      </c>
      <c r="D20" s="501" t="s">
        <v>485</v>
      </c>
      <c r="E20" s="133"/>
      <c r="F20" s="146"/>
      <c r="H20" s="569">
        <v>1</v>
      </c>
      <c r="I20" s="175" t="s">
        <v>338</v>
      </c>
      <c r="J20" s="501" t="s">
        <v>485</v>
      </c>
      <c r="K20" s="135"/>
      <c r="L20" s="147"/>
    </row>
    <row r="21" spans="2:12" x14ac:dyDescent="0.2">
      <c r="B21" s="569">
        <v>2</v>
      </c>
      <c r="C21" s="171" t="s">
        <v>205</v>
      </c>
      <c r="D21" s="501" t="s">
        <v>485</v>
      </c>
      <c r="E21" s="133"/>
      <c r="F21" s="146"/>
      <c r="H21" s="569">
        <v>2</v>
      </c>
      <c r="I21" s="175" t="s">
        <v>205</v>
      </c>
      <c r="J21" s="501" t="s">
        <v>485</v>
      </c>
      <c r="K21" s="135"/>
      <c r="L21" s="147"/>
    </row>
    <row r="22" spans="2:12" x14ac:dyDescent="0.2">
      <c r="B22" s="569">
        <v>3</v>
      </c>
      <c r="C22" s="171" t="s">
        <v>206</v>
      </c>
      <c r="D22" s="501" t="s">
        <v>485</v>
      </c>
      <c r="E22" s="133"/>
      <c r="F22" s="146"/>
      <c r="H22" s="569">
        <v>3</v>
      </c>
      <c r="I22" s="175" t="s">
        <v>206</v>
      </c>
      <c r="J22" s="501" t="s">
        <v>485</v>
      </c>
      <c r="K22" s="135"/>
      <c r="L22" s="147"/>
    </row>
    <row r="23" spans="2:12" x14ac:dyDescent="0.2">
      <c r="B23" s="569">
        <v>4</v>
      </c>
      <c r="C23" s="171" t="s">
        <v>339</v>
      </c>
      <c r="D23" s="501" t="s">
        <v>485</v>
      </c>
      <c r="E23" s="133"/>
      <c r="F23" s="146"/>
      <c r="H23" s="569">
        <v>4</v>
      </c>
      <c r="I23" s="175" t="s">
        <v>339</v>
      </c>
      <c r="J23" s="501" t="s">
        <v>485</v>
      </c>
      <c r="K23" s="135"/>
      <c r="L23" s="147"/>
    </row>
    <row r="24" spans="2:12" x14ac:dyDescent="0.2">
      <c r="B24" s="569">
        <v>5</v>
      </c>
      <c r="C24" s="171" t="s">
        <v>111</v>
      </c>
      <c r="D24" s="501" t="s">
        <v>485</v>
      </c>
      <c r="E24" s="133"/>
      <c r="F24" s="146"/>
      <c r="H24" s="569">
        <v>5</v>
      </c>
      <c r="I24" s="175" t="s">
        <v>111</v>
      </c>
      <c r="J24" s="501" t="s">
        <v>485</v>
      </c>
      <c r="K24" s="135"/>
      <c r="L24" s="147"/>
    </row>
    <row r="25" spans="2:12" x14ac:dyDescent="0.2">
      <c r="B25" s="569">
        <v>6</v>
      </c>
      <c r="C25" s="171" t="s">
        <v>209</v>
      </c>
      <c r="D25" s="501" t="s">
        <v>485</v>
      </c>
      <c r="E25" s="133"/>
      <c r="F25" s="146"/>
      <c r="H25" s="569">
        <v>6</v>
      </c>
      <c r="I25" s="175" t="s">
        <v>209</v>
      </c>
      <c r="J25" s="501" t="s">
        <v>485</v>
      </c>
      <c r="K25" s="135"/>
      <c r="L25" s="147"/>
    </row>
    <row r="26" spans="2:12" x14ac:dyDescent="0.2">
      <c r="B26" s="569">
        <v>7</v>
      </c>
      <c r="C26" s="171" t="s">
        <v>340</v>
      </c>
      <c r="D26" s="501" t="s">
        <v>485</v>
      </c>
      <c r="E26" s="133"/>
      <c r="F26" s="146"/>
      <c r="H26" s="569">
        <v>7</v>
      </c>
      <c r="I26" s="175" t="s">
        <v>340</v>
      </c>
      <c r="J26" s="501" t="s">
        <v>485</v>
      </c>
      <c r="K26" s="135"/>
      <c r="L26" s="147"/>
    </row>
    <row r="27" spans="2:12" x14ac:dyDescent="0.2">
      <c r="B27" s="569">
        <v>8</v>
      </c>
      <c r="C27" s="171" t="s">
        <v>210</v>
      </c>
      <c r="D27" s="501" t="s">
        <v>485</v>
      </c>
      <c r="E27" s="133"/>
      <c r="F27" s="146"/>
      <c r="H27" s="569">
        <v>8</v>
      </c>
      <c r="I27" s="175" t="s">
        <v>210</v>
      </c>
      <c r="J27" s="501" t="s">
        <v>485</v>
      </c>
      <c r="K27" s="135"/>
      <c r="L27" s="147"/>
    </row>
    <row r="28" spans="2:12" ht="15.75" thickBot="1" x14ac:dyDescent="0.25">
      <c r="B28" s="570">
        <v>9</v>
      </c>
      <c r="C28" s="172" t="s">
        <v>341</v>
      </c>
      <c r="D28" s="503" t="s">
        <v>485</v>
      </c>
      <c r="E28" s="201">
        <f>SUM(E20:E27)</f>
        <v>0</v>
      </c>
      <c r="F28" s="167">
        <f>SUM(F20:F27)</f>
        <v>0</v>
      </c>
      <c r="H28" s="570">
        <v>9</v>
      </c>
      <c r="I28" s="177" t="s">
        <v>341</v>
      </c>
      <c r="J28" s="503" t="s">
        <v>485</v>
      </c>
      <c r="K28" s="165">
        <f>SUM(K20:K27)</f>
        <v>0</v>
      </c>
      <c r="L28" s="167">
        <f t="shared" ref="L28" si="2">SUM(L20:L27)</f>
        <v>0</v>
      </c>
    </row>
    <row r="29" spans="2:12" ht="15" thickBot="1" x14ac:dyDescent="0.25"/>
    <row r="30" spans="2:12" ht="15.75" thickBot="1" x14ac:dyDescent="0.25">
      <c r="B30" s="652">
        <f>B17</f>
        <v>2023</v>
      </c>
      <c r="C30" s="719"/>
      <c r="D30" s="507"/>
      <c r="E30" s="377" t="s">
        <v>336</v>
      </c>
      <c r="F30" s="378" t="s">
        <v>337</v>
      </c>
      <c r="H30" s="652">
        <f>B30-1</f>
        <v>2022</v>
      </c>
      <c r="I30" s="653"/>
      <c r="J30" s="507"/>
      <c r="K30" s="377" t="s">
        <v>336</v>
      </c>
      <c r="L30" s="378" t="s">
        <v>337</v>
      </c>
    </row>
    <row r="31" spans="2:12" ht="15" x14ac:dyDescent="0.2">
      <c r="B31" s="654"/>
      <c r="C31" s="720"/>
      <c r="D31" s="508" t="s">
        <v>490</v>
      </c>
      <c r="E31" s="379" t="str">
        <f>'Key inputs'!E30</f>
        <v>2021 UY</v>
      </c>
      <c r="F31" s="380" t="str">
        <f>E31</f>
        <v>2021 UY</v>
      </c>
      <c r="H31" s="654"/>
      <c r="I31" s="655"/>
      <c r="J31" s="508" t="s">
        <v>490</v>
      </c>
      <c r="K31" s="377" t="str">
        <f>'Key inputs'!I30</f>
        <v>2020 UY</v>
      </c>
      <c r="L31" s="397" t="str">
        <f>K31</f>
        <v>2020 UY</v>
      </c>
    </row>
    <row r="32" spans="2:12" ht="15" x14ac:dyDescent="0.2">
      <c r="B32" s="656"/>
      <c r="C32" s="707"/>
      <c r="D32" s="526"/>
      <c r="E32" s="379" t="s">
        <v>66</v>
      </c>
      <c r="F32" s="380" t="s">
        <v>67</v>
      </c>
      <c r="H32" s="656"/>
      <c r="I32" s="657"/>
      <c r="J32" s="526"/>
      <c r="K32" s="379" t="s">
        <v>66</v>
      </c>
      <c r="L32" s="380" t="s">
        <v>67</v>
      </c>
    </row>
    <row r="33" spans="2:12" x14ac:dyDescent="0.2">
      <c r="B33" s="569">
        <v>1</v>
      </c>
      <c r="C33" s="171" t="s">
        <v>338</v>
      </c>
      <c r="D33" s="501" t="s">
        <v>485</v>
      </c>
      <c r="E33" s="133"/>
      <c r="F33" s="146"/>
      <c r="H33" s="569">
        <v>1</v>
      </c>
      <c r="I33" s="175" t="s">
        <v>338</v>
      </c>
      <c r="J33" s="501" t="s">
        <v>485</v>
      </c>
      <c r="K33" s="135"/>
      <c r="L33" s="147"/>
    </row>
    <row r="34" spans="2:12" x14ac:dyDescent="0.2">
      <c r="B34" s="569">
        <v>2</v>
      </c>
      <c r="C34" s="171" t="s">
        <v>205</v>
      </c>
      <c r="D34" s="501" t="s">
        <v>485</v>
      </c>
      <c r="E34" s="133"/>
      <c r="F34" s="146"/>
      <c r="H34" s="569">
        <v>2</v>
      </c>
      <c r="I34" s="175" t="s">
        <v>205</v>
      </c>
      <c r="J34" s="501" t="s">
        <v>485</v>
      </c>
      <c r="K34" s="135"/>
      <c r="L34" s="147"/>
    </row>
    <row r="35" spans="2:12" x14ac:dyDescent="0.2">
      <c r="B35" s="569">
        <v>3</v>
      </c>
      <c r="C35" s="171" t="s">
        <v>206</v>
      </c>
      <c r="D35" s="501" t="s">
        <v>485</v>
      </c>
      <c r="E35" s="133"/>
      <c r="F35" s="146"/>
      <c r="H35" s="569">
        <v>3</v>
      </c>
      <c r="I35" s="175" t="s">
        <v>206</v>
      </c>
      <c r="J35" s="501" t="s">
        <v>485</v>
      </c>
      <c r="K35" s="135"/>
      <c r="L35" s="147"/>
    </row>
    <row r="36" spans="2:12" x14ac:dyDescent="0.2">
      <c r="B36" s="569">
        <v>4</v>
      </c>
      <c r="C36" s="171" t="s">
        <v>339</v>
      </c>
      <c r="D36" s="501" t="s">
        <v>485</v>
      </c>
      <c r="E36" s="133"/>
      <c r="F36" s="146"/>
      <c r="H36" s="569">
        <v>4</v>
      </c>
      <c r="I36" s="175" t="s">
        <v>339</v>
      </c>
      <c r="J36" s="501" t="s">
        <v>485</v>
      </c>
      <c r="K36" s="135"/>
      <c r="L36" s="147"/>
    </row>
    <row r="37" spans="2:12" x14ac:dyDescent="0.2">
      <c r="B37" s="569">
        <v>5</v>
      </c>
      <c r="C37" s="171" t="s">
        <v>111</v>
      </c>
      <c r="D37" s="501" t="s">
        <v>485</v>
      </c>
      <c r="E37" s="133"/>
      <c r="F37" s="146"/>
      <c r="H37" s="569">
        <v>5</v>
      </c>
      <c r="I37" s="175" t="s">
        <v>111</v>
      </c>
      <c r="J37" s="501" t="s">
        <v>485</v>
      </c>
      <c r="K37" s="135"/>
      <c r="L37" s="147"/>
    </row>
    <row r="38" spans="2:12" x14ac:dyDescent="0.2">
      <c r="B38" s="569">
        <v>6</v>
      </c>
      <c r="C38" s="171" t="s">
        <v>209</v>
      </c>
      <c r="D38" s="501" t="s">
        <v>485</v>
      </c>
      <c r="E38" s="133"/>
      <c r="F38" s="146"/>
      <c r="H38" s="569">
        <v>6</v>
      </c>
      <c r="I38" s="175" t="s">
        <v>209</v>
      </c>
      <c r="J38" s="501" t="s">
        <v>485</v>
      </c>
      <c r="K38" s="135"/>
      <c r="L38" s="147"/>
    </row>
    <row r="39" spans="2:12" x14ac:dyDescent="0.2">
      <c r="B39" s="569">
        <v>7</v>
      </c>
      <c r="C39" s="171" t="s">
        <v>340</v>
      </c>
      <c r="D39" s="501" t="s">
        <v>485</v>
      </c>
      <c r="E39" s="133"/>
      <c r="F39" s="146"/>
      <c r="H39" s="569">
        <v>7</v>
      </c>
      <c r="I39" s="175" t="s">
        <v>340</v>
      </c>
      <c r="J39" s="501" t="s">
        <v>485</v>
      </c>
      <c r="K39" s="135"/>
      <c r="L39" s="147"/>
    </row>
    <row r="40" spans="2:12" x14ac:dyDescent="0.2">
      <c r="B40" s="569">
        <v>8</v>
      </c>
      <c r="C40" s="171" t="s">
        <v>210</v>
      </c>
      <c r="D40" s="501" t="s">
        <v>485</v>
      </c>
      <c r="E40" s="133"/>
      <c r="F40" s="146"/>
      <c r="H40" s="569">
        <v>8</v>
      </c>
      <c r="I40" s="175" t="s">
        <v>210</v>
      </c>
      <c r="J40" s="501" t="s">
        <v>485</v>
      </c>
      <c r="K40" s="135"/>
      <c r="L40" s="147"/>
    </row>
    <row r="41" spans="2:12" ht="15.75" thickBot="1" x14ac:dyDescent="0.25">
      <c r="B41" s="570">
        <v>9</v>
      </c>
      <c r="C41" s="172" t="s">
        <v>341</v>
      </c>
      <c r="D41" s="503" t="s">
        <v>485</v>
      </c>
      <c r="E41" s="201">
        <f>SUM(E33:E40)</f>
        <v>0</v>
      </c>
      <c r="F41" s="167">
        <f>SUM(F33:F40)</f>
        <v>0</v>
      </c>
      <c r="H41" s="570">
        <v>9</v>
      </c>
      <c r="I41" s="177" t="s">
        <v>341</v>
      </c>
      <c r="J41" s="503" t="s">
        <v>485</v>
      </c>
      <c r="K41" s="165">
        <f>SUM(K33:K40)</f>
        <v>0</v>
      </c>
      <c r="L41" s="167">
        <f t="shared" ref="L41" si="3">SUM(L33:L40)</f>
        <v>0</v>
      </c>
    </row>
    <row r="42" spans="2:12" ht="15" thickBot="1" x14ac:dyDescent="0.25"/>
    <row r="43" spans="2:12" ht="15.75" hidden="1" outlineLevel="1" thickBot="1" x14ac:dyDescent="0.25">
      <c r="B43" s="652">
        <f>B30</f>
        <v>2023</v>
      </c>
      <c r="C43" s="719"/>
      <c r="D43" s="507"/>
      <c r="E43" s="377" t="s">
        <v>336</v>
      </c>
      <c r="F43" s="378" t="s">
        <v>337</v>
      </c>
      <c r="H43" s="652">
        <f>B43-1</f>
        <v>2022</v>
      </c>
      <c r="I43" s="653"/>
      <c r="J43" s="507"/>
      <c r="K43" s="377" t="s">
        <v>336</v>
      </c>
      <c r="L43" s="378" t="s">
        <v>337</v>
      </c>
    </row>
    <row r="44" spans="2:12" ht="15" hidden="1" outlineLevel="1" x14ac:dyDescent="0.2">
      <c r="B44" s="654"/>
      <c r="C44" s="720"/>
      <c r="D44" s="508" t="s">
        <v>490</v>
      </c>
      <c r="E44" s="379" t="str">
        <f>LEFT(F31,4)-1&amp;" UY"</f>
        <v>2020 UY</v>
      </c>
      <c r="F44" s="380" t="str">
        <f>E44</f>
        <v>2020 UY</v>
      </c>
      <c r="H44" s="654"/>
      <c r="I44" s="655"/>
      <c r="J44" s="508" t="s">
        <v>490</v>
      </c>
      <c r="K44" s="377" t="str">
        <f>LEFT(K31,4)-1&amp;" UY"</f>
        <v>2019 UY</v>
      </c>
      <c r="L44" s="397" t="str">
        <f>K44</f>
        <v>2019 UY</v>
      </c>
    </row>
    <row r="45" spans="2:12" ht="15" hidden="1" outlineLevel="1" x14ac:dyDescent="0.2">
      <c r="B45" s="656"/>
      <c r="C45" s="707"/>
      <c r="D45" s="526"/>
      <c r="E45" s="379" t="s">
        <v>68</v>
      </c>
      <c r="F45" s="380" t="s">
        <v>69</v>
      </c>
      <c r="H45" s="656"/>
      <c r="I45" s="657"/>
      <c r="J45" s="526"/>
      <c r="K45" s="379" t="s">
        <v>68</v>
      </c>
      <c r="L45" s="380" t="s">
        <v>69</v>
      </c>
    </row>
    <row r="46" spans="2:12" hidden="1" outlineLevel="1" x14ac:dyDescent="0.2">
      <c r="B46" s="569">
        <v>1</v>
      </c>
      <c r="C46" s="171" t="s">
        <v>338</v>
      </c>
      <c r="D46" s="501" t="s">
        <v>485</v>
      </c>
      <c r="E46" s="133"/>
      <c r="F46" s="146"/>
      <c r="H46" s="569">
        <v>1</v>
      </c>
      <c r="I46" s="175" t="s">
        <v>338</v>
      </c>
      <c r="J46" s="501" t="s">
        <v>485</v>
      </c>
      <c r="K46" s="135"/>
      <c r="L46" s="147"/>
    </row>
    <row r="47" spans="2:12" hidden="1" outlineLevel="1" x14ac:dyDescent="0.2">
      <c r="B47" s="569">
        <v>2</v>
      </c>
      <c r="C47" s="171" t="s">
        <v>205</v>
      </c>
      <c r="D47" s="501" t="s">
        <v>485</v>
      </c>
      <c r="E47" s="133"/>
      <c r="F47" s="146"/>
      <c r="H47" s="569">
        <v>2</v>
      </c>
      <c r="I47" s="175" t="s">
        <v>205</v>
      </c>
      <c r="J47" s="501" t="s">
        <v>485</v>
      </c>
      <c r="K47" s="135"/>
      <c r="L47" s="147"/>
    </row>
    <row r="48" spans="2:12" hidden="1" outlineLevel="1" x14ac:dyDescent="0.2">
      <c r="B48" s="569">
        <v>3</v>
      </c>
      <c r="C48" s="171" t="s">
        <v>206</v>
      </c>
      <c r="D48" s="501" t="s">
        <v>485</v>
      </c>
      <c r="E48" s="133"/>
      <c r="F48" s="146"/>
      <c r="H48" s="569">
        <v>3</v>
      </c>
      <c r="I48" s="175" t="s">
        <v>206</v>
      </c>
      <c r="J48" s="501" t="s">
        <v>485</v>
      </c>
      <c r="K48" s="135"/>
      <c r="L48" s="147"/>
    </row>
    <row r="49" spans="2:12" hidden="1" outlineLevel="1" x14ac:dyDescent="0.2">
      <c r="B49" s="569">
        <v>4</v>
      </c>
      <c r="C49" s="171" t="s">
        <v>339</v>
      </c>
      <c r="D49" s="501" t="s">
        <v>485</v>
      </c>
      <c r="E49" s="133"/>
      <c r="F49" s="146"/>
      <c r="H49" s="569">
        <v>4</v>
      </c>
      <c r="I49" s="175" t="s">
        <v>339</v>
      </c>
      <c r="J49" s="501" t="s">
        <v>485</v>
      </c>
      <c r="K49" s="135"/>
      <c r="L49" s="147"/>
    </row>
    <row r="50" spans="2:12" hidden="1" outlineLevel="1" x14ac:dyDescent="0.2">
      <c r="B50" s="569">
        <v>5</v>
      </c>
      <c r="C50" s="171" t="s">
        <v>111</v>
      </c>
      <c r="D50" s="501" t="s">
        <v>485</v>
      </c>
      <c r="E50" s="133"/>
      <c r="F50" s="146"/>
      <c r="H50" s="569">
        <v>5</v>
      </c>
      <c r="I50" s="175" t="s">
        <v>111</v>
      </c>
      <c r="J50" s="501" t="s">
        <v>485</v>
      </c>
      <c r="K50" s="135"/>
      <c r="L50" s="147"/>
    </row>
    <row r="51" spans="2:12" hidden="1" outlineLevel="1" x14ac:dyDescent="0.2">
      <c r="B51" s="569">
        <v>6</v>
      </c>
      <c r="C51" s="171" t="s">
        <v>209</v>
      </c>
      <c r="D51" s="501" t="s">
        <v>485</v>
      </c>
      <c r="E51" s="133"/>
      <c r="F51" s="146"/>
      <c r="H51" s="569">
        <v>6</v>
      </c>
      <c r="I51" s="175" t="s">
        <v>209</v>
      </c>
      <c r="J51" s="501" t="s">
        <v>485</v>
      </c>
      <c r="K51" s="135"/>
      <c r="L51" s="147"/>
    </row>
    <row r="52" spans="2:12" hidden="1" outlineLevel="1" x14ac:dyDescent="0.2">
      <c r="B52" s="569">
        <v>7</v>
      </c>
      <c r="C52" s="171" t="s">
        <v>340</v>
      </c>
      <c r="D52" s="501" t="s">
        <v>485</v>
      </c>
      <c r="E52" s="133"/>
      <c r="F52" s="146"/>
      <c r="H52" s="569">
        <v>7</v>
      </c>
      <c r="I52" s="175" t="s">
        <v>340</v>
      </c>
      <c r="J52" s="501" t="s">
        <v>485</v>
      </c>
      <c r="K52" s="135"/>
      <c r="L52" s="147"/>
    </row>
    <row r="53" spans="2:12" hidden="1" outlineLevel="1" x14ac:dyDescent="0.2">
      <c r="B53" s="569">
        <v>8</v>
      </c>
      <c r="C53" s="171" t="s">
        <v>210</v>
      </c>
      <c r="D53" s="501" t="s">
        <v>485</v>
      </c>
      <c r="E53" s="133"/>
      <c r="F53" s="146"/>
      <c r="H53" s="569">
        <v>8</v>
      </c>
      <c r="I53" s="175" t="s">
        <v>210</v>
      </c>
      <c r="J53" s="501" t="s">
        <v>485</v>
      </c>
      <c r="K53" s="135"/>
      <c r="L53" s="147"/>
    </row>
    <row r="54" spans="2:12" ht="15.75" hidden="1" outlineLevel="1" thickBot="1" x14ac:dyDescent="0.25">
      <c r="B54" s="570">
        <v>9</v>
      </c>
      <c r="C54" s="172" t="s">
        <v>341</v>
      </c>
      <c r="D54" s="503" t="s">
        <v>485</v>
      </c>
      <c r="E54" s="201">
        <f>SUM(E46:E53)</f>
        <v>0</v>
      </c>
      <c r="F54" s="167">
        <f>SUM(F46:F53)</f>
        <v>0</v>
      </c>
      <c r="H54" s="570">
        <v>9</v>
      </c>
      <c r="I54" s="177" t="s">
        <v>341</v>
      </c>
      <c r="J54" s="503" t="s">
        <v>485</v>
      </c>
      <c r="K54" s="165">
        <f>SUM(K46:K53)</f>
        <v>0</v>
      </c>
      <c r="L54" s="167">
        <f t="shared" ref="L54" si="4">SUM(L46:L53)</f>
        <v>0</v>
      </c>
    </row>
    <row r="55" spans="2:12" ht="15" hidden="1" outlineLevel="1" thickBot="1" x14ac:dyDescent="0.25"/>
    <row r="56" spans="2:12" ht="15.75" hidden="1" outlineLevel="1" thickBot="1" x14ac:dyDescent="0.25">
      <c r="B56" s="652">
        <f>B43</f>
        <v>2023</v>
      </c>
      <c r="C56" s="719"/>
      <c r="D56" s="507"/>
      <c r="E56" s="377" t="s">
        <v>336</v>
      </c>
      <c r="F56" s="378" t="s">
        <v>337</v>
      </c>
      <c r="H56" s="652">
        <f>B56-1</f>
        <v>2022</v>
      </c>
      <c r="I56" s="653"/>
      <c r="J56" s="507"/>
      <c r="K56" s="377" t="s">
        <v>336</v>
      </c>
      <c r="L56" s="378" t="s">
        <v>337</v>
      </c>
    </row>
    <row r="57" spans="2:12" ht="15" hidden="1" outlineLevel="1" x14ac:dyDescent="0.2">
      <c r="B57" s="654"/>
      <c r="C57" s="720"/>
      <c r="D57" s="508" t="s">
        <v>490</v>
      </c>
      <c r="E57" s="379" t="str">
        <f>LEFT(F44,4)-1&amp;" UY"</f>
        <v>2019 UY</v>
      </c>
      <c r="F57" s="380" t="str">
        <f>E57</f>
        <v>2019 UY</v>
      </c>
      <c r="H57" s="654"/>
      <c r="I57" s="655"/>
      <c r="J57" s="508" t="s">
        <v>490</v>
      </c>
      <c r="K57" s="377" t="str">
        <f>LEFT(K44,4)-1&amp;" UY"</f>
        <v>2018 UY</v>
      </c>
      <c r="L57" s="397" t="str">
        <f>K57</f>
        <v>2018 UY</v>
      </c>
    </row>
    <row r="58" spans="2:12" ht="15" hidden="1" outlineLevel="1" x14ac:dyDescent="0.2">
      <c r="B58" s="656"/>
      <c r="C58" s="707"/>
      <c r="D58" s="526"/>
      <c r="E58" s="379" t="s">
        <v>158</v>
      </c>
      <c r="F58" s="380" t="s">
        <v>159</v>
      </c>
      <c r="H58" s="656"/>
      <c r="I58" s="657"/>
      <c r="J58" s="526"/>
      <c r="K58" s="379" t="s">
        <v>158</v>
      </c>
      <c r="L58" s="380" t="s">
        <v>159</v>
      </c>
    </row>
    <row r="59" spans="2:12" hidden="1" outlineLevel="1" x14ac:dyDescent="0.2">
      <c r="B59" s="569">
        <v>1</v>
      </c>
      <c r="C59" s="171" t="s">
        <v>338</v>
      </c>
      <c r="D59" s="501" t="s">
        <v>485</v>
      </c>
      <c r="E59" s="133"/>
      <c r="F59" s="146"/>
      <c r="H59" s="569">
        <v>1</v>
      </c>
      <c r="I59" s="175" t="s">
        <v>338</v>
      </c>
      <c r="J59" s="501" t="s">
        <v>485</v>
      </c>
      <c r="K59" s="135"/>
      <c r="L59" s="147"/>
    </row>
    <row r="60" spans="2:12" hidden="1" outlineLevel="1" x14ac:dyDescent="0.2">
      <c r="B60" s="569">
        <v>2</v>
      </c>
      <c r="C60" s="171" t="s">
        <v>205</v>
      </c>
      <c r="D60" s="501" t="s">
        <v>485</v>
      </c>
      <c r="E60" s="133"/>
      <c r="F60" s="146"/>
      <c r="H60" s="569">
        <v>2</v>
      </c>
      <c r="I60" s="175" t="s">
        <v>205</v>
      </c>
      <c r="J60" s="501" t="s">
        <v>485</v>
      </c>
      <c r="K60" s="135"/>
      <c r="L60" s="147"/>
    </row>
    <row r="61" spans="2:12" hidden="1" outlineLevel="1" x14ac:dyDescent="0.2">
      <c r="B61" s="569">
        <v>3</v>
      </c>
      <c r="C61" s="171" t="s">
        <v>206</v>
      </c>
      <c r="D61" s="501" t="s">
        <v>485</v>
      </c>
      <c r="E61" s="133"/>
      <c r="F61" s="146"/>
      <c r="H61" s="569">
        <v>3</v>
      </c>
      <c r="I61" s="175" t="s">
        <v>206</v>
      </c>
      <c r="J61" s="501" t="s">
        <v>485</v>
      </c>
      <c r="K61" s="135"/>
      <c r="L61" s="147"/>
    </row>
    <row r="62" spans="2:12" hidden="1" outlineLevel="1" x14ac:dyDescent="0.2">
      <c r="B62" s="569">
        <v>4</v>
      </c>
      <c r="C62" s="171" t="s">
        <v>339</v>
      </c>
      <c r="D62" s="501" t="s">
        <v>485</v>
      </c>
      <c r="E62" s="133"/>
      <c r="F62" s="146"/>
      <c r="H62" s="569">
        <v>4</v>
      </c>
      <c r="I62" s="175" t="s">
        <v>339</v>
      </c>
      <c r="J62" s="501" t="s">
        <v>485</v>
      </c>
      <c r="K62" s="135"/>
      <c r="L62" s="147"/>
    </row>
    <row r="63" spans="2:12" hidden="1" outlineLevel="1" x14ac:dyDescent="0.2">
      <c r="B63" s="569">
        <v>5</v>
      </c>
      <c r="C63" s="171" t="s">
        <v>111</v>
      </c>
      <c r="D63" s="501" t="s">
        <v>485</v>
      </c>
      <c r="E63" s="133"/>
      <c r="F63" s="146"/>
      <c r="H63" s="569">
        <v>5</v>
      </c>
      <c r="I63" s="175" t="s">
        <v>111</v>
      </c>
      <c r="J63" s="501" t="s">
        <v>485</v>
      </c>
      <c r="K63" s="135"/>
      <c r="L63" s="147"/>
    </row>
    <row r="64" spans="2:12" hidden="1" outlineLevel="1" x14ac:dyDescent="0.2">
      <c r="B64" s="569">
        <v>6</v>
      </c>
      <c r="C64" s="171" t="s">
        <v>209</v>
      </c>
      <c r="D64" s="501" t="s">
        <v>485</v>
      </c>
      <c r="E64" s="133"/>
      <c r="F64" s="146"/>
      <c r="H64" s="569">
        <v>6</v>
      </c>
      <c r="I64" s="175" t="s">
        <v>209</v>
      </c>
      <c r="J64" s="501" t="s">
        <v>485</v>
      </c>
      <c r="K64" s="135"/>
      <c r="L64" s="147"/>
    </row>
    <row r="65" spans="2:12" hidden="1" outlineLevel="1" x14ac:dyDescent="0.2">
      <c r="B65" s="569">
        <v>7</v>
      </c>
      <c r="C65" s="171" t="s">
        <v>340</v>
      </c>
      <c r="D65" s="501" t="s">
        <v>485</v>
      </c>
      <c r="E65" s="133"/>
      <c r="F65" s="146"/>
      <c r="H65" s="569">
        <v>7</v>
      </c>
      <c r="I65" s="175" t="s">
        <v>340</v>
      </c>
      <c r="J65" s="501" t="s">
        <v>485</v>
      </c>
      <c r="K65" s="135"/>
      <c r="L65" s="147"/>
    </row>
    <row r="66" spans="2:12" hidden="1" outlineLevel="1" x14ac:dyDescent="0.2">
      <c r="B66" s="569">
        <v>8</v>
      </c>
      <c r="C66" s="171" t="s">
        <v>210</v>
      </c>
      <c r="D66" s="501" t="s">
        <v>485</v>
      </c>
      <c r="E66" s="133"/>
      <c r="F66" s="146"/>
      <c r="H66" s="569">
        <v>8</v>
      </c>
      <c r="I66" s="175" t="s">
        <v>210</v>
      </c>
      <c r="J66" s="501" t="s">
        <v>485</v>
      </c>
      <c r="K66" s="135"/>
      <c r="L66" s="147"/>
    </row>
    <row r="67" spans="2:12" ht="15.75" hidden="1" outlineLevel="1" thickBot="1" x14ac:dyDescent="0.25">
      <c r="B67" s="570">
        <v>9</v>
      </c>
      <c r="C67" s="172" t="s">
        <v>341</v>
      </c>
      <c r="D67" s="503" t="s">
        <v>485</v>
      </c>
      <c r="E67" s="201">
        <f>SUM(E59:E66)</f>
        <v>0</v>
      </c>
      <c r="F67" s="167">
        <f>SUM(F59:F66)</f>
        <v>0</v>
      </c>
      <c r="H67" s="570">
        <v>9</v>
      </c>
      <c r="I67" s="177" t="s">
        <v>341</v>
      </c>
      <c r="J67" s="503" t="s">
        <v>485</v>
      </c>
      <c r="K67" s="165">
        <f>SUM(K59:K66)</f>
        <v>0</v>
      </c>
      <c r="L67" s="167">
        <f t="shared" ref="L67" si="5">SUM(L59:L66)</f>
        <v>0</v>
      </c>
    </row>
    <row r="68" spans="2:12" ht="15" hidden="1" outlineLevel="1" thickBot="1" x14ac:dyDescent="0.25"/>
    <row r="69" spans="2:12" ht="15.75" hidden="1" outlineLevel="1" thickBot="1" x14ac:dyDescent="0.25">
      <c r="B69" s="652">
        <f>B56</f>
        <v>2023</v>
      </c>
      <c r="C69" s="719"/>
      <c r="D69" s="507"/>
      <c r="E69" s="377" t="s">
        <v>336</v>
      </c>
      <c r="F69" s="378" t="s">
        <v>337</v>
      </c>
      <c r="H69" s="652">
        <f>B69-1</f>
        <v>2022</v>
      </c>
      <c r="I69" s="653"/>
      <c r="J69" s="507"/>
      <c r="K69" s="377" t="s">
        <v>336</v>
      </c>
      <c r="L69" s="378" t="s">
        <v>337</v>
      </c>
    </row>
    <row r="70" spans="2:12" ht="15" hidden="1" outlineLevel="1" x14ac:dyDescent="0.2">
      <c r="B70" s="654"/>
      <c r="C70" s="720"/>
      <c r="D70" s="508" t="s">
        <v>490</v>
      </c>
      <c r="E70" s="379" t="str">
        <f>LEFT(F57,4)-1&amp;" UY"</f>
        <v>2018 UY</v>
      </c>
      <c r="F70" s="380" t="str">
        <f>E70</f>
        <v>2018 UY</v>
      </c>
      <c r="H70" s="654"/>
      <c r="I70" s="655"/>
      <c r="J70" s="508" t="s">
        <v>490</v>
      </c>
      <c r="K70" s="377" t="str">
        <f>LEFT(K57,4)-1&amp;" UY"</f>
        <v>2017 UY</v>
      </c>
      <c r="L70" s="397" t="str">
        <f>K70</f>
        <v>2017 UY</v>
      </c>
    </row>
    <row r="71" spans="2:12" ht="15" hidden="1" outlineLevel="1" x14ac:dyDescent="0.2">
      <c r="B71" s="656"/>
      <c r="C71" s="707"/>
      <c r="D71" s="526"/>
      <c r="E71" s="379" t="s">
        <v>160</v>
      </c>
      <c r="F71" s="380" t="s">
        <v>161</v>
      </c>
      <c r="H71" s="656"/>
      <c r="I71" s="657"/>
      <c r="J71" s="526"/>
      <c r="K71" s="379" t="s">
        <v>160</v>
      </c>
      <c r="L71" s="380" t="s">
        <v>161</v>
      </c>
    </row>
    <row r="72" spans="2:12" hidden="1" outlineLevel="1" x14ac:dyDescent="0.2">
      <c r="B72" s="569">
        <v>1</v>
      </c>
      <c r="C72" s="171" t="s">
        <v>338</v>
      </c>
      <c r="D72" s="501" t="s">
        <v>485</v>
      </c>
      <c r="E72" s="133"/>
      <c r="F72" s="146"/>
      <c r="H72" s="569">
        <v>1</v>
      </c>
      <c r="I72" s="175" t="s">
        <v>338</v>
      </c>
      <c r="J72" s="501" t="s">
        <v>485</v>
      </c>
      <c r="K72" s="135"/>
      <c r="L72" s="147"/>
    </row>
    <row r="73" spans="2:12" hidden="1" outlineLevel="1" x14ac:dyDescent="0.2">
      <c r="B73" s="569">
        <v>2</v>
      </c>
      <c r="C73" s="171" t="s">
        <v>205</v>
      </c>
      <c r="D73" s="501" t="s">
        <v>485</v>
      </c>
      <c r="E73" s="133"/>
      <c r="F73" s="146"/>
      <c r="H73" s="569">
        <v>2</v>
      </c>
      <c r="I73" s="175" t="s">
        <v>205</v>
      </c>
      <c r="J73" s="501" t="s">
        <v>485</v>
      </c>
      <c r="K73" s="135"/>
      <c r="L73" s="147"/>
    </row>
    <row r="74" spans="2:12" hidden="1" outlineLevel="1" x14ac:dyDescent="0.2">
      <c r="B74" s="569">
        <v>3</v>
      </c>
      <c r="C74" s="171" t="s">
        <v>206</v>
      </c>
      <c r="D74" s="501" t="s">
        <v>485</v>
      </c>
      <c r="E74" s="133"/>
      <c r="F74" s="146"/>
      <c r="H74" s="569">
        <v>3</v>
      </c>
      <c r="I74" s="175" t="s">
        <v>206</v>
      </c>
      <c r="J74" s="501" t="s">
        <v>485</v>
      </c>
      <c r="K74" s="135"/>
      <c r="L74" s="147"/>
    </row>
    <row r="75" spans="2:12" hidden="1" outlineLevel="1" x14ac:dyDescent="0.2">
      <c r="B75" s="569">
        <v>4</v>
      </c>
      <c r="C75" s="171" t="s">
        <v>339</v>
      </c>
      <c r="D75" s="501" t="s">
        <v>485</v>
      </c>
      <c r="E75" s="133"/>
      <c r="F75" s="146"/>
      <c r="H75" s="569">
        <v>4</v>
      </c>
      <c r="I75" s="175" t="s">
        <v>339</v>
      </c>
      <c r="J75" s="501" t="s">
        <v>485</v>
      </c>
      <c r="K75" s="135"/>
      <c r="L75" s="147"/>
    </row>
    <row r="76" spans="2:12" hidden="1" outlineLevel="1" x14ac:dyDescent="0.2">
      <c r="B76" s="569">
        <v>5</v>
      </c>
      <c r="C76" s="171" t="s">
        <v>111</v>
      </c>
      <c r="D76" s="501" t="s">
        <v>485</v>
      </c>
      <c r="E76" s="133"/>
      <c r="F76" s="146"/>
      <c r="H76" s="569">
        <v>5</v>
      </c>
      <c r="I76" s="175" t="s">
        <v>111</v>
      </c>
      <c r="J76" s="501" t="s">
        <v>485</v>
      </c>
      <c r="K76" s="135"/>
      <c r="L76" s="147"/>
    </row>
    <row r="77" spans="2:12" hidden="1" outlineLevel="1" x14ac:dyDescent="0.2">
      <c r="B77" s="569">
        <v>6</v>
      </c>
      <c r="C77" s="171" t="s">
        <v>209</v>
      </c>
      <c r="D77" s="501" t="s">
        <v>485</v>
      </c>
      <c r="E77" s="133"/>
      <c r="F77" s="146"/>
      <c r="H77" s="569">
        <v>6</v>
      </c>
      <c r="I77" s="175" t="s">
        <v>209</v>
      </c>
      <c r="J77" s="501" t="s">
        <v>485</v>
      </c>
      <c r="K77" s="135"/>
      <c r="L77" s="147"/>
    </row>
    <row r="78" spans="2:12" hidden="1" outlineLevel="1" x14ac:dyDescent="0.2">
      <c r="B78" s="569">
        <v>7</v>
      </c>
      <c r="C78" s="171" t="s">
        <v>340</v>
      </c>
      <c r="D78" s="501" t="s">
        <v>485</v>
      </c>
      <c r="E78" s="133"/>
      <c r="F78" s="146"/>
      <c r="H78" s="569">
        <v>7</v>
      </c>
      <c r="I78" s="175" t="s">
        <v>340</v>
      </c>
      <c r="J78" s="501" t="s">
        <v>485</v>
      </c>
      <c r="K78" s="135"/>
      <c r="L78" s="147"/>
    </row>
    <row r="79" spans="2:12" hidden="1" outlineLevel="1" x14ac:dyDescent="0.2">
      <c r="B79" s="569">
        <v>8</v>
      </c>
      <c r="C79" s="171" t="s">
        <v>210</v>
      </c>
      <c r="D79" s="501" t="s">
        <v>485</v>
      </c>
      <c r="E79" s="133"/>
      <c r="F79" s="146"/>
      <c r="H79" s="569">
        <v>8</v>
      </c>
      <c r="I79" s="175" t="s">
        <v>210</v>
      </c>
      <c r="J79" s="501" t="s">
        <v>485</v>
      </c>
      <c r="K79" s="135"/>
      <c r="L79" s="147"/>
    </row>
    <row r="80" spans="2:12" ht="15.75" hidden="1" outlineLevel="1" thickBot="1" x14ac:dyDescent="0.25">
      <c r="B80" s="570">
        <v>9</v>
      </c>
      <c r="C80" s="172" t="s">
        <v>341</v>
      </c>
      <c r="D80" s="503" t="s">
        <v>485</v>
      </c>
      <c r="E80" s="201">
        <f>SUM(E72:E79)</f>
        <v>0</v>
      </c>
      <c r="F80" s="167">
        <f>SUM(F72:F79)</f>
        <v>0</v>
      </c>
      <c r="H80" s="570">
        <v>9</v>
      </c>
      <c r="I80" s="177" t="s">
        <v>341</v>
      </c>
      <c r="J80" s="503" t="s">
        <v>485</v>
      </c>
      <c r="K80" s="165">
        <f>SUM(K72:K79)</f>
        <v>0</v>
      </c>
      <c r="L80" s="167">
        <f t="shared" ref="L80" si="6">SUM(L72:L79)</f>
        <v>0</v>
      </c>
    </row>
    <row r="81" spans="2:12" ht="15" hidden="1" outlineLevel="1" thickBot="1" x14ac:dyDescent="0.25"/>
    <row r="82" spans="2:12" ht="15.75" hidden="1" outlineLevel="1" thickBot="1" x14ac:dyDescent="0.25">
      <c r="B82" s="652">
        <f>B69</f>
        <v>2023</v>
      </c>
      <c r="C82" s="719"/>
      <c r="D82" s="507"/>
      <c r="E82" s="377" t="s">
        <v>336</v>
      </c>
      <c r="F82" s="378" t="s">
        <v>337</v>
      </c>
      <c r="H82" s="652">
        <f>B82-1</f>
        <v>2022</v>
      </c>
      <c r="I82" s="653"/>
      <c r="J82" s="507"/>
      <c r="K82" s="377" t="s">
        <v>336</v>
      </c>
      <c r="L82" s="378" t="s">
        <v>337</v>
      </c>
    </row>
    <row r="83" spans="2:12" ht="15" hidden="1" outlineLevel="1" x14ac:dyDescent="0.2">
      <c r="B83" s="654"/>
      <c r="C83" s="720"/>
      <c r="D83" s="508" t="s">
        <v>490</v>
      </c>
      <c r="E83" s="379" t="str">
        <f>LEFT(F70,4)-1&amp;" UY"</f>
        <v>2017 UY</v>
      </c>
      <c r="F83" s="380" t="str">
        <f>E83</f>
        <v>2017 UY</v>
      </c>
      <c r="H83" s="654"/>
      <c r="I83" s="655"/>
      <c r="J83" s="508" t="s">
        <v>490</v>
      </c>
      <c r="K83" s="377" t="str">
        <f>LEFT(K70,4)-1&amp;" UY"</f>
        <v>2016 UY</v>
      </c>
      <c r="L83" s="397" t="str">
        <f>K83</f>
        <v>2016 UY</v>
      </c>
    </row>
    <row r="84" spans="2:12" ht="15" hidden="1" outlineLevel="1" x14ac:dyDescent="0.2">
      <c r="B84" s="656"/>
      <c r="C84" s="707"/>
      <c r="D84" s="526"/>
      <c r="E84" s="379" t="s">
        <v>162</v>
      </c>
      <c r="F84" s="380" t="s">
        <v>163</v>
      </c>
      <c r="H84" s="656"/>
      <c r="I84" s="657"/>
      <c r="J84" s="526"/>
      <c r="K84" s="379" t="s">
        <v>162</v>
      </c>
      <c r="L84" s="380" t="s">
        <v>163</v>
      </c>
    </row>
    <row r="85" spans="2:12" hidden="1" outlineLevel="1" x14ac:dyDescent="0.2">
      <c r="B85" s="569">
        <v>1</v>
      </c>
      <c r="C85" s="171" t="s">
        <v>338</v>
      </c>
      <c r="D85" s="501" t="s">
        <v>485</v>
      </c>
      <c r="E85" s="133"/>
      <c r="F85" s="146"/>
      <c r="H85" s="569">
        <v>1</v>
      </c>
      <c r="I85" s="175" t="s">
        <v>338</v>
      </c>
      <c r="J85" s="501" t="s">
        <v>485</v>
      </c>
      <c r="K85" s="135"/>
      <c r="L85" s="147"/>
    </row>
    <row r="86" spans="2:12" hidden="1" outlineLevel="1" x14ac:dyDescent="0.2">
      <c r="B86" s="569">
        <v>2</v>
      </c>
      <c r="C86" s="171" t="s">
        <v>205</v>
      </c>
      <c r="D86" s="501" t="s">
        <v>485</v>
      </c>
      <c r="E86" s="133"/>
      <c r="F86" s="146"/>
      <c r="H86" s="569">
        <v>2</v>
      </c>
      <c r="I86" s="175" t="s">
        <v>205</v>
      </c>
      <c r="J86" s="501" t="s">
        <v>485</v>
      </c>
      <c r="K86" s="135"/>
      <c r="L86" s="147"/>
    </row>
    <row r="87" spans="2:12" hidden="1" outlineLevel="1" x14ac:dyDescent="0.2">
      <c r="B87" s="569">
        <v>3</v>
      </c>
      <c r="C87" s="171" t="s">
        <v>206</v>
      </c>
      <c r="D87" s="501" t="s">
        <v>485</v>
      </c>
      <c r="E87" s="133"/>
      <c r="F87" s="146"/>
      <c r="H87" s="569">
        <v>3</v>
      </c>
      <c r="I87" s="175" t="s">
        <v>206</v>
      </c>
      <c r="J87" s="501" t="s">
        <v>485</v>
      </c>
      <c r="K87" s="135"/>
      <c r="L87" s="147"/>
    </row>
    <row r="88" spans="2:12" hidden="1" outlineLevel="1" x14ac:dyDescent="0.2">
      <c r="B88" s="569">
        <v>4</v>
      </c>
      <c r="C88" s="171" t="s">
        <v>339</v>
      </c>
      <c r="D88" s="501" t="s">
        <v>485</v>
      </c>
      <c r="E88" s="133"/>
      <c r="F88" s="146"/>
      <c r="H88" s="569">
        <v>4</v>
      </c>
      <c r="I88" s="175" t="s">
        <v>339</v>
      </c>
      <c r="J88" s="501" t="s">
        <v>485</v>
      </c>
      <c r="K88" s="135"/>
      <c r="L88" s="147"/>
    </row>
    <row r="89" spans="2:12" hidden="1" outlineLevel="1" x14ac:dyDescent="0.2">
      <c r="B89" s="569">
        <v>5</v>
      </c>
      <c r="C89" s="171" t="s">
        <v>111</v>
      </c>
      <c r="D89" s="501" t="s">
        <v>485</v>
      </c>
      <c r="E89" s="133"/>
      <c r="F89" s="146"/>
      <c r="H89" s="569">
        <v>5</v>
      </c>
      <c r="I89" s="175" t="s">
        <v>111</v>
      </c>
      <c r="J89" s="501" t="s">
        <v>485</v>
      </c>
      <c r="K89" s="135"/>
      <c r="L89" s="147"/>
    </row>
    <row r="90" spans="2:12" hidden="1" outlineLevel="1" x14ac:dyDescent="0.2">
      <c r="B90" s="569">
        <v>6</v>
      </c>
      <c r="C90" s="171" t="s">
        <v>209</v>
      </c>
      <c r="D90" s="501" t="s">
        <v>485</v>
      </c>
      <c r="E90" s="133"/>
      <c r="F90" s="146"/>
      <c r="H90" s="569">
        <v>6</v>
      </c>
      <c r="I90" s="175" t="s">
        <v>209</v>
      </c>
      <c r="J90" s="501" t="s">
        <v>485</v>
      </c>
      <c r="K90" s="135"/>
      <c r="L90" s="147"/>
    </row>
    <row r="91" spans="2:12" hidden="1" outlineLevel="1" x14ac:dyDescent="0.2">
      <c r="B91" s="569">
        <v>7</v>
      </c>
      <c r="C91" s="171" t="s">
        <v>340</v>
      </c>
      <c r="D91" s="501" t="s">
        <v>485</v>
      </c>
      <c r="E91" s="133"/>
      <c r="F91" s="146"/>
      <c r="H91" s="569">
        <v>7</v>
      </c>
      <c r="I91" s="175" t="s">
        <v>340</v>
      </c>
      <c r="J91" s="501" t="s">
        <v>485</v>
      </c>
      <c r="K91" s="135"/>
      <c r="L91" s="147"/>
    </row>
    <row r="92" spans="2:12" hidden="1" outlineLevel="1" x14ac:dyDescent="0.2">
      <c r="B92" s="569">
        <v>8</v>
      </c>
      <c r="C92" s="171" t="s">
        <v>210</v>
      </c>
      <c r="D92" s="501" t="s">
        <v>485</v>
      </c>
      <c r="E92" s="133"/>
      <c r="F92" s="146"/>
      <c r="H92" s="569">
        <v>8</v>
      </c>
      <c r="I92" s="175" t="s">
        <v>210</v>
      </c>
      <c r="J92" s="501" t="s">
        <v>485</v>
      </c>
      <c r="K92" s="135"/>
      <c r="L92" s="147"/>
    </row>
    <row r="93" spans="2:12" ht="15.75" hidden="1" outlineLevel="1" thickBot="1" x14ac:dyDescent="0.25">
      <c r="B93" s="570">
        <v>9</v>
      </c>
      <c r="C93" s="172" t="s">
        <v>341</v>
      </c>
      <c r="D93" s="503" t="s">
        <v>485</v>
      </c>
      <c r="E93" s="201">
        <f>SUM(E85:E92)</f>
        <v>0</v>
      </c>
      <c r="F93" s="167">
        <f>SUM(F85:F92)</f>
        <v>0</v>
      </c>
      <c r="H93" s="570">
        <v>9</v>
      </c>
      <c r="I93" s="177" t="s">
        <v>341</v>
      </c>
      <c r="J93" s="503" t="s">
        <v>485</v>
      </c>
      <c r="K93" s="165">
        <f>SUM(K85:K92)</f>
        <v>0</v>
      </c>
      <c r="L93" s="167">
        <f t="shared" ref="L93" si="7">SUM(L85:L92)</f>
        <v>0</v>
      </c>
    </row>
    <row r="94" spans="2:12" ht="15" hidden="1" outlineLevel="1" thickBot="1" x14ac:dyDescent="0.25"/>
    <row r="95" spans="2:12" ht="15" collapsed="1" x14ac:dyDescent="0.2">
      <c r="B95" s="652">
        <f>B82</f>
        <v>2023</v>
      </c>
      <c r="C95" s="719"/>
      <c r="D95" s="507"/>
      <c r="E95" s="377" t="s">
        <v>336</v>
      </c>
      <c r="F95" s="378" t="s">
        <v>337</v>
      </c>
      <c r="H95" s="652">
        <f>B95-1</f>
        <v>2022</v>
      </c>
      <c r="I95" s="653"/>
      <c r="J95" s="507"/>
      <c r="K95" s="377" t="s">
        <v>336</v>
      </c>
      <c r="L95" s="378" t="s">
        <v>337</v>
      </c>
    </row>
    <row r="96" spans="2:12" ht="15" x14ac:dyDescent="0.2">
      <c r="B96" s="654"/>
      <c r="C96" s="720"/>
      <c r="D96" s="508" t="s">
        <v>490</v>
      </c>
      <c r="E96" s="379" t="str">
        <f>'Key inputs'!F30</f>
        <v>Total</v>
      </c>
      <c r="F96" s="380" t="str">
        <f>E96</f>
        <v>Total</v>
      </c>
      <c r="H96" s="654"/>
      <c r="I96" s="655"/>
      <c r="J96" s="508" t="s">
        <v>490</v>
      </c>
      <c r="K96" s="379" t="s">
        <v>30</v>
      </c>
      <c r="L96" s="380" t="s">
        <v>30</v>
      </c>
    </row>
    <row r="97" spans="2:12" ht="15" x14ac:dyDescent="0.2">
      <c r="B97" s="656"/>
      <c r="C97" s="707"/>
      <c r="D97" s="526"/>
      <c r="E97" s="379" t="s">
        <v>164</v>
      </c>
      <c r="F97" s="380" t="s">
        <v>165</v>
      </c>
      <c r="H97" s="656"/>
      <c r="I97" s="657"/>
      <c r="J97" s="526"/>
      <c r="K97" s="379" t="s">
        <v>164</v>
      </c>
      <c r="L97" s="380" t="s">
        <v>165</v>
      </c>
    </row>
    <row r="98" spans="2:12" x14ac:dyDescent="0.2">
      <c r="B98" s="569">
        <v>1</v>
      </c>
      <c r="C98" s="171" t="s">
        <v>338</v>
      </c>
      <c r="D98" s="501" t="s">
        <v>485</v>
      </c>
      <c r="E98" s="205">
        <f t="shared" ref="E98:F106" si="8">SUM(E7,E20,E33,E46,E59,E72,E85)</f>
        <v>0</v>
      </c>
      <c r="F98" s="207">
        <f t="shared" si="8"/>
        <v>0</v>
      </c>
      <c r="H98" s="569">
        <v>1</v>
      </c>
      <c r="I98" s="175" t="s">
        <v>338</v>
      </c>
      <c r="J98" s="501" t="s">
        <v>485</v>
      </c>
      <c r="K98" s="205">
        <f t="shared" ref="K98:L105" si="9">SUM(K7,K20,K33,K46,K59,K72,K85)</f>
        <v>0</v>
      </c>
      <c r="L98" s="207">
        <f t="shared" si="9"/>
        <v>0</v>
      </c>
    </row>
    <row r="99" spans="2:12" x14ac:dyDescent="0.2">
      <c r="B99" s="569">
        <v>2</v>
      </c>
      <c r="C99" s="171" t="s">
        <v>205</v>
      </c>
      <c r="D99" s="501" t="s">
        <v>485</v>
      </c>
      <c r="E99" s="205">
        <f t="shared" si="8"/>
        <v>0</v>
      </c>
      <c r="F99" s="207">
        <f t="shared" si="8"/>
        <v>0</v>
      </c>
      <c r="H99" s="569">
        <v>2</v>
      </c>
      <c r="I99" s="175" t="s">
        <v>205</v>
      </c>
      <c r="J99" s="501" t="s">
        <v>485</v>
      </c>
      <c r="K99" s="205">
        <f t="shared" si="9"/>
        <v>0</v>
      </c>
      <c r="L99" s="207">
        <f t="shared" si="9"/>
        <v>0</v>
      </c>
    </row>
    <row r="100" spans="2:12" x14ac:dyDescent="0.2">
      <c r="B100" s="569">
        <v>3</v>
      </c>
      <c r="C100" s="171" t="s">
        <v>206</v>
      </c>
      <c r="D100" s="501" t="s">
        <v>485</v>
      </c>
      <c r="E100" s="205">
        <f t="shared" si="8"/>
        <v>0</v>
      </c>
      <c r="F100" s="207">
        <f t="shared" si="8"/>
        <v>0</v>
      </c>
      <c r="H100" s="569">
        <v>3</v>
      </c>
      <c r="I100" s="175" t="s">
        <v>206</v>
      </c>
      <c r="J100" s="501" t="s">
        <v>485</v>
      </c>
      <c r="K100" s="205">
        <f t="shared" si="9"/>
        <v>0</v>
      </c>
      <c r="L100" s="207">
        <f t="shared" si="9"/>
        <v>0</v>
      </c>
    </row>
    <row r="101" spans="2:12" x14ac:dyDescent="0.2">
      <c r="B101" s="569">
        <v>4</v>
      </c>
      <c r="C101" s="171" t="s">
        <v>339</v>
      </c>
      <c r="D101" s="501" t="s">
        <v>485</v>
      </c>
      <c r="E101" s="205">
        <f t="shared" si="8"/>
        <v>0</v>
      </c>
      <c r="F101" s="207">
        <f t="shared" si="8"/>
        <v>0</v>
      </c>
      <c r="H101" s="569">
        <v>4</v>
      </c>
      <c r="I101" s="175" t="s">
        <v>339</v>
      </c>
      <c r="J101" s="501" t="s">
        <v>485</v>
      </c>
      <c r="K101" s="205">
        <f t="shared" si="9"/>
        <v>0</v>
      </c>
      <c r="L101" s="207">
        <f t="shared" si="9"/>
        <v>0</v>
      </c>
    </row>
    <row r="102" spans="2:12" x14ac:dyDescent="0.2">
      <c r="B102" s="569">
        <v>5</v>
      </c>
      <c r="C102" s="171" t="s">
        <v>111</v>
      </c>
      <c r="D102" s="501" t="s">
        <v>485</v>
      </c>
      <c r="E102" s="205">
        <f t="shared" si="8"/>
        <v>0</v>
      </c>
      <c r="F102" s="207">
        <f t="shared" si="8"/>
        <v>0</v>
      </c>
      <c r="H102" s="569">
        <v>5</v>
      </c>
      <c r="I102" s="175" t="s">
        <v>111</v>
      </c>
      <c r="J102" s="501" t="s">
        <v>485</v>
      </c>
      <c r="K102" s="205">
        <f t="shared" si="9"/>
        <v>0</v>
      </c>
      <c r="L102" s="207">
        <f t="shared" si="9"/>
        <v>0</v>
      </c>
    </row>
    <row r="103" spans="2:12" x14ac:dyDescent="0.2">
      <c r="B103" s="569">
        <v>6</v>
      </c>
      <c r="C103" s="171" t="s">
        <v>209</v>
      </c>
      <c r="D103" s="501" t="s">
        <v>485</v>
      </c>
      <c r="E103" s="205">
        <f t="shared" si="8"/>
        <v>0</v>
      </c>
      <c r="F103" s="207">
        <f t="shared" si="8"/>
        <v>0</v>
      </c>
      <c r="H103" s="569">
        <v>6</v>
      </c>
      <c r="I103" s="175" t="s">
        <v>209</v>
      </c>
      <c r="J103" s="501" t="s">
        <v>485</v>
      </c>
      <c r="K103" s="205">
        <f t="shared" si="9"/>
        <v>0</v>
      </c>
      <c r="L103" s="207">
        <f t="shared" si="9"/>
        <v>0</v>
      </c>
    </row>
    <row r="104" spans="2:12" x14ac:dyDescent="0.2">
      <c r="B104" s="569">
        <v>7</v>
      </c>
      <c r="C104" s="171" t="s">
        <v>340</v>
      </c>
      <c r="D104" s="501" t="s">
        <v>485</v>
      </c>
      <c r="E104" s="205">
        <f t="shared" si="8"/>
        <v>0</v>
      </c>
      <c r="F104" s="207">
        <f t="shared" si="8"/>
        <v>0</v>
      </c>
      <c r="H104" s="569">
        <v>7</v>
      </c>
      <c r="I104" s="175" t="s">
        <v>340</v>
      </c>
      <c r="J104" s="501" t="s">
        <v>485</v>
      </c>
      <c r="K104" s="205">
        <f t="shared" si="9"/>
        <v>0</v>
      </c>
      <c r="L104" s="207">
        <f t="shared" si="9"/>
        <v>0</v>
      </c>
    </row>
    <row r="105" spans="2:12" x14ac:dyDescent="0.2">
      <c r="B105" s="569">
        <v>8</v>
      </c>
      <c r="C105" s="171" t="s">
        <v>210</v>
      </c>
      <c r="D105" s="501" t="s">
        <v>485</v>
      </c>
      <c r="E105" s="205">
        <f t="shared" si="8"/>
        <v>0</v>
      </c>
      <c r="F105" s="207">
        <f t="shared" si="8"/>
        <v>0</v>
      </c>
      <c r="H105" s="569">
        <v>8</v>
      </c>
      <c r="I105" s="175" t="s">
        <v>210</v>
      </c>
      <c r="J105" s="501" t="s">
        <v>485</v>
      </c>
      <c r="K105" s="205">
        <f t="shared" si="9"/>
        <v>0</v>
      </c>
      <c r="L105" s="207">
        <f t="shared" si="9"/>
        <v>0</v>
      </c>
    </row>
    <row r="106" spans="2:12" ht="15.75" thickBot="1" x14ac:dyDescent="0.25">
      <c r="B106" s="570">
        <v>9</v>
      </c>
      <c r="C106" s="172" t="s">
        <v>341</v>
      </c>
      <c r="D106" s="503" t="s">
        <v>485</v>
      </c>
      <c r="E106" s="201">
        <f t="shared" si="8"/>
        <v>0</v>
      </c>
      <c r="F106" s="167">
        <f t="shared" si="8"/>
        <v>0</v>
      </c>
      <c r="H106" s="570">
        <v>9</v>
      </c>
      <c r="I106" s="177" t="s">
        <v>341</v>
      </c>
      <c r="J106" s="503" t="s">
        <v>485</v>
      </c>
      <c r="K106" s="165">
        <f>SUM(K98:K105)</f>
        <v>0</v>
      </c>
      <c r="L106" s="167">
        <f t="shared" ref="L106" si="10">SUM(L98:L105)</f>
        <v>0</v>
      </c>
    </row>
  </sheetData>
  <sheetProtection algorithmName="SHA-512" hashValue="p9oW1JVqfdTg+IHz5S4dhwRYjmz4PfyClg4Mr2Il0Uy3+PlbpUHVhn1wXXTjDFDNth35Ybp+v5vnL8ue/eSMaw==" saltValue="dn+2FhGdqM2ckMeNzS1nAg==" spinCount="100000" sheet="1" objects="1" scenarios="1" formatCells="0" formatColumns="0" formatRows="0"/>
  <mergeCells count="16">
    <mergeCell ref="H82:I84"/>
    <mergeCell ref="B69:C71"/>
    <mergeCell ref="B82:C84"/>
    <mergeCell ref="B95:C97"/>
    <mergeCell ref="H4:I6"/>
    <mergeCell ref="H17:I19"/>
    <mergeCell ref="H30:I32"/>
    <mergeCell ref="H43:I45"/>
    <mergeCell ref="H56:I58"/>
    <mergeCell ref="H69:I71"/>
    <mergeCell ref="H95:I97"/>
    <mergeCell ref="B4:C6"/>
    <mergeCell ref="B17:C19"/>
    <mergeCell ref="B30:C32"/>
    <mergeCell ref="B43:C45"/>
    <mergeCell ref="B56:C58"/>
  </mergeCells>
  <hyperlinks>
    <hyperlink ref="F2" location="Content!A1" display="&lt;&lt;&lt; Back to ToC" xr:uid="{D518EDE2-2BA6-4613-ACBD-F4E03155F3A3}"/>
  </hyperlinks>
  <pageMargins left="0.70866141732283472" right="0.70866141732283472" top="0.74803149606299213" bottom="0.74803149606299213" header="0.31496062992125984" footer="0.31496062992125984"/>
  <pageSetup paperSize="9" scale="69" fitToWidth="0" fitToHeight="2" orientation="portrait" r:id="rId1"/>
  <headerFooter>
    <oddFooter>&amp;C_x000D_&amp;1#&amp;"Calibri"&amp;10&amp;K000000 Classification: Unclassified</oddFooter>
  </headerFooter>
  <colBreaks count="1" manualBreakCount="1">
    <brk id="7" max="10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211A-2907-457E-A56E-C89428C5D279}">
  <dimension ref="B1:AM122"/>
  <sheetViews>
    <sheetView showGridLines="0" zoomScale="55" zoomScaleNormal="55" workbookViewId="0">
      <selection activeCell="X33" sqref="X33"/>
    </sheetView>
  </sheetViews>
  <sheetFormatPr defaultColWidth="8.7109375" defaultRowHeight="14.25" outlineLevelRow="1" outlineLevelCol="4" x14ac:dyDescent="0.2"/>
  <cols>
    <col min="1" max="1" width="3.7109375" style="9" customWidth="1"/>
    <col min="2" max="2" width="4" style="573" bestFit="1" customWidth="1"/>
    <col min="3" max="3" width="68.28515625" style="9" bestFit="1" customWidth="1"/>
    <col min="4" max="4" width="24.42578125" style="9" hidden="1" customWidth="1" outlineLevel="1"/>
    <col min="5" max="5" width="14.85546875" style="9" customWidth="1" collapsed="1"/>
    <col min="6" max="10" width="14.85546875" style="9" customWidth="1"/>
    <col min="11" max="11" width="4" style="573" bestFit="1" customWidth="1"/>
    <col min="12" max="12" width="68.28515625" style="9" bestFit="1" customWidth="1"/>
    <col min="13" max="13" width="24.42578125" style="9" hidden="1" customWidth="1" outlineLevel="1"/>
    <col min="14" max="14" width="14.85546875" style="9" customWidth="1" collapsed="1"/>
    <col min="15" max="19" width="14.85546875" style="9" customWidth="1"/>
    <col min="20" max="24" width="14.85546875" style="9" customWidth="1" outlineLevel="1"/>
    <col min="25" max="29" width="14.85546875" style="9" customWidth="1" outlineLevel="2"/>
    <col min="30" max="34" width="14.85546875" style="9" customWidth="1" outlineLevel="3"/>
    <col min="35" max="39" width="14.85546875" style="9" customWidth="1" outlineLevel="4"/>
    <col min="40" max="44" width="14.85546875" style="9" customWidth="1"/>
    <col min="45" max="16384" width="8.7109375" style="9"/>
  </cols>
  <sheetData>
    <row r="1" spans="2:18" s="365" customFormat="1" x14ac:dyDescent="0.2">
      <c r="B1" s="568"/>
      <c r="K1" s="568"/>
    </row>
    <row r="2" spans="2:18" s="365" customFormat="1" ht="15" x14ac:dyDescent="0.2">
      <c r="B2" s="568"/>
      <c r="C2" s="362" t="s">
        <v>342</v>
      </c>
      <c r="D2" s="362"/>
      <c r="F2" s="375" t="s">
        <v>59</v>
      </c>
      <c r="K2" s="568"/>
      <c r="L2" s="362" t="str">
        <f>LEFT(K4,4) &amp; " - Asset by FV hierarchy classification"</f>
        <v>2022 - Asset by FV hierarchy classification</v>
      </c>
      <c r="M2" s="362"/>
      <c r="O2" s="375" t="s">
        <v>59</v>
      </c>
    </row>
    <row r="3" spans="2:18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  <c r="K3" s="568"/>
      <c r="L3" s="363" t="str">
        <f>"Figures in thousands of "&amp;'Key inputs'!G24</f>
        <v>Figures in thousands of USD</v>
      </c>
      <c r="M3" s="376"/>
      <c r="O3" s="375"/>
    </row>
    <row r="4" spans="2:18" s="365" customFormat="1" ht="15" x14ac:dyDescent="0.2">
      <c r="B4" s="652">
        <f>'Key inputs'!C29</f>
        <v>2023</v>
      </c>
      <c r="C4" s="719"/>
      <c r="D4" s="507"/>
      <c r="E4" s="712" t="str">
        <f>'Key inputs'!C30</f>
        <v>2023 UY</v>
      </c>
      <c r="F4" s="713"/>
      <c r="G4" s="713"/>
      <c r="H4" s="713"/>
      <c r="I4" s="714"/>
      <c r="K4" s="652">
        <f>'Key inputs'!G29</f>
        <v>2022</v>
      </c>
      <c r="L4" s="719"/>
      <c r="M4" s="507"/>
      <c r="N4" s="712" t="str">
        <f>'Key inputs'!G30</f>
        <v>2022 UY</v>
      </c>
      <c r="O4" s="713"/>
      <c r="P4" s="713"/>
      <c r="Q4" s="713"/>
      <c r="R4" s="714"/>
    </row>
    <row r="5" spans="2:18" s="365" customFormat="1" ht="45" x14ac:dyDescent="0.2">
      <c r="B5" s="654"/>
      <c r="C5" s="720"/>
      <c r="D5" s="508" t="s">
        <v>490</v>
      </c>
      <c r="E5" s="379" t="s">
        <v>343</v>
      </c>
      <c r="F5" s="366" t="s">
        <v>344</v>
      </c>
      <c r="G5" s="366" t="s">
        <v>345</v>
      </c>
      <c r="H5" s="388" t="s">
        <v>346</v>
      </c>
      <c r="I5" s="380" t="s">
        <v>30</v>
      </c>
      <c r="K5" s="654"/>
      <c r="L5" s="720"/>
      <c r="M5" s="508" t="s">
        <v>490</v>
      </c>
      <c r="N5" s="379" t="s">
        <v>343</v>
      </c>
      <c r="O5" s="366" t="s">
        <v>344</v>
      </c>
      <c r="P5" s="366" t="s">
        <v>345</v>
      </c>
      <c r="Q5" s="388" t="s">
        <v>346</v>
      </c>
      <c r="R5" s="380" t="s">
        <v>30</v>
      </c>
    </row>
    <row r="6" spans="2:18" s="365" customFormat="1" ht="15" x14ac:dyDescent="0.2">
      <c r="B6" s="656"/>
      <c r="C6" s="707"/>
      <c r="D6" s="526"/>
      <c r="E6" s="379" t="s">
        <v>62</v>
      </c>
      <c r="F6" s="366" t="s">
        <v>63</v>
      </c>
      <c r="G6" s="366" t="s">
        <v>64</v>
      </c>
      <c r="H6" s="388" t="s">
        <v>65</v>
      </c>
      <c r="I6" s="380" t="s">
        <v>66</v>
      </c>
      <c r="K6" s="656"/>
      <c r="L6" s="707"/>
      <c r="M6" s="526"/>
      <c r="N6" s="379" t="s">
        <v>62</v>
      </c>
      <c r="O6" s="366" t="s">
        <v>63</v>
      </c>
      <c r="P6" s="366" t="s">
        <v>64</v>
      </c>
      <c r="Q6" s="388" t="s">
        <v>65</v>
      </c>
      <c r="R6" s="380" t="s">
        <v>66</v>
      </c>
    </row>
    <row r="7" spans="2:18" x14ac:dyDescent="0.2">
      <c r="B7" s="569">
        <v>1</v>
      </c>
      <c r="C7" s="171" t="s">
        <v>338</v>
      </c>
      <c r="D7" s="501" t="s">
        <v>486</v>
      </c>
      <c r="E7" s="133"/>
      <c r="F7" s="120"/>
      <c r="G7" s="120"/>
      <c r="H7" s="120"/>
      <c r="I7" s="215">
        <f>SUM(E7:H7)</f>
        <v>0</v>
      </c>
      <c r="K7" s="569">
        <v>1</v>
      </c>
      <c r="L7" s="171" t="s">
        <v>338</v>
      </c>
      <c r="M7" s="501" t="s">
        <v>486</v>
      </c>
      <c r="N7" s="135"/>
      <c r="O7" s="121"/>
      <c r="P7" s="121"/>
      <c r="Q7" s="121"/>
      <c r="R7" s="215">
        <f>SUM(N7:Q7)</f>
        <v>0</v>
      </c>
    </row>
    <row r="8" spans="2:18" x14ac:dyDescent="0.2">
      <c r="B8" s="569">
        <v>2</v>
      </c>
      <c r="C8" s="171" t="s">
        <v>205</v>
      </c>
      <c r="D8" s="501" t="s">
        <v>486</v>
      </c>
      <c r="E8" s="133"/>
      <c r="F8" s="120"/>
      <c r="G8" s="120"/>
      <c r="H8" s="120"/>
      <c r="I8" s="207">
        <f t="shared" ref="I8:I17" si="0">SUM(E8:H8)</f>
        <v>0</v>
      </c>
      <c r="K8" s="569">
        <v>2</v>
      </c>
      <c r="L8" s="171" t="s">
        <v>205</v>
      </c>
      <c r="M8" s="501" t="s">
        <v>486</v>
      </c>
      <c r="N8" s="135"/>
      <c r="O8" s="121"/>
      <c r="P8" s="121"/>
      <c r="Q8" s="121"/>
      <c r="R8" s="207">
        <f t="shared" ref="R8:R14" si="1">SUM(N8:Q8)</f>
        <v>0</v>
      </c>
    </row>
    <row r="9" spans="2:18" x14ac:dyDescent="0.2">
      <c r="B9" s="569">
        <v>3</v>
      </c>
      <c r="C9" s="171" t="s">
        <v>206</v>
      </c>
      <c r="D9" s="501" t="s">
        <v>486</v>
      </c>
      <c r="E9" s="133"/>
      <c r="F9" s="120"/>
      <c r="G9" s="120"/>
      <c r="H9" s="120"/>
      <c r="I9" s="207">
        <f t="shared" si="0"/>
        <v>0</v>
      </c>
      <c r="K9" s="569">
        <v>3</v>
      </c>
      <c r="L9" s="171" t="s">
        <v>206</v>
      </c>
      <c r="M9" s="501" t="s">
        <v>486</v>
      </c>
      <c r="N9" s="135"/>
      <c r="O9" s="121"/>
      <c r="P9" s="121"/>
      <c r="Q9" s="121"/>
      <c r="R9" s="207">
        <f t="shared" si="1"/>
        <v>0</v>
      </c>
    </row>
    <row r="10" spans="2:18" x14ac:dyDescent="0.2">
      <c r="B10" s="569">
        <v>4</v>
      </c>
      <c r="C10" s="171" t="s">
        <v>347</v>
      </c>
      <c r="D10" s="501" t="s">
        <v>486</v>
      </c>
      <c r="E10" s="133"/>
      <c r="F10" s="120"/>
      <c r="G10" s="120"/>
      <c r="H10" s="120"/>
      <c r="I10" s="207">
        <f t="shared" si="0"/>
        <v>0</v>
      </c>
      <c r="K10" s="569">
        <v>4</v>
      </c>
      <c r="L10" s="171" t="s">
        <v>347</v>
      </c>
      <c r="M10" s="501" t="s">
        <v>486</v>
      </c>
      <c r="N10" s="135"/>
      <c r="O10" s="121"/>
      <c r="P10" s="121"/>
      <c r="Q10" s="121"/>
      <c r="R10" s="207">
        <f t="shared" si="1"/>
        <v>0</v>
      </c>
    </row>
    <row r="11" spans="2:18" x14ac:dyDescent="0.2">
      <c r="B11" s="569">
        <v>5</v>
      </c>
      <c r="C11" s="171" t="s">
        <v>111</v>
      </c>
      <c r="D11" s="501" t="s">
        <v>486</v>
      </c>
      <c r="E11" s="133"/>
      <c r="F11" s="120"/>
      <c r="G11" s="120"/>
      <c r="H11" s="120"/>
      <c r="I11" s="207">
        <f t="shared" si="0"/>
        <v>0</v>
      </c>
      <c r="K11" s="569">
        <v>5</v>
      </c>
      <c r="L11" s="171" t="s">
        <v>111</v>
      </c>
      <c r="M11" s="501" t="s">
        <v>486</v>
      </c>
      <c r="N11" s="135"/>
      <c r="O11" s="121"/>
      <c r="P11" s="121"/>
      <c r="Q11" s="121"/>
      <c r="R11" s="207">
        <f t="shared" si="1"/>
        <v>0</v>
      </c>
    </row>
    <row r="12" spans="2:18" x14ac:dyDescent="0.2">
      <c r="B12" s="569">
        <v>6</v>
      </c>
      <c r="C12" s="171" t="s">
        <v>209</v>
      </c>
      <c r="D12" s="501" t="s">
        <v>486</v>
      </c>
      <c r="E12" s="133"/>
      <c r="F12" s="120"/>
      <c r="G12" s="120"/>
      <c r="H12" s="120"/>
      <c r="I12" s="207">
        <f t="shared" si="0"/>
        <v>0</v>
      </c>
      <c r="K12" s="569">
        <v>6</v>
      </c>
      <c r="L12" s="171" t="s">
        <v>209</v>
      </c>
      <c r="M12" s="501" t="s">
        <v>486</v>
      </c>
      <c r="N12" s="135"/>
      <c r="O12" s="121"/>
      <c r="P12" s="121"/>
      <c r="Q12" s="121"/>
      <c r="R12" s="207">
        <f t="shared" si="1"/>
        <v>0</v>
      </c>
    </row>
    <row r="13" spans="2:18" x14ac:dyDescent="0.2">
      <c r="B13" s="569">
        <v>7</v>
      </c>
      <c r="C13" s="171" t="s">
        <v>348</v>
      </c>
      <c r="D13" s="501" t="s">
        <v>486</v>
      </c>
      <c r="E13" s="133"/>
      <c r="F13" s="120"/>
      <c r="G13" s="120"/>
      <c r="H13" s="120"/>
      <c r="I13" s="207">
        <f t="shared" si="0"/>
        <v>0</v>
      </c>
      <c r="K13" s="569">
        <v>7</v>
      </c>
      <c r="L13" s="171" t="s">
        <v>348</v>
      </c>
      <c r="M13" s="501" t="s">
        <v>486</v>
      </c>
      <c r="N13" s="135"/>
      <c r="O13" s="121"/>
      <c r="P13" s="121"/>
      <c r="Q13" s="121"/>
      <c r="R13" s="207">
        <f t="shared" si="1"/>
        <v>0</v>
      </c>
    </row>
    <row r="14" spans="2:18" x14ac:dyDescent="0.2">
      <c r="B14" s="569">
        <v>8</v>
      </c>
      <c r="C14" s="171" t="s">
        <v>210</v>
      </c>
      <c r="D14" s="501" t="s">
        <v>486</v>
      </c>
      <c r="E14" s="133"/>
      <c r="F14" s="120"/>
      <c r="G14" s="120"/>
      <c r="H14" s="120"/>
      <c r="I14" s="207">
        <f t="shared" si="0"/>
        <v>0</v>
      </c>
      <c r="K14" s="569">
        <v>8</v>
      </c>
      <c r="L14" s="171" t="s">
        <v>210</v>
      </c>
      <c r="M14" s="501" t="s">
        <v>486</v>
      </c>
      <c r="N14" s="135"/>
      <c r="O14" s="121"/>
      <c r="P14" s="121"/>
      <c r="Q14" s="121"/>
      <c r="R14" s="207">
        <f t="shared" si="1"/>
        <v>0</v>
      </c>
    </row>
    <row r="15" spans="2:18" ht="15" x14ac:dyDescent="0.2">
      <c r="B15" s="569">
        <v>9</v>
      </c>
      <c r="C15" s="235" t="s">
        <v>126</v>
      </c>
      <c r="D15" s="502" t="s">
        <v>487</v>
      </c>
      <c r="E15" s="216">
        <f>SUM(E7:E14)</f>
        <v>0</v>
      </c>
      <c r="F15" s="206">
        <f t="shared" ref="F15:H15" si="2">SUM(F7:F14)</f>
        <v>0</v>
      </c>
      <c r="G15" s="206">
        <f t="shared" si="2"/>
        <v>0</v>
      </c>
      <c r="H15" s="206">
        <f t="shared" si="2"/>
        <v>0</v>
      </c>
      <c r="I15" s="207">
        <f>SUM(E15:H15)</f>
        <v>0</v>
      </c>
      <c r="K15" s="569">
        <v>9</v>
      </c>
      <c r="L15" s="235" t="s">
        <v>126</v>
      </c>
      <c r="M15" s="502" t="s">
        <v>487</v>
      </c>
      <c r="N15" s="205">
        <f>SUM(N7:N14)</f>
        <v>0</v>
      </c>
      <c r="O15" s="206">
        <f t="shared" ref="O15:Q15" si="3">SUM(O7:O14)</f>
        <v>0</v>
      </c>
      <c r="P15" s="206">
        <f t="shared" si="3"/>
        <v>0</v>
      </c>
      <c r="Q15" s="206">
        <f t="shared" si="3"/>
        <v>0</v>
      </c>
      <c r="R15" s="207">
        <f>SUM(N15:Q15)</f>
        <v>0</v>
      </c>
    </row>
    <row r="16" spans="2:18" x14ac:dyDescent="0.2">
      <c r="B16" s="569">
        <v>10</v>
      </c>
      <c r="C16" s="171" t="s">
        <v>232</v>
      </c>
      <c r="D16" s="501" t="s">
        <v>488</v>
      </c>
      <c r="E16" s="133"/>
      <c r="F16" s="120"/>
      <c r="G16" s="120"/>
      <c r="H16" s="120"/>
      <c r="I16" s="207">
        <f t="shared" si="0"/>
        <v>0</v>
      </c>
      <c r="K16" s="569">
        <v>10</v>
      </c>
      <c r="L16" s="171" t="s">
        <v>232</v>
      </c>
      <c r="M16" s="501" t="s">
        <v>488</v>
      </c>
      <c r="N16" s="135"/>
      <c r="O16" s="121"/>
      <c r="P16" s="121"/>
      <c r="Q16" s="121"/>
      <c r="R16" s="207">
        <f t="shared" ref="R16:R17" si="4">SUM(N16:Q16)</f>
        <v>0</v>
      </c>
    </row>
    <row r="17" spans="2:18" ht="15.75" thickBot="1" x14ac:dyDescent="0.25">
      <c r="B17" s="570">
        <v>11</v>
      </c>
      <c r="C17" s="244" t="s">
        <v>30</v>
      </c>
      <c r="D17" s="527" t="s">
        <v>487</v>
      </c>
      <c r="E17" s="165">
        <f>E15+E16</f>
        <v>0</v>
      </c>
      <c r="F17" s="166">
        <f>F15+F16</f>
        <v>0</v>
      </c>
      <c r="G17" s="166">
        <f t="shared" ref="G17:H17" si="5">G15+G16</f>
        <v>0</v>
      </c>
      <c r="H17" s="166">
        <f t="shared" si="5"/>
        <v>0</v>
      </c>
      <c r="I17" s="167">
        <f t="shared" si="0"/>
        <v>0</v>
      </c>
      <c r="K17" s="570">
        <v>11</v>
      </c>
      <c r="L17" s="244" t="s">
        <v>30</v>
      </c>
      <c r="M17" s="527" t="s">
        <v>487</v>
      </c>
      <c r="N17" s="165">
        <f>N15+N16</f>
        <v>0</v>
      </c>
      <c r="O17" s="166">
        <f>O15+O16</f>
        <v>0</v>
      </c>
      <c r="P17" s="166">
        <f t="shared" ref="P17:Q17" si="6">P15+P16</f>
        <v>0</v>
      </c>
      <c r="Q17" s="166">
        <f t="shared" si="6"/>
        <v>0</v>
      </c>
      <c r="R17" s="167">
        <f t="shared" si="4"/>
        <v>0</v>
      </c>
    </row>
    <row r="18" spans="2:18" ht="15" thickBot="1" x14ac:dyDescent="0.25"/>
    <row r="19" spans="2:18" ht="15" x14ac:dyDescent="0.2">
      <c r="B19" s="652">
        <f>B4</f>
        <v>2023</v>
      </c>
      <c r="C19" s="719"/>
      <c r="D19" s="507"/>
      <c r="E19" s="712" t="str">
        <f>'Key inputs'!D30</f>
        <v>2022 UY</v>
      </c>
      <c r="F19" s="713"/>
      <c r="G19" s="713"/>
      <c r="H19" s="713"/>
      <c r="I19" s="714"/>
      <c r="K19" s="652">
        <f>K4</f>
        <v>2022</v>
      </c>
      <c r="L19" s="719"/>
      <c r="M19" s="507"/>
      <c r="N19" s="712" t="str">
        <f>'Key inputs'!H30</f>
        <v>2021 UY</v>
      </c>
      <c r="O19" s="713"/>
      <c r="P19" s="713"/>
      <c r="Q19" s="713"/>
      <c r="R19" s="714"/>
    </row>
    <row r="20" spans="2:18" ht="45" x14ac:dyDescent="0.2">
      <c r="B20" s="654"/>
      <c r="C20" s="720"/>
      <c r="D20" s="508" t="s">
        <v>490</v>
      </c>
      <c r="E20" s="379" t="s">
        <v>343</v>
      </c>
      <c r="F20" s="366" t="s">
        <v>344</v>
      </c>
      <c r="G20" s="366" t="s">
        <v>345</v>
      </c>
      <c r="H20" s="388" t="s">
        <v>346</v>
      </c>
      <c r="I20" s="380" t="s">
        <v>30</v>
      </c>
      <c r="K20" s="654"/>
      <c r="L20" s="720"/>
      <c r="M20" s="508" t="s">
        <v>490</v>
      </c>
      <c r="N20" s="379" t="s">
        <v>343</v>
      </c>
      <c r="O20" s="366" t="s">
        <v>344</v>
      </c>
      <c r="P20" s="366" t="s">
        <v>345</v>
      </c>
      <c r="Q20" s="388" t="s">
        <v>346</v>
      </c>
      <c r="R20" s="380" t="s">
        <v>30</v>
      </c>
    </row>
    <row r="21" spans="2:18" ht="15" x14ac:dyDescent="0.2">
      <c r="B21" s="656"/>
      <c r="C21" s="707"/>
      <c r="D21" s="526"/>
      <c r="E21" s="379" t="s">
        <v>67</v>
      </c>
      <c r="F21" s="366" t="s">
        <v>68</v>
      </c>
      <c r="G21" s="366" t="s">
        <v>69</v>
      </c>
      <c r="H21" s="388" t="s">
        <v>158</v>
      </c>
      <c r="I21" s="380" t="s">
        <v>159</v>
      </c>
      <c r="K21" s="656"/>
      <c r="L21" s="707"/>
      <c r="M21" s="526"/>
      <c r="N21" s="379" t="s">
        <v>67</v>
      </c>
      <c r="O21" s="366" t="s">
        <v>68</v>
      </c>
      <c r="P21" s="366" t="s">
        <v>69</v>
      </c>
      <c r="Q21" s="388" t="s">
        <v>158</v>
      </c>
      <c r="R21" s="380" t="s">
        <v>159</v>
      </c>
    </row>
    <row r="22" spans="2:18" x14ac:dyDescent="0.2">
      <c r="B22" s="569">
        <v>1</v>
      </c>
      <c r="C22" s="171" t="s">
        <v>338</v>
      </c>
      <c r="D22" s="501" t="s">
        <v>486</v>
      </c>
      <c r="E22" s="133"/>
      <c r="F22" s="120"/>
      <c r="G22" s="120"/>
      <c r="H22" s="120"/>
      <c r="I22" s="207">
        <f t="shared" ref="I22:I32" si="7">SUM(E22:H22)</f>
        <v>0</v>
      </c>
      <c r="K22" s="569">
        <v>1</v>
      </c>
      <c r="L22" s="171" t="s">
        <v>338</v>
      </c>
      <c r="M22" s="501" t="s">
        <v>486</v>
      </c>
      <c r="N22" s="135"/>
      <c r="O22" s="121"/>
      <c r="P22" s="121"/>
      <c r="Q22" s="121"/>
      <c r="R22" s="207">
        <f t="shared" ref="R22:R32" si="8">SUM(N22:Q22)</f>
        <v>0</v>
      </c>
    </row>
    <row r="23" spans="2:18" x14ac:dyDescent="0.2">
      <c r="B23" s="569">
        <v>2</v>
      </c>
      <c r="C23" s="171" t="s">
        <v>205</v>
      </c>
      <c r="D23" s="501" t="s">
        <v>486</v>
      </c>
      <c r="E23" s="133"/>
      <c r="F23" s="120"/>
      <c r="G23" s="120"/>
      <c r="H23" s="120"/>
      <c r="I23" s="207">
        <f t="shared" si="7"/>
        <v>0</v>
      </c>
      <c r="K23" s="569">
        <v>2</v>
      </c>
      <c r="L23" s="171" t="s">
        <v>205</v>
      </c>
      <c r="M23" s="501" t="s">
        <v>486</v>
      </c>
      <c r="N23" s="135"/>
      <c r="O23" s="121"/>
      <c r="P23" s="121"/>
      <c r="Q23" s="121"/>
      <c r="R23" s="207">
        <f t="shared" si="8"/>
        <v>0</v>
      </c>
    </row>
    <row r="24" spans="2:18" x14ac:dyDescent="0.2">
      <c r="B24" s="569">
        <v>3</v>
      </c>
      <c r="C24" s="171" t="s">
        <v>206</v>
      </c>
      <c r="D24" s="501" t="s">
        <v>486</v>
      </c>
      <c r="E24" s="133"/>
      <c r="F24" s="120"/>
      <c r="G24" s="120"/>
      <c r="H24" s="120"/>
      <c r="I24" s="207">
        <f t="shared" si="7"/>
        <v>0</v>
      </c>
      <c r="K24" s="569">
        <v>3</v>
      </c>
      <c r="L24" s="171" t="s">
        <v>206</v>
      </c>
      <c r="M24" s="501" t="s">
        <v>486</v>
      </c>
      <c r="N24" s="135"/>
      <c r="O24" s="121"/>
      <c r="P24" s="121"/>
      <c r="Q24" s="121"/>
      <c r="R24" s="207">
        <f t="shared" si="8"/>
        <v>0</v>
      </c>
    </row>
    <row r="25" spans="2:18" x14ac:dyDescent="0.2">
      <c r="B25" s="569">
        <v>4</v>
      </c>
      <c r="C25" s="171" t="s">
        <v>347</v>
      </c>
      <c r="D25" s="501" t="s">
        <v>486</v>
      </c>
      <c r="E25" s="133"/>
      <c r="F25" s="120"/>
      <c r="G25" s="120"/>
      <c r="H25" s="120"/>
      <c r="I25" s="207">
        <f t="shared" si="7"/>
        <v>0</v>
      </c>
      <c r="K25" s="569">
        <v>4</v>
      </c>
      <c r="L25" s="171" t="s">
        <v>347</v>
      </c>
      <c r="M25" s="501" t="s">
        <v>486</v>
      </c>
      <c r="N25" s="135"/>
      <c r="O25" s="121"/>
      <c r="P25" s="121"/>
      <c r="Q25" s="121"/>
      <c r="R25" s="207">
        <f t="shared" si="8"/>
        <v>0</v>
      </c>
    </row>
    <row r="26" spans="2:18" x14ac:dyDescent="0.2">
      <c r="B26" s="569">
        <v>5</v>
      </c>
      <c r="C26" s="171" t="s">
        <v>111</v>
      </c>
      <c r="D26" s="501" t="s">
        <v>486</v>
      </c>
      <c r="E26" s="133"/>
      <c r="F26" s="120"/>
      <c r="G26" s="120"/>
      <c r="H26" s="120"/>
      <c r="I26" s="207">
        <f t="shared" si="7"/>
        <v>0</v>
      </c>
      <c r="K26" s="569">
        <v>5</v>
      </c>
      <c r="L26" s="171" t="s">
        <v>111</v>
      </c>
      <c r="M26" s="501" t="s">
        <v>486</v>
      </c>
      <c r="N26" s="135"/>
      <c r="O26" s="121"/>
      <c r="P26" s="121"/>
      <c r="Q26" s="121"/>
      <c r="R26" s="207">
        <f t="shared" si="8"/>
        <v>0</v>
      </c>
    </row>
    <row r="27" spans="2:18" x14ac:dyDescent="0.2">
      <c r="B27" s="569">
        <v>6</v>
      </c>
      <c r="C27" s="171" t="s">
        <v>209</v>
      </c>
      <c r="D27" s="501" t="s">
        <v>486</v>
      </c>
      <c r="E27" s="133"/>
      <c r="F27" s="120"/>
      <c r="G27" s="120"/>
      <c r="H27" s="120"/>
      <c r="I27" s="207">
        <f t="shared" si="7"/>
        <v>0</v>
      </c>
      <c r="K27" s="569">
        <v>6</v>
      </c>
      <c r="L27" s="171" t="s">
        <v>209</v>
      </c>
      <c r="M27" s="501" t="s">
        <v>486</v>
      </c>
      <c r="N27" s="135"/>
      <c r="O27" s="121"/>
      <c r="P27" s="121"/>
      <c r="Q27" s="121"/>
      <c r="R27" s="207">
        <f t="shared" si="8"/>
        <v>0</v>
      </c>
    </row>
    <row r="28" spans="2:18" x14ac:dyDescent="0.2">
      <c r="B28" s="569">
        <v>7</v>
      </c>
      <c r="C28" s="171" t="s">
        <v>348</v>
      </c>
      <c r="D28" s="501" t="s">
        <v>486</v>
      </c>
      <c r="E28" s="133"/>
      <c r="F28" s="120"/>
      <c r="G28" s="120"/>
      <c r="H28" s="120"/>
      <c r="I28" s="207">
        <f t="shared" si="7"/>
        <v>0</v>
      </c>
      <c r="K28" s="569">
        <v>7</v>
      </c>
      <c r="L28" s="171" t="s">
        <v>348</v>
      </c>
      <c r="M28" s="501" t="s">
        <v>486</v>
      </c>
      <c r="N28" s="135"/>
      <c r="O28" s="121"/>
      <c r="P28" s="121"/>
      <c r="Q28" s="121"/>
      <c r="R28" s="207">
        <f t="shared" si="8"/>
        <v>0</v>
      </c>
    </row>
    <row r="29" spans="2:18" x14ac:dyDescent="0.2">
      <c r="B29" s="569">
        <v>8</v>
      </c>
      <c r="C29" s="171" t="s">
        <v>210</v>
      </c>
      <c r="D29" s="501" t="s">
        <v>486</v>
      </c>
      <c r="E29" s="133"/>
      <c r="F29" s="120"/>
      <c r="G29" s="120"/>
      <c r="H29" s="120"/>
      <c r="I29" s="207">
        <f t="shared" si="7"/>
        <v>0</v>
      </c>
      <c r="K29" s="569">
        <v>8</v>
      </c>
      <c r="L29" s="171" t="s">
        <v>210</v>
      </c>
      <c r="M29" s="501" t="s">
        <v>486</v>
      </c>
      <c r="N29" s="135"/>
      <c r="O29" s="121"/>
      <c r="P29" s="121"/>
      <c r="Q29" s="121"/>
      <c r="R29" s="207">
        <f t="shared" si="8"/>
        <v>0</v>
      </c>
    </row>
    <row r="30" spans="2:18" ht="15" x14ac:dyDescent="0.2">
      <c r="B30" s="569">
        <v>9</v>
      </c>
      <c r="C30" s="235" t="s">
        <v>126</v>
      </c>
      <c r="D30" s="502" t="s">
        <v>487</v>
      </c>
      <c r="E30" s="205">
        <f>SUM(E22:E29)</f>
        <v>0</v>
      </c>
      <c r="F30" s="206">
        <f>SUM(F22:F29)</f>
        <v>0</v>
      </c>
      <c r="G30" s="206">
        <f>SUM(G22:G29)</f>
        <v>0</v>
      </c>
      <c r="H30" s="206">
        <f>SUM(H22:H29)</f>
        <v>0</v>
      </c>
      <c r="I30" s="207">
        <f t="shared" si="7"/>
        <v>0</v>
      </c>
      <c r="K30" s="569">
        <v>9</v>
      </c>
      <c r="L30" s="235" t="s">
        <v>126</v>
      </c>
      <c r="M30" s="502" t="s">
        <v>487</v>
      </c>
      <c r="N30" s="205">
        <f>SUM(N22:N29)</f>
        <v>0</v>
      </c>
      <c r="O30" s="206">
        <f t="shared" ref="O30:Q30" si="9">SUM(O22:O29)</f>
        <v>0</v>
      </c>
      <c r="P30" s="206">
        <f t="shared" si="9"/>
        <v>0</v>
      </c>
      <c r="Q30" s="206">
        <f t="shared" si="9"/>
        <v>0</v>
      </c>
      <c r="R30" s="207">
        <f t="shared" si="8"/>
        <v>0</v>
      </c>
    </row>
    <row r="31" spans="2:18" x14ac:dyDescent="0.2">
      <c r="B31" s="569">
        <v>10</v>
      </c>
      <c r="C31" s="171" t="s">
        <v>232</v>
      </c>
      <c r="D31" s="501" t="s">
        <v>488</v>
      </c>
      <c r="E31" s="133"/>
      <c r="F31" s="120"/>
      <c r="G31" s="120"/>
      <c r="H31" s="120"/>
      <c r="I31" s="207">
        <f t="shared" si="7"/>
        <v>0</v>
      </c>
      <c r="K31" s="569">
        <v>10</v>
      </c>
      <c r="L31" s="171" t="s">
        <v>232</v>
      </c>
      <c r="M31" s="501" t="s">
        <v>488</v>
      </c>
      <c r="N31" s="135"/>
      <c r="O31" s="121"/>
      <c r="P31" s="121"/>
      <c r="Q31" s="121"/>
      <c r="R31" s="207">
        <f t="shared" si="8"/>
        <v>0</v>
      </c>
    </row>
    <row r="32" spans="2:18" ht="15.75" thickBot="1" x14ac:dyDescent="0.25">
      <c r="B32" s="570">
        <v>11</v>
      </c>
      <c r="C32" s="244" t="s">
        <v>30</v>
      </c>
      <c r="D32" s="527" t="s">
        <v>487</v>
      </c>
      <c r="E32" s="201">
        <f>E30+E31</f>
        <v>0</v>
      </c>
      <c r="F32" s="166">
        <f>F30+F31</f>
        <v>0</v>
      </c>
      <c r="G32" s="166">
        <f>G30+G31</f>
        <v>0</v>
      </c>
      <c r="H32" s="166">
        <f>H30+H31</f>
        <v>0</v>
      </c>
      <c r="I32" s="167">
        <f t="shared" si="7"/>
        <v>0</v>
      </c>
      <c r="K32" s="570">
        <v>11</v>
      </c>
      <c r="L32" s="244" t="s">
        <v>30</v>
      </c>
      <c r="M32" s="527" t="s">
        <v>487</v>
      </c>
      <c r="N32" s="201">
        <f>N30+N31</f>
        <v>0</v>
      </c>
      <c r="O32" s="166">
        <f>O30+O31</f>
        <v>0</v>
      </c>
      <c r="P32" s="166">
        <f>P30+P31</f>
        <v>0</v>
      </c>
      <c r="Q32" s="166">
        <f>Q30+Q31</f>
        <v>0</v>
      </c>
      <c r="R32" s="167">
        <f t="shared" si="8"/>
        <v>0</v>
      </c>
    </row>
    <row r="33" spans="2:18" ht="15" thickBot="1" x14ac:dyDescent="0.25"/>
    <row r="34" spans="2:18" ht="15" x14ac:dyDescent="0.2">
      <c r="B34" s="652">
        <f>B19</f>
        <v>2023</v>
      </c>
      <c r="C34" s="719"/>
      <c r="D34" s="507"/>
      <c r="E34" s="712" t="str">
        <f>'Key inputs'!E30</f>
        <v>2021 UY</v>
      </c>
      <c r="F34" s="713"/>
      <c r="G34" s="713"/>
      <c r="H34" s="713"/>
      <c r="I34" s="714"/>
      <c r="K34" s="652">
        <f>K19</f>
        <v>2022</v>
      </c>
      <c r="L34" s="719"/>
      <c r="M34" s="507"/>
      <c r="N34" s="712" t="str">
        <f>'Key inputs'!I30</f>
        <v>2020 UY</v>
      </c>
      <c r="O34" s="713"/>
      <c r="P34" s="713"/>
      <c r="Q34" s="713"/>
      <c r="R34" s="714"/>
    </row>
    <row r="35" spans="2:18" ht="45" x14ac:dyDescent="0.2">
      <c r="B35" s="654"/>
      <c r="C35" s="720"/>
      <c r="D35" s="508" t="s">
        <v>490</v>
      </c>
      <c r="E35" s="379" t="s">
        <v>343</v>
      </c>
      <c r="F35" s="366" t="s">
        <v>344</v>
      </c>
      <c r="G35" s="366" t="s">
        <v>345</v>
      </c>
      <c r="H35" s="388" t="s">
        <v>346</v>
      </c>
      <c r="I35" s="380" t="s">
        <v>30</v>
      </c>
      <c r="K35" s="654"/>
      <c r="L35" s="720"/>
      <c r="M35" s="508" t="s">
        <v>490</v>
      </c>
      <c r="N35" s="379" t="s">
        <v>343</v>
      </c>
      <c r="O35" s="366" t="s">
        <v>344</v>
      </c>
      <c r="P35" s="366" t="s">
        <v>345</v>
      </c>
      <c r="Q35" s="388" t="s">
        <v>346</v>
      </c>
      <c r="R35" s="380" t="s">
        <v>30</v>
      </c>
    </row>
    <row r="36" spans="2:18" ht="15" x14ac:dyDescent="0.2">
      <c r="B36" s="656"/>
      <c r="C36" s="707"/>
      <c r="D36" s="526"/>
      <c r="E36" s="379" t="s">
        <v>160</v>
      </c>
      <c r="F36" s="366" t="s">
        <v>161</v>
      </c>
      <c r="G36" s="366" t="s">
        <v>162</v>
      </c>
      <c r="H36" s="388" t="s">
        <v>163</v>
      </c>
      <c r="I36" s="380" t="s">
        <v>164</v>
      </c>
      <c r="K36" s="656"/>
      <c r="L36" s="707"/>
      <c r="M36" s="526"/>
      <c r="N36" s="379" t="s">
        <v>160</v>
      </c>
      <c r="O36" s="366" t="s">
        <v>161</v>
      </c>
      <c r="P36" s="366" t="s">
        <v>162</v>
      </c>
      <c r="Q36" s="388" t="s">
        <v>163</v>
      </c>
      <c r="R36" s="380" t="s">
        <v>164</v>
      </c>
    </row>
    <row r="37" spans="2:18" x14ac:dyDescent="0.2">
      <c r="B37" s="569">
        <v>1</v>
      </c>
      <c r="C37" s="171" t="s">
        <v>338</v>
      </c>
      <c r="D37" s="501" t="s">
        <v>486</v>
      </c>
      <c r="E37" s="133"/>
      <c r="F37" s="120"/>
      <c r="G37" s="120"/>
      <c r="H37" s="120"/>
      <c r="I37" s="207">
        <f t="shared" ref="I37:I47" si="10">SUM(E37:H37)</f>
        <v>0</v>
      </c>
      <c r="K37" s="569">
        <v>1</v>
      </c>
      <c r="L37" s="171" t="s">
        <v>338</v>
      </c>
      <c r="M37" s="501" t="s">
        <v>486</v>
      </c>
      <c r="N37" s="135"/>
      <c r="O37" s="121"/>
      <c r="P37" s="121"/>
      <c r="Q37" s="121"/>
      <c r="R37" s="207">
        <f t="shared" ref="R37:R47" si="11">SUM(N37:Q37)</f>
        <v>0</v>
      </c>
    </row>
    <row r="38" spans="2:18" x14ac:dyDescent="0.2">
      <c r="B38" s="569">
        <v>2</v>
      </c>
      <c r="C38" s="171" t="s">
        <v>205</v>
      </c>
      <c r="D38" s="501" t="s">
        <v>486</v>
      </c>
      <c r="E38" s="133"/>
      <c r="F38" s="120"/>
      <c r="G38" s="120"/>
      <c r="H38" s="120"/>
      <c r="I38" s="207">
        <f t="shared" si="10"/>
        <v>0</v>
      </c>
      <c r="K38" s="569">
        <v>2</v>
      </c>
      <c r="L38" s="171" t="s">
        <v>205</v>
      </c>
      <c r="M38" s="501" t="s">
        <v>486</v>
      </c>
      <c r="N38" s="135"/>
      <c r="O38" s="121"/>
      <c r="P38" s="121"/>
      <c r="Q38" s="121"/>
      <c r="R38" s="207">
        <f t="shared" si="11"/>
        <v>0</v>
      </c>
    </row>
    <row r="39" spans="2:18" x14ac:dyDescent="0.2">
      <c r="B39" s="569">
        <v>3</v>
      </c>
      <c r="C39" s="171" t="s">
        <v>206</v>
      </c>
      <c r="D39" s="501" t="s">
        <v>486</v>
      </c>
      <c r="E39" s="133"/>
      <c r="F39" s="120"/>
      <c r="G39" s="120"/>
      <c r="H39" s="120"/>
      <c r="I39" s="207">
        <f t="shared" si="10"/>
        <v>0</v>
      </c>
      <c r="K39" s="569">
        <v>3</v>
      </c>
      <c r="L39" s="171" t="s">
        <v>206</v>
      </c>
      <c r="M39" s="501" t="s">
        <v>486</v>
      </c>
      <c r="N39" s="135"/>
      <c r="O39" s="121"/>
      <c r="P39" s="121"/>
      <c r="Q39" s="121"/>
      <c r="R39" s="207">
        <f t="shared" si="11"/>
        <v>0</v>
      </c>
    </row>
    <row r="40" spans="2:18" x14ac:dyDescent="0.2">
      <c r="B40" s="569">
        <v>4</v>
      </c>
      <c r="C40" s="171" t="s">
        <v>347</v>
      </c>
      <c r="D40" s="501" t="s">
        <v>486</v>
      </c>
      <c r="E40" s="133"/>
      <c r="F40" s="120"/>
      <c r="G40" s="120"/>
      <c r="H40" s="120"/>
      <c r="I40" s="207">
        <f t="shared" si="10"/>
        <v>0</v>
      </c>
      <c r="K40" s="569">
        <v>4</v>
      </c>
      <c r="L40" s="171" t="s">
        <v>347</v>
      </c>
      <c r="M40" s="501" t="s">
        <v>486</v>
      </c>
      <c r="N40" s="135"/>
      <c r="O40" s="121"/>
      <c r="P40" s="121"/>
      <c r="Q40" s="121"/>
      <c r="R40" s="207">
        <f t="shared" si="11"/>
        <v>0</v>
      </c>
    </row>
    <row r="41" spans="2:18" x14ac:dyDescent="0.2">
      <c r="B41" s="569">
        <v>5</v>
      </c>
      <c r="C41" s="171" t="s">
        <v>111</v>
      </c>
      <c r="D41" s="501" t="s">
        <v>486</v>
      </c>
      <c r="E41" s="133"/>
      <c r="F41" s="120"/>
      <c r="G41" s="120"/>
      <c r="H41" s="120"/>
      <c r="I41" s="207">
        <f t="shared" si="10"/>
        <v>0</v>
      </c>
      <c r="K41" s="569">
        <v>5</v>
      </c>
      <c r="L41" s="171" t="s">
        <v>111</v>
      </c>
      <c r="M41" s="501" t="s">
        <v>486</v>
      </c>
      <c r="N41" s="135"/>
      <c r="O41" s="121"/>
      <c r="P41" s="121"/>
      <c r="Q41" s="121"/>
      <c r="R41" s="207">
        <f t="shared" si="11"/>
        <v>0</v>
      </c>
    </row>
    <row r="42" spans="2:18" x14ac:dyDescent="0.2">
      <c r="B42" s="569">
        <v>6</v>
      </c>
      <c r="C42" s="171" t="s">
        <v>209</v>
      </c>
      <c r="D42" s="501" t="s">
        <v>486</v>
      </c>
      <c r="E42" s="133"/>
      <c r="F42" s="120"/>
      <c r="G42" s="120"/>
      <c r="H42" s="120"/>
      <c r="I42" s="207">
        <f t="shared" si="10"/>
        <v>0</v>
      </c>
      <c r="K42" s="569">
        <v>6</v>
      </c>
      <c r="L42" s="171" t="s">
        <v>209</v>
      </c>
      <c r="M42" s="501" t="s">
        <v>486</v>
      </c>
      <c r="N42" s="135"/>
      <c r="O42" s="121"/>
      <c r="P42" s="121"/>
      <c r="Q42" s="121"/>
      <c r="R42" s="207">
        <f t="shared" si="11"/>
        <v>0</v>
      </c>
    </row>
    <row r="43" spans="2:18" x14ac:dyDescent="0.2">
      <c r="B43" s="569">
        <v>7</v>
      </c>
      <c r="C43" s="171" t="s">
        <v>348</v>
      </c>
      <c r="D43" s="501" t="s">
        <v>486</v>
      </c>
      <c r="E43" s="133"/>
      <c r="F43" s="120"/>
      <c r="G43" s="120"/>
      <c r="H43" s="120"/>
      <c r="I43" s="207">
        <f t="shared" si="10"/>
        <v>0</v>
      </c>
      <c r="K43" s="569">
        <v>7</v>
      </c>
      <c r="L43" s="171" t="s">
        <v>348</v>
      </c>
      <c r="M43" s="501" t="s">
        <v>486</v>
      </c>
      <c r="N43" s="135"/>
      <c r="O43" s="121"/>
      <c r="P43" s="121"/>
      <c r="Q43" s="121"/>
      <c r="R43" s="207">
        <f t="shared" si="11"/>
        <v>0</v>
      </c>
    </row>
    <row r="44" spans="2:18" x14ac:dyDescent="0.2">
      <c r="B44" s="569">
        <v>8</v>
      </c>
      <c r="C44" s="171" t="s">
        <v>210</v>
      </c>
      <c r="D44" s="501" t="s">
        <v>486</v>
      </c>
      <c r="E44" s="133"/>
      <c r="F44" s="120"/>
      <c r="G44" s="120"/>
      <c r="H44" s="120"/>
      <c r="I44" s="207">
        <f t="shared" si="10"/>
        <v>0</v>
      </c>
      <c r="K44" s="569">
        <v>8</v>
      </c>
      <c r="L44" s="171" t="s">
        <v>210</v>
      </c>
      <c r="M44" s="501" t="s">
        <v>486</v>
      </c>
      <c r="N44" s="135"/>
      <c r="O44" s="121"/>
      <c r="P44" s="121"/>
      <c r="Q44" s="121"/>
      <c r="R44" s="207">
        <f t="shared" si="11"/>
        <v>0</v>
      </c>
    </row>
    <row r="45" spans="2:18" ht="15" x14ac:dyDescent="0.2">
      <c r="B45" s="569">
        <v>9</v>
      </c>
      <c r="C45" s="235" t="s">
        <v>126</v>
      </c>
      <c r="D45" s="502" t="s">
        <v>487</v>
      </c>
      <c r="E45" s="205">
        <f t="shared" ref="E45:H45" si="12">SUM(E37:E44)</f>
        <v>0</v>
      </c>
      <c r="F45" s="206">
        <f t="shared" si="12"/>
        <v>0</v>
      </c>
      <c r="G45" s="206">
        <f t="shared" si="12"/>
        <v>0</v>
      </c>
      <c r="H45" s="206">
        <f t="shared" si="12"/>
        <v>0</v>
      </c>
      <c r="I45" s="207">
        <f t="shared" si="10"/>
        <v>0</v>
      </c>
      <c r="K45" s="569">
        <v>9</v>
      </c>
      <c r="L45" s="235" t="s">
        <v>126</v>
      </c>
      <c r="M45" s="502" t="s">
        <v>487</v>
      </c>
      <c r="N45" s="205">
        <f>SUM(N37:N44)</f>
        <v>0</v>
      </c>
      <c r="O45" s="206">
        <f t="shared" ref="O45:Q45" si="13">SUM(O37:O44)</f>
        <v>0</v>
      </c>
      <c r="P45" s="206">
        <f t="shared" si="13"/>
        <v>0</v>
      </c>
      <c r="Q45" s="206">
        <f t="shared" si="13"/>
        <v>0</v>
      </c>
      <c r="R45" s="207">
        <f t="shared" si="11"/>
        <v>0</v>
      </c>
    </row>
    <row r="46" spans="2:18" x14ac:dyDescent="0.2">
      <c r="B46" s="569">
        <v>10</v>
      </c>
      <c r="C46" s="171" t="s">
        <v>232</v>
      </c>
      <c r="D46" s="501" t="s">
        <v>488</v>
      </c>
      <c r="E46" s="133"/>
      <c r="F46" s="120"/>
      <c r="G46" s="120"/>
      <c r="H46" s="120"/>
      <c r="I46" s="207">
        <f t="shared" si="10"/>
        <v>0</v>
      </c>
      <c r="K46" s="569">
        <v>10</v>
      </c>
      <c r="L46" s="171" t="s">
        <v>232</v>
      </c>
      <c r="M46" s="501" t="s">
        <v>488</v>
      </c>
      <c r="N46" s="135"/>
      <c r="O46" s="121"/>
      <c r="P46" s="121"/>
      <c r="Q46" s="121"/>
      <c r="R46" s="207">
        <f t="shared" si="11"/>
        <v>0</v>
      </c>
    </row>
    <row r="47" spans="2:18" ht="15.75" thickBot="1" x14ac:dyDescent="0.25">
      <c r="B47" s="570">
        <v>11</v>
      </c>
      <c r="C47" s="244" t="s">
        <v>30</v>
      </c>
      <c r="D47" s="527" t="s">
        <v>487</v>
      </c>
      <c r="E47" s="201">
        <f t="shared" ref="E47:H47" si="14">E45+E46</f>
        <v>0</v>
      </c>
      <c r="F47" s="166">
        <f t="shared" si="14"/>
        <v>0</v>
      </c>
      <c r="G47" s="166">
        <f t="shared" si="14"/>
        <v>0</v>
      </c>
      <c r="H47" s="166">
        <f t="shared" si="14"/>
        <v>0</v>
      </c>
      <c r="I47" s="167">
        <f t="shared" si="10"/>
        <v>0</v>
      </c>
      <c r="K47" s="570">
        <v>11</v>
      </c>
      <c r="L47" s="244" t="s">
        <v>30</v>
      </c>
      <c r="M47" s="527" t="s">
        <v>487</v>
      </c>
      <c r="N47" s="201">
        <f t="shared" ref="N47:Q47" si="15">N45+N46</f>
        <v>0</v>
      </c>
      <c r="O47" s="166">
        <f t="shared" si="15"/>
        <v>0</v>
      </c>
      <c r="P47" s="166">
        <f t="shared" si="15"/>
        <v>0</v>
      </c>
      <c r="Q47" s="166">
        <f t="shared" si="15"/>
        <v>0</v>
      </c>
      <c r="R47" s="167">
        <f t="shared" si="11"/>
        <v>0</v>
      </c>
    </row>
    <row r="48" spans="2:18" ht="15" hidden="1" outlineLevel="1" thickBot="1" x14ac:dyDescent="0.25"/>
    <row r="49" spans="2:18" ht="15" hidden="1" outlineLevel="1" x14ac:dyDescent="0.2">
      <c r="B49" s="652">
        <f>B34</f>
        <v>2023</v>
      </c>
      <c r="C49" s="719"/>
      <c r="D49" s="507"/>
      <c r="E49" s="712" t="str">
        <f>LEFT(E34,4)-1&amp;" UY"</f>
        <v>2020 UY</v>
      </c>
      <c r="F49" s="713"/>
      <c r="G49" s="713"/>
      <c r="H49" s="713"/>
      <c r="I49" s="714"/>
      <c r="K49" s="652">
        <f>K34</f>
        <v>2022</v>
      </c>
      <c r="L49" s="719"/>
      <c r="M49" s="507"/>
      <c r="N49" s="712" t="str">
        <f>LEFT(N34,4)-1&amp;" UY"</f>
        <v>2019 UY</v>
      </c>
      <c r="O49" s="713"/>
      <c r="P49" s="713"/>
      <c r="Q49" s="713"/>
      <c r="R49" s="714"/>
    </row>
    <row r="50" spans="2:18" ht="45" hidden="1" outlineLevel="1" x14ac:dyDescent="0.2">
      <c r="B50" s="654"/>
      <c r="C50" s="720"/>
      <c r="D50" s="508" t="s">
        <v>490</v>
      </c>
      <c r="E50" s="379" t="s">
        <v>343</v>
      </c>
      <c r="F50" s="366" t="s">
        <v>344</v>
      </c>
      <c r="G50" s="366" t="s">
        <v>345</v>
      </c>
      <c r="H50" s="388" t="s">
        <v>346</v>
      </c>
      <c r="I50" s="380" t="s">
        <v>30</v>
      </c>
      <c r="K50" s="654"/>
      <c r="L50" s="720"/>
      <c r="M50" s="508" t="s">
        <v>490</v>
      </c>
      <c r="N50" s="379" t="s">
        <v>343</v>
      </c>
      <c r="O50" s="366" t="s">
        <v>344</v>
      </c>
      <c r="P50" s="366" t="s">
        <v>345</v>
      </c>
      <c r="Q50" s="388" t="s">
        <v>346</v>
      </c>
      <c r="R50" s="380" t="s">
        <v>30</v>
      </c>
    </row>
    <row r="51" spans="2:18" ht="15" hidden="1" outlineLevel="1" x14ac:dyDescent="0.2">
      <c r="B51" s="656"/>
      <c r="C51" s="707"/>
      <c r="D51" s="526"/>
      <c r="E51" s="379" t="s">
        <v>165</v>
      </c>
      <c r="F51" s="366" t="s">
        <v>166</v>
      </c>
      <c r="G51" s="366" t="s">
        <v>167</v>
      </c>
      <c r="H51" s="388" t="s">
        <v>168</v>
      </c>
      <c r="I51" s="380" t="s">
        <v>169</v>
      </c>
      <c r="K51" s="656"/>
      <c r="L51" s="707"/>
      <c r="M51" s="526"/>
      <c r="N51" s="379" t="s">
        <v>165</v>
      </c>
      <c r="O51" s="366" t="s">
        <v>166</v>
      </c>
      <c r="P51" s="366" t="s">
        <v>167</v>
      </c>
      <c r="Q51" s="388" t="s">
        <v>168</v>
      </c>
      <c r="R51" s="380" t="s">
        <v>169</v>
      </c>
    </row>
    <row r="52" spans="2:18" hidden="1" outlineLevel="1" x14ac:dyDescent="0.2">
      <c r="B52" s="569">
        <v>1</v>
      </c>
      <c r="C52" s="171" t="s">
        <v>338</v>
      </c>
      <c r="D52" s="501" t="s">
        <v>486</v>
      </c>
      <c r="E52" s="133"/>
      <c r="F52" s="120"/>
      <c r="G52" s="120"/>
      <c r="H52" s="120"/>
      <c r="I52" s="207">
        <f>SUM(E52:H52)</f>
        <v>0</v>
      </c>
      <c r="K52" s="569">
        <v>1</v>
      </c>
      <c r="L52" s="171" t="s">
        <v>338</v>
      </c>
      <c r="M52" s="501" t="s">
        <v>486</v>
      </c>
      <c r="N52" s="135"/>
      <c r="O52" s="121"/>
      <c r="P52" s="121"/>
      <c r="Q52" s="121"/>
      <c r="R52" s="207">
        <f>SUM(N52:Q52)</f>
        <v>0</v>
      </c>
    </row>
    <row r="53" spans="2:18" hidden="1" outlineLevel="1" x14ac:dyDescent="0.2">
      <c r="B53" s="569">
        <v>2</v>
      </c>
      <c r="C53" s="171" t="s">
        <v>205</v>
      </c>
      <c r="D53" s="501" t="s">
        <v>486</v>
      </c>
      <c r="E53" s="133"/>
      <c r="F53" s="120"/>
      <c r="G53" s="120"/>
      <c r="H53" s="120"/>
      <c r="I53" s="207">
        <f t="shared" ref="I53:I62" si="16">SUM(E53:H53)</f>
        <v>0</v>
      </c>
      <c r="K53" s="569">
        <v>2</v>
      </c>
      <c r="L53" s="171" t="s">
        <v>205</v>
      </c>
      <c r="M53" s="501" t="s">
        <v>486</v>
      </c>
      <c r="N53" s="135"/>
      <c r="O53" s="121"/>
      <c r="P53" s="121"/>
      <c r="Q53" s="121"/>
      <c r="R53" s="207">
        <f t="shared" ref="R53:R62" si="17">SUM(N53:Q53)</f>
        <v>0</v>
      </c>
    </row>
    <row r="54" spans="2:18" hidden="1" outlineLevel="1" x14ac:dyDescent="0.2">
      <c r="B54" s="569">
        <v>3</v>
      </c>
      <c r="C54" s="171" t="s">
        <v>206</v>
      </c>
      <c r="D54" s="501" t="s">
        <v>486</v>
      </c>
      <c r="E54" s="133"/>
      <c r="F54" s="120"/>
      <c r="G54" s="120"/>
      <c r="H54" s="120"/>
      <c r="I54" s="207">
        <f t="shared" si="16"/>
        <v>0</v>
      </c>
      <c r="K54" s="569">
        <v>3</v>
      </c>
      <c r="L54" s="171" t="s">
        <v>206</v>
      </c>
      <c r="M54" s="501" t="s">
        <v>486</v>
      </c>
      <c r="N54" s="135"/>
      <c r="O54" s="121"/>
      <c r="P54" s="121"/>
      <c r="Q54" s="121"/>
      <c r="R54" s="207">
        <f t="shared" si="17"/>
        <v>0</v>
      </c>
    </row>
    <row r="55" spans="2:18" hidden="1" outlineLevel="1" x14ac:dyDescent="0.2">
      <c r="B55" s="569">
        <v>4</v>
      </c>
      <c r="C55" s="171" t="s">
        <v>347</v>
      </c>
      <c r="D55" s="501" t="s">
        <v>486</v>
      </c>
      <c r="E55" s="133"/>
      <c r="F55" s="120"/>
      <c r="G55" s="120"/>
      <c r="H55" s="120"/>
      <c r="I55" s="207">
        <f t="shared" si="16"/>
        <v>0</v>
      </c>
      <c r="K55" s="569">
        <v>4</v>
      </c>
      <c r="L55" s="171" t="s">
        <v>347</v>
      </c>
      <c r="M55" s="501" t="s">
        <v>486</v>
      </c>
      <c r="N55" s="135"/>
      <c r="O55" s="121"/>
      <c r="P55" s="121"/>
      <c r="Q55" s="121"/>
      <c r="R55" s="207">
        <f t="shared" si="17"/>
        <v>0</v>
      </c>
    </row>
    <row r="56" spans="2:18" hidden="1" outlineLevel="1" x14ac:dyDescent="0.2">
      <c r="B56" s="569">
        <v>5</v>
      </c>
      <c r="C56" s="171" t="s">
        <v>111</v>
      </c>
      <c r="D56" s="501" t="s">
        <v>486</v>
      </c>
      <c r="E56" s="133"/>
      <c r="F56" s="120"/>
      <c r="G56" s="120"/>
      <c r="H56" s="120"/>
      <c r="I56" s="207">
        <f t="shared" si="16"/>
        <v>0</v>
      </c>
      <c r="K56" s="569">
        <v>5</v>
      </c>
      <c r="L56" s="171" t="s">
        <v>111</v>
      </c>
      <c r="M56" s="501" t="s">
        <v>486</v>
      </c>
      <c r="N56" s="135"/>
      <c r="O56" s="121"/>
      <c r="P56" s="121"/>
      <c r="Q56" s="121"/>
      <c r="R56" s="207">
        <f t="shared" si="17"/>
        <v>0</v>
      </c>
    </row>
    <row r="57" spans="2:18" hidden="1" outlineLevel="1" x14ac:dyDescent="0.2">
      <c r="B57" s="569">
        <v>6</v>
      </c>
      <c r="C57" s="171" t="s">
        <v>209</v>
      </c>
      <c r="D57" s="501" t="s">
        <v>486</v>
      </c>
      <c r="E57" s="133"/>
      <c r="F57" s="120"/>
      <c r="G57" s="120"/>
      <c r="H57" s="120"/>
      <c r="I57" s="207">
        <f t="shared" si="16"/>
        <v>0</v>
      </c>
      <c r="K57" s="569">
        <v>6</v>
      </c>
      <c r="L57" s="171" t="s">
        <v>209</v>
      </c>
      <c r="M57" s="501" t="s">
        <v>486</v>
      </c>
      <c r="N57" s="135"/>
      <c r="O57" s="121"/>
      <c r="P57" s="121"/>
      <c r="Q57" s="121"/>
      <c r="R57" s="207">
        <f t="shared" si="17"/>
        <v>0</v>
      </c>
    </row>
    <row r="58" spans="2:18" hidden="1" outlineLevel="1" x14ac:dyDescent="0.2">
      <c r="B58" s="569">
        <v>7</v>
      </c>
      <c r="C58" s="171" t="s">
        <v>348</v>
      </c>
      <c r="D58" s="501" t="s">
        <v>486</v>
      </c>
      <c r="E58" s="133"/>
      <c r="F58" s="120"/>
      <c r="G58" s="120"/>
      <c r="H58" s="120"/>
      <c r="I58" s="207">
        <f t="shared" si="16"/>
        <v>0</v>
      </c>
      <c r="K58" s="569">
        <v>7</v>
      </c>
      <c r="L58" s="171" t="s">
        <v>348</v>
      </c>
      <c r="M58" s="501" t="s">
        <v>486</v>
      </c>
      <c r="N58" s="135"/>
      <c r="O58" s="121"/>
      <c r="P58" s="121"/>
      <c r="Q58" s="121"/>
      <c r="R58" s="207">
        <f t="shared" si="17"/>
        <v>0</v>
      </c>
    </row>
    <row r="59" spans="2:18" hidden="1" outlineLevel="1" x14ac:dyDescent="0.2">
      <c r="B59" s="569">
        <v>8</v>
      </c>
      <c r="C59" s="171" t="s">
        <v>210</v>
      </c>
      <c r="D59" s="501" t="s">
        <v>486</v>
      </c>
      <c r="E59" s="133"/>
      <c r="F59" s="120"/>
      <c r="G59" s="120"/>
      <c r="H59" s="120"/>
      <c r="I59" s="207">
        <f t="shared" si="16"/>
        <v>0</v>
      </c>
      <c r="K59" s="569">
        <v>8</v>
      </c>
      <c r="L59" s="171" t="s">
        <v>210</v>
      </c>
      <c r="M59" s="501" t="s">
        <v>486</v>
      </c>
      <c r="N59" s="135"/>
      <c r="O59" s="121"/>
      <c r="P59" s="121"/>
      <c r="Q59" s="121"/>
      <c r="R59" s="207">
        <f t="shared" si="17"/>
        <v>0</v>
      </c>
    </row>
    <row r="60" spans="2:18" ht="15" hidden="1" outlineLevel="1" x14ac:dyDescent="0.2">
      <c r="B60" s="569">
        <v>9</v>
      </c>
      <c r="C60" s="235" t="s">
        <v>126</v>
      </c>
      <c r="D60" s="502" t="s">
        <v>487</v>
      </c>
      <c r="E60" s="205">
        <f t="shared" ref="E60:G60" si="18">SUM(E52:E59)</f>
        <v>0</v>
      </c>
      <c r="F60" s="206">
        <f t="shared" si="18"/>
        <v>0</v>
      </c>
      <c r="G60" s="206">
        <f t="shared" si="18"/>
        <v>0</v>
      </c>
      <c r="H60" s="206">
        <f>SUM(H52:H59)</f>
        <v>0</v>
      </c>
      <c r="I60" s="207">
        <f t="shared" si="16"/>
        <v>0</v>
      </c>
      <c r="K60" s="569">
        <v>9</v>
      </c>
      <c r="L60" s="235" t="s">
        <v>126</v>
      </c>
      <c r="M60" s="502" t="s">
        <v>487</v>
      </c>
      <c r="N60" s="205">
        <f>SUM(N52:N59)</f>
        <v>0</v>
      </c>
      <c r="O60" s="206">
        <f t="shared" ref="O60:Q60" si="19">SUM(O52:O59)</f>
        <v>0</v>
      </c>
      <c r="P60" s="206">
        <f t="shared" si="19"/>
        <v>0</v>
      </c>
      <c r="Q60" s="206">
        <f t="shared" si="19"/>
        <v>0</v>
      </c>
      <c r="R60" s="207">
        <f t="shared" si="17"/>
        <v>0</v>
      </c>
    </row>
    <row r="61" spans="2:18" hidden="1" outlineLevel="1" x14ac:dyDescent="0.2">
      <c r="B61" s="569">
        <v>10</v>
      </c>
      <c r="C61" s="171" t="s">
        <v>232</v>
      </c>
      <c r="D61" s="501" t="s">
        <v>488</v>
      </c>
      <c r="E61" s="133"/>
      <c r="F61" s="120"/>
      <c r="G61" s="120"/>
      <c r="H61" s="120"/>
      <c r="I61" s="207">
        <f t="shared" si="16"/>
        <v>0</v>
      </c>
      <c r="K61" s="569">
        <v>10</v>
      </c>
      <c r="L61" s="171" t="s">
        <v>232</v>
      </c>
      <c r="M61" s="501" t="s">
        <v>488</v>
      </c>
      <c r="N61" s="135"/>
      <c r="O61" s="121"/>
      <c r="P61" s="121"/>
      <c r="Q61" s="121"/>
      <c r="R61" s="207">
        <f t="shared" si="17"/>
        <v>0</v>
      </c>
    </row>
    <row r="62" spans="2:18" ht="15.75" hidden="1" outlineLevel="1" thickBot="1" x14ac:dyDescent="0.25">
      <c r="B62" s="570">
        <v>11</v>
      </c>
      <c r="C62" s="244" t="s">
        <v>30</v>
      </c>
      <c r="D62" s="527" t="s">
        <v>487</v>
      </c>
      <c r="E62" s="201">
        <f>E60+E61</f>
        <v>0</v>
      </c>
      <c r="F62" s="166">
        <f t="shared" ref="F62:H62" si="20">F60+F61</f>
        <v>0</v>
      </c>
      <c r="G62" s="166">
        <f t="shared" si="20"/>
        <v>0</v>
      </c>
      <c r="H62" s="166">
        <f t="shared" si="20"/>
        <v>0</v>
      </c>
      <c r="I62" s="167">
        <f t="shared" si="16"/>
        <v>0</v>
      </c>
      <c r="K62" s="570">
        <v>11</v>
      </c>
      <c r="L62" s="244" t="s">
        <v>30</v>
      </c>
      <c r="M62" s="527" t="s">
        <v>487</v>
      </c>
      <c r="N62" s="201">
        <f>N60+N61</f>
        <v>0</v>
      </c>
      <c r="O62" s="166">
        <f t="shared" ref="O62:Q62" si="21">O60+O61</f>
        <v>0</v>
      </c>
      <c r="P62" s="166">
        <f t="shared" si="21"/>
        <v>0</v>
      </c>
      <c r="Q62" s="166">
        <f t="shared" si="21"/>
        <v>0</v>
      </c>
      <c r="R62" s="167">
        <f t="shared" si="17"/>
        <v>0</v>
      </c>
    </row>
    <row r="63" spans="2:18" ht="15" hidden="1" outlineLevel="1" thickBot="1" x14ac:dyDescent="0.25"/>
    <row r="64" spans="2:18" ht="15" hidden="1" outlineLevel="1" x14ac:dyDescent="0.2">
      <c r="B64" s="652">
        <f>B49</f>
        <v>2023</v>
      </c>
      <c r="C64" s="719"/>
      <c r="D64" s="507"/>
      <c r="E64" s="712" t="str">
        <f>LEFT(E49,4)-1&amp;" UY"</f>
        <v>2019 UY</v>
      </c>
      <c r="F64" s="713"/>
      <c r="G64" s="713"/>
      <c r="H64" s="713"/>
      <c r="I64" s="714"/>
      <c r="K64" s="652">
        <f>K49</f>
        <v>2022</v>
      </c>
      <c r="L64" s="719"/>
      <c r="M64" s="507"/>
      <c r="N64" s="712" t="str">
        <f>LEFT(N49,4)-1&amp;" UY"</f>
        <v>2018 UY</v>
      </c>
      <c r="O64" s="713"/>
      <c r="P64" s="713"/>
      <c r="Q64" s="713"/>
      <c r="R64" s="714"/>
    </row>
    <row r="65" spans="2:18" ht="45" hidden="1" outlineLevel="1" x14ac:dyDescent="0.2">
      <c r="B65" s="654"/>
      <c r="C65" s="720"/>
      <c r="D65" s="508" t="s">
        <v>490</v>
      </c>
      <c r="E65" s="379" t="s">
        <v>343</v>
      </c>
      <c r="F65" s="366" t="s">
        <v>344</v>
      </c>
      <c r="G65" s="366" t="s">
        <v>345</v>
      </c>
      <c r="H65" s="388" t="s">
        <v>346</v>
      </c>
      <c r="I65" s="380" t="s">
        <v>30</v>
      </c>
      <c r="K65" s="654"/>
      <c r="L65" s="720"/>
      <c r="M65" s="508" t="s">
        <v>490</v>
      </c>
      <c r="N65" s="379" t="s">
        <v>343</v>
      </c>
      <c r="O65" s="366" t="s">
        <v>344</v>
      </c>
      <c r="P65" s="366" t="s">
        <v>345</v>
      </c>
      <c r="Q65" s="388" t="s">
        <v>346</v>
      </c>
      <c r="R65" s="380" t="s">
        <v>30</v>
      </c>
    </row>
    <row r="66" spans="2:18" ht="15" hidden="1" outlineLevel="1" x14ac:dyDescent="0.2">
      <c r="B66" s="656"/>
      <c r="C66" s="707"/>
      <c r="D66" s="526"/>
      <c r="E66" s="379" t="s">
        <v>170</v>
      </c>
      <c r="F66" s="366" t="s">
        <v>171</v>
      </c>
      <c r="G66" s="366" t="s">
        <v>172</v>
      </c>
      <c r="H66" s="388" t="s">
        <v>173</v>
      </c>
      <c r="I66" s="380" t="s">
        <v>174</v>
      </c>
      <c r="K66" s="656"/>
      <c r="L66" s="707"/>
      <c r="M66" s="526"/>
      <c r="N66" s="379" t="s">
        <v>170</v>
      </c>
      <c r="O66" s="366" t="s">
        <v>171</v>
      </c>
      <c r="P66" s="366" t="s">
        <v>172</v>
      </c>
      <c r="Q66" s="388" t="s">
        <v>173</v>
      </c>
      <c r="R66" s="380" t="s">
        <v>174</v>
      </c>
    </row>
    <row r="67" spans="2:18" hidden="1" outlineLevel="1" x14ac:dyDescent="0.2">
      <c r="B67" s="569">
        <v>1</v>
      </c>
      <c r="C67" s="171" t="s">
        <v>338</v>
      </c>
      <c r="D67" s="501" t="s">
        <v>486</v>
      </c>
      <c r="E67" s="133"/>
      <c r="F67" s="120"/>
      <c r="G67" s="120"/>
      <c r="H67" s="120"/>
      <c r="I67" s="207">
        <f t="shared" ref="I67:I77" si="22">SUM(E67:H67)</f>
        <v>0</v>
      </c>
      <c r="K67" s="569">
        <v>1</v>
      </c>
      <c r="L67" s="171" t="s">
        <v>338</v>
      </c>
      <c r="M67" s="501" t="s">
        <v>486</v>
      </c>
      <c r="N67" s="135"/>
      <c r="O67" s="121"/>
      <c r="P67" s="121"/>
      <c r="Q67" s="121"/>
      <c r="R67" s="207">
        <f t="shared" ref="R67:R77" si="23">SUM(N67:Q67)</f>
        <v>0</v>
      </c>
    </row>
    <row r="68" spans="2:18" hidden="1" outlineLevel="1" x14ac:dyDescent="0.2">
      <c r="B68" s="569">
        <v>2</v>
      </c>
      <c r="C68" s="171" t="s">
        <v>205</v>
      </c>
      <c r="D68" s="501" t="s">
        <v>486</v>
      </c>
      <c r="E68" s="133"/>
      <c r="F68" s="120"/>
      <c r="G68" s="120"/>
      <c r="H68" s="120"/>
      <c r="I68" s="207">
        <f t="shared" si="22"/>
        <v>0</v>
      </c>
      <c r="K68" s="569">
        <v>2</v>
      </c>
      <c r="L68" s="171" t="s">
        <v>205</v>
      </c>
      <c r="M68" s="501" t="s">
        <v>486</v>
      </c>
      <c r="N68" s="135"/>
      <c r="O68" s="121"/>
      <c r="P68" s="121"/>
      <c r="Q68" s="121"/>
      <c r="R68" s="207">
        <f t="shared" si="23"/>
        <v>0</v>
      </c>
    </row>
    <row r="69" spans="2:18" hidden="1" outlineLevel="1" x14ac:dyDescent="0.2">
      <c r="B69" s="569">
        <v>3</v>
      </c>
      <c r="C69" s="171" t="s">
        <v>206</v>
      </c>
      <c r="D69" s="501" t="s">
        <v>486</v>
      </c>
      <c r="E69" s="133"/>
      <c r="F69" s="120"/>
      <c r="G69" s="120"/>
      <c r="H69" s="120"/>
      <c r="I69" s="207">
        <f t="shared" si="22"/>
        <v>0</v>
      </c>
      <c r="K69" s="569">
        <v>3</v>
      </c>
      <c r="L69" s="171" t="s">
        <v>206</v>
      </c>
      <c r="M69" s="501" t="s">
        <v>486</v>
      </c>
      <c r="N69" s="135"/>
      <c r="O69" s="121"/>
      <c r="P69" s="121"/>
      <c r="Q69" s="121"/>
      <c r="R69" s="207">
        <f t="shared" si="23"/>
        <v>0</v>
      </c>
    </row>
    <row r="70" spans="2:18" hidden="1" outlineLevel="1" x14ac:dyDescent="0.2">
      <c r="B70" s="569">
        <v>4</v>
      </c>
      <c r="C70" s="171" t="s">
        <v>347</v>
      </c>
      <c r="D70" s="501" t="s">
        <v>486</v>
      </c>
      <c r="E70" s="133"/>
      <c r="F70" s="120"/>
      <c r="G70" s="120"/>
      <c r="H70" s="120"/>
      <c r="I70" s="207">
        <f t="shared" si="22"/>
        <v>0</v>
      </c>
      <c r="K70" s="569">
        <v>4</v>
      </c>
      <c r="L70" s="171" t="s">
        <v>347</v>
      </c>
      <c r="M70" s="501" t="s">
        <v>486</v>
      </c>
      <c r="N70" s="135"/>
      <c r="O70" s="121"/>
      <c r="P70" s="121"/>
      <c r="Q70" s="121"/>
      <c r="R70" s="207">
        <f t="shared" si="23"/>
        <v>0</v>
      </c>
    </row>
    <row r="71" spans="2:18" hidden="1" outlineLevel="1" x14ac:dyDescent="0.2">
      <c r="B71" s="569">
        <v>5</v>
      </c>
      <c r="C71" s="171" t="s">
        <v>111</v>
      </c>
      <c r="D71" s="501" t="s">
        <v>486</v>
      </c>
      <c r="E71" s="133"/>
      <c r="F71" s="120"/>
      <c r="G71" s="120"/>
      <c r="H71" s="120"/>
      <c r="I71" s="207">
        <f t="shared" si="22"/>
        <v>0</v>
      </c>
      <c r="K71" s="569">
        <v>5</v>
      </c>
      <c r="L71" s="171" t="s">
        <v>111</v>
      </c>
      <c r="M71" s="501" t="s">
        <v>486</v>
      </c>
      <c r="N71" s="135"/>
      <c r="O71" s="121"/>
      <c r="P71" s="121"/>
      <c r="Q71" s="121"/>
      <c r="R71" s="207">
        <f t="shared" si="23"/>
        <v>0</v>
      </c>
    </row>
    <row r="72" spans="2:18" hidden="1" outlineLevel="1" x14ac:dyDescent="0.2">
      <c r="B72" s="569">
        <v>6</v>
      </c>
      <c r="C72" s="171" t="s">
        <v>209</v>
      </c>
      <c r="D72" s="501" t="s">
        <v>486</v>
      </c>
      <c r="E72" s="133"/>
      <c r="F72" s="120"/>
      <c r="G72" s="120"/>
      <c r="H72" s="120"/>
      <c r="I72" s="207">
        <f t="shared" si="22"/>
        <v>0</v>
      </c>
      <c r="K72" s="569">
        <v>6</v>
      </c>
      <c r="L72" s="171" t="s">
        <v>209</v>
      </c>
      <c r="M72" s="501" t="s">
        <v>486</v>
      </c>
      <c r="N72" s="135"/>
      <c r="O72" s="121"/>
      <c r="P72" s="121"/>
      <c r="Q72" s="121"/>
      <c r="R72" s="207">
        <f t="shared" si="23"/>
        <v>0</v>
      </c>
    </row>
    <row r="73" spans="2:18" hidden="1" outlineLevel="1" x14ac:dyDescent="0.2">
      <c r="B73" s="569">
        <v>7</v>
      </c>
      <c r="C73" s="171" t="s">
        <v>348</v>
      </c>
      <c r="D73" s="501" t="s">
        <v>486</v>
      </c>
      <c r="E73" s="133"/>
      <c r="F73" s="120"/>
      <c r="G73" s="120"/>
      <c r="H73" s="120"/>
      <c r="I73" s="207">
        <f t="shared" si="22"/>
        <v>0</v>
      </c>
      <c r="K73" s="569">
        <v>7</v>
      </c>
      <c r="L73" s="171" t="s">
        <v>348</v>
      </c>
      <c r="M73" s="501" t="s">
        <v>486</v>
      </c>
      <c r="N73" s="135"/>
      <c r="O73" s="121"/>
      <c r="P73" s="121"/>
      <c r="Q73" s="121"/>
      <c r="R73" s="207">
        <f t="shared" si="23"/>
        <v>0</v>
      </c>
    </row>
    <row r="74" spans="2:18" hidden="1" outlineLevel="1" x14ac:dyDescent="0.2">
      <c r="B74" s="569">
        <v>8</v>
      </c>
      <c r="C74" s="171" t="s">
        <v>210</v>
      </c>
      <c r="D74" s="501" t="s">
        <v>486</v>
      </c>
      <c r="E74" s="133"/>
      <c r="F74" s="120"/>
      <c r="G74" s="120"/>
      <c r="H74" s="120"/>
      <c r="I74" s="207">
        <f t="shared" si="22"/>
        <v>0</v>
      </c>
      <c r="K74" s="569">
        <v>8</v>
      </c>
      <c r="L74" s="171" t="s">
        <v>210</v>
      </c>
      <c r="M74" s="501" t="s">
        <v>486</v>
      </c>
      <c r="N74" s="135"/>
      <c r="O74" s="121"/>
      <c r="P74" s="121"/>
      <c r="Q74" s="121"/>
      <c r="R74" s="207">
        <f t="shared" si="23"/>
        <v>0</v>
      </c>
    </row>
    <row r="75" spans="2:18" ht="15" hidden="1" outlineLevel="1" x14ac:dyDescent="0.2">
      <c r="B75" s="569">
        <v>9</v>
      </c>
      <c r="C75" s="235" t="s">
        <v>126</v>
      </c>
      <c r="D75" s="502" t="s">
        <v>487</v>
      </c>
      <c r="E75" s="205">
        <f t="shared" ref="E75:H75" si="24">SUM(E67:E74)</f>
        <v>0</v>
      </c>
      <c r="F75" s="206">
        <f t="shared" si="24"/>
        <v>0</v>
      </c>
      <c r="G75" s="206">
        <f t="shared" si="24"/>
        <v>0</v>
      </c>
      <c r="H75" s="206">
        <f t="shared" si="24"/>
        <v>0</v>
      </c>
      <c r="I75" s="207">
        <f t="shared" si="22"/>
        <v>0</v>
      </c>
      <c r="K75" s="569">
        <v>9</v>
      </c>
      <c r="L75" s="235" t="s">
        <v>126</v>
      </c>
      <c r="M75" s="502" t="s">
        <v>487</v>
      </c>
      <c r="N75" s="205">
        <f>SUM(N67:N74)</f>
        <v>0</v>
      </c>
      <c r="O75" s="206">
        <f t="shared" ref="O75:Q75" si="25">SUM(O67:O74)</f>
        <v>0</v>
      </c>
      <c r="P75" s="206">
        <f t="shared" si="25"/>
        <v>0</v>
      </c>
      <c r="Q75" s="206">
        <f t="shared" si="25"/>
        <v>0</v>
      </c>
      <c r="R75" s="207">
        <f t="shared" si="23"/>
        <v>0</v>
      </c>
    </row>
    <row r="76" spans="2:18" hidden="1" outlineLevel="1" x14ac:dyDescent="0.2">
      <c r="B76" s="569">
        <v>10</v>
      </c>
      <c r="C76" s="171" t="s">
        <v>232</v>
      </c>
      <c r="D76" s="501" t="s">
        <v>488</v>
      </c>
      <c r="E76" s="133"/>
      <c r="F76" s="120"/>
      <c r="G76" s="120"/>
      <c r="H76" s="120"/>
      <c r="I76" s="207">
        <f t="shared" si="22"/>
        <v>0</v>
      </c>
      <c r="K76" s="569">
        <v>10</v>
      </c>
      <c r="L76" s="171" t="s">
        <v>232</v>
      </c>
      <c r="M76" s="501" t="s">
        <v>488</v>
      </c>
      <c r="N76" s="135"/>
      <c r="O76" s="121"/>
      <c r="P76" s="121"/>
      <c r="Q76" s="121"/>
      <c r="R76" s="207">
        <f t="shared" si="23"/>
        <v>0</v>
      </c>
    </row>
    <row r="77" spans="2:18" ht="15.75" hidden="1" outlineLevel="1" thickBot="1" x14ac:dyDescent="0.25">
      <c r="B77" s="570">
        <v>11</v>
      </c>
      <c r="C77" s="244" t="s">
        <v>30</v>
      </c>
      <c r="D77" s="527" t="s">
        <v>487</v>
      </c>
      <c r="E77" s="201">
        <f t="shared" ref="E77:H77" si="26">E75+E76</f>
        <v>0</v>
      </c>
      <c r="F77" s="166">
        <f t="shared" si="26"/>
        <v>0</v>
      </c>
      <c r="G77" s="166">
        <f t="shared" si="26"/>
        <v>0</v>
      </c>
      <c r="H77" s="166">
        <f t="shared" si="26"/>
        <v>0</v>
      </c>
      <c r="I77" s="167">
        <f t="shared" si="22"/>
        <v>0</v>
      </c>
      <c r="K77" s="570">
        <v>11</v>
      </c>
      <c r="L77" s="244" t="s">
        <v>30</v>
      </c>
      <c r="M77" s="527" t="s">
        <v>487</v>
      </c>
      <c r="N77" s="201">
        <f t="shared" ref="N77:Q77" si="27">N75+N76</f>
        <v>0</v>
      </c>
      <c r="O77" s="166">
        <f t="shared" si="27"/>
        <v>0</v>
      </c>
      <c r="P77" s="166">
        <f t="shared" si="27"/>
        <v>0</v>
      </c>
      <c r="Q77" s="166">
        <f t="shared" si="27"/>
        <v>0</v>
      </c>
      <c r="R77" s="167">
        <f t="shared" si="23"/>
        <v>0</v>
      </c>
    </row>
    <row r="78" spans="2:18" ht="15" hidden="1" outlineLevel="1" thickBot="1" x14ac:dyDescent="0.25"/>
    <row r="79" spans="2:18" ht="15" hidden="1" outlineLevel="1" x14ac:dyDescent="0.2">
      <c r="B79" s="652">
        <f>B64</f>
        <v>2023</v>
      </c>
      <c r="C79" s="719"/>
      <c r="D79" s="507"/>
      <c r="E79" s="712" t="str">
        <f>LEFT(E64,4)-1&amp;" UY"</f>
        <v>2018 UY</v>
      </c>
      <c r="F79" s="713"/>
      <c r="G79" s="713"/>
      <c r="H79" s="713"/>
      <c r="I79" s="714"/>
      <c r="K79" s="652">
        <f>K64</f>
        <v>2022</v>
      </c>
      <c r="L79" s="719"/>
      <c r="M79" s="507"/>
      <c r="N79" s="712" t="str">
        <f>LEFT(N64,4)-1&amp;" UY"</f>
        <v>2017 UY</v>
      </c>
      <c r="O79" s="713"/>
      <c r="P79" s="713"/>
      <c r="Q79" s="713"/>
      <c r="R79" s="714"/>
    </row>
    <row r="80" spans="2:18" ht="45" hidden="1" outlineLevel="1" x14ac:dyDescent="0.2">
      <c r="B80" s="654"/>
      <c r="C80" s="720"/>
      <c r="D80" s="508" t="s">
        <v>490</v>
      </c>
      <c r="E80" s="379" t="s">
        <v>343</v>
      </c>
      <c r="F80" s="366" t="s">
        <v>344</v>
      </c>
      <c r="G80" s="366" t="s">
        <v>345</v>
      </c>
      <c r="H80" s="388" t="s">
        <v>346</v>
      </c>
      <c r="I80" s="380" t="s">
        <v>30</v>
      </c>
      <c r="K80" s="654"/>
      <c r="L80" s="720"/>
      <c r="M80" s="508" t="s">
        <v>490</v>
      </c>
      <c r="N80" s="379" t="s">
        <v>343</v>
      </c>
      <c r="O80" s="366" t="s">
        <v>344</v>
      </c>
      <c r="P80" s="366" t="s">
        <v>345</v>
      </c>
      <c r="Q80" s="388" t="s">
        <v>346</v>
      </c>
      <c r="R80" s="380" t="s">
        <v>30</v>
      </c>
    </row>
    <row r="81" spans="2:18" ht="15" hidden="1" outlineLevel="1" x14ac:dyDescent="0.2">
      <c r="B81" s="656"/>
      <c r="C81" s="707"/>
      <c r="D81" s="526"/>
      <c r="E81" s="379" t="s">
        <v>175</v>
      </c>
      <c r="F81" s="366" t="s">
        <v>154</v>
      </c>
      <c r="G81" s="366" t="s">
        <v>176</v>
      </c>
      <c r="H81" s="388" t="s">
        <v>177</v>
      </c>
      <c r="I81" s="380" t="s">
        <v>178</v>
      </c>
      <c r="K81" s="656"/>
      <c r="L81" s="707"/>
      <c r="M81" s="526"/>
      <c r="N81" s="379" t="s">
        <v>175</v>
      </c>
      <c r="O81" s="366" t="s">
        <v>154</v>
      </c>
      <c r="P81" s="366" t="s">
        <v>176</v>
      </c>
      <c r="Q81" s="388" t="s">
        <v>177</v>
      </c>
      <c r="R81" s="380" t="s">
        <v>178</v>
      </c>
    </row>
    <row r="82" spans="2:18" hidden="1" outlineLevel="1" x14ac:dyDescent="0.2">
      <c r="B82" s="569">
        <v>1</v>
      </c>
      <c r="C82" s="171" t="s">
        <v>338</v>
      </c>
      <c r="D82" s="501" t="s">
        <v>486</v>
      </c>
      <c r="E82" s="133"/>
      <c r="F82" s="120"/>
      <c r="G82" s="120"/>
      <c r="H82" s="120"/>
      <c r="I82" s="207">
        <f t="shared" ref="I82:I92" si="28">SUM(E82:H82)</f>
        <v>0</v>
      </c>
      <c r="K82" s="569">
        <v>1</v>
      </c>
      <c r="L82" s="171" t="s">
        <v>338</v>
      </c>
      <c r="M82" s="501" t="s">
        <v>486</v>
      </c>
      <c r="N82" s="135"/>
      <c r="O82" s="121"/>
      <c r="P82" s="121"/>
      <c r="Q82" s="121"/>
      <c r="R82" s="207">
        <f t="shared" ref="R82:R92" si="29">SUM(N82:Q82)</f>
        <v>0</v>
      </c>
    </row>
    <row r="83" spans="2:18" hidden="1" outlineLevel="1" x14ac:dyDescent="0.2">
      <c r="B83" s="569">
        <v>2</v>
      </c>
      <c r="C83" s="171" t="s">
        <v>205</v>
      </c>
      <c r="D83" s="501" t="s">
        <v>486</v>
      </c>
      <c r="E83" s="133"/>
      <c r="F83" s="120"/>
      <c r="G83" s="120"/>
      <c r="H83" s="120"/>
      <c r="I83" s="207">
        <f t="shared" si="28"/>
        <v>0</v>
      </c>
      <c r="K83" s="569">
        <v>2</v>
      </c>
      <c r="L83" s="171" t="s">
        <v>205</v>
      </c>
      <c r="M83" s="501" t="s">
        <v>486</v>
      </c>
      <c r="N83" s="135"/>
      <c r="O83" s="121"/>
      <c r="P83" s="121"/>
      <c r="Q83" s="121"/>
      <c r="R83" s="207">
        <f t="shared" si="29"/>
        <v>0</v>
      </c>
    </row>
    <row r="84" spans="2:18" hidden="1" outlineLevel="1" x14ac:dyDescent="0.2">
      <c r="B84" s="569">
        <v>3</v>
      </c>
      <c r="C84" s="171" t="s">
        <v>206</v>
      </c>
      <c r="D84" s="501" t="s">
        <v>486</v>
      </c>
      <c r="E84" s="133"/>
      <c r="F84" s="120"/>
      <c r="G84" s="120"/>
      <c r="H84" s="120"/>
      <c r="I84" s="207">
        <f t="shared" si="28"/>
        <v>0</v>
      </c>
      <c r="K84" s="569">
        <v>3</v>
      </c>
      <c r="L84" s="171" t="s">
        <v>206</v>
      </c>
      <c r="M84" s="501" t="s">
        <v>486</v>
      </c>
      <c r="N84" s="135"/>
      <c r="O84" s="121"/>
      <c r="P84" s="121"/>
      <c r="Q84" s="121"/>
      <c r="R84" s="207">
        <f t="shared" si="29"/>
        <v>0</v>
      </c>
    </row>
    <row r="85" spans="2:18" hidden="1" outlineLevel="1" x14ac:dyDescent="0.2">
      <c r="B85" s="569">
        <v>4</v>
      </c>
      <c r="C85" s="171" t="s">
        <v>347</v>
      </c>
      <c r="D85" s="501" t="s">
        <v>486</v>
      </c>
      <c r="E85" s="133"/>
      <c r="F85" s="120"/>
      <c r="G85" s="120"/>
      <c r="H85" s="120"/>
      <c r="I85" s="207">
        <f t="shared" si="28"/>
        <v>0</v>
      </c>
      <c r="K85" s="569">
        <v>4</v>
      </c>
      <c r="L85" s="171" t="s">
        <v>347</v>
      </c>
      <c r="M85" s="501" t="s">
        <v>486</v>
      </c>
      <c r="N85" s="135"/>
      <c r="O85" s="121"/>
      <c r="P85" s="121"/>
      <c r="Q85" s="121"/>
      <c r="R85" s="207">
        <f t="shared" si="29"/>
        <v>0</v>
      </c>
    </row>
    <row r="86" spans="2:18" hidden="1" outlineLevel="1" x14ac:dyDescent="0.2">
      <c r="B86" s="569">
        <v>5</v>
      </c>
      <c r="C86" s="171" t="s">
        <v>111</v>
      </c>
      <c r="D86" s="501" t="s">
        <v>486</v>
      </c>
      <c r="E86" s="133"/>
      <c r="F86" s="120"/>
      <c r="G86" s="120"/>
      <c r="H86" s="120"/>
      <c r="I86" s="207">
        <f t="shared" si="28"/>
        <v>0</v>
      </c>
      <c r="K86" s="569">
        <v>5</v>
      </c>
      <c r="L86" s="171" t="s">
        <v>111</v>
      </c>
      <c r="M86" s="501" t="s">
        <v>486</v>
      </c>
      <c r="N86" s="135"/>
      <c r="O86" s="121"/>
      <c r="P86" s="121"/>
      <c r="Q86" s="121"/>
      <c r="R86" s="207">
        <f t="shared" si="29"/>
        <v>0</v>
      </c>
    </row>
    <row r="87" spans="2:18" hidden="1" outlineLevel="1" x14ac:dyDescent="0.2">
      <c r="B87" s="569">
        <v>6</v>
      </c>
      <c r="C87" s="171" t="s">
        <v>209</v>
      </c>
      <c r="D87" s="501" t="s">
        <v>486</v>
      </c>
      <c r="E87" s="133"/>
      <c r="F87" s="120"/>
      <c r="G87" s="120"/>
      <c r="H87" s="120"/>
      <c r="I87" s="207">
        <f t="shared" si="28"/>
        <v>0</v>
      </c>
      <c r="K87" s="569">
        <v>6</v>
      </c>
      <c r="L87" s="171" t="s">
        <v>209</v>
      </c>
      <c r="M87" s="501" t="s">
        <v>486</v>
      </c>
      <c r="N87" s="135"/>
      <c r="O87" s="121"/>
      <c r="P87" s="121"/>
      <c r="Q87" s="121"/>
      <c r="R87" s="207">
        <f t="shared" si="29"/>
        <v>0</v>
      </c>
    </row>
    <row r="88" spans="2:18" hidden="1" outlineLevel="1" x14ac:dyDescent="0.2">
      <c r="B88" s="569">
        <v>7</v>
      </c>
      <c r="C88" s="171" t="s">
        <v>348</v>
      </c>
      <c r="D88" s="501" t="s">
        <v>486</v>
      </c>
      <c r="E88" s="133"/>
      <c r="F88" s="120"/>
      <c r="G88" s="120"/>
      <c r="H88" s="120"/>
      <c r="I88" s="207">
        <f t="shared" si="28"/>
        <v>0</v>
      </c>
      <c r="K88" s="569">
        <v>7</v>
      </c>
      <c r="L88" s="171" t="s">
        <v>348</v>
      </c>
      <c r="M88" s="501" t="s">
        <v>486</v>
      </c>
      <c r="N88" s="135"/>
      <c r="O88" s="121"/>
      <c r="P88" s="121"/>
      <c r="Q88" s="121"/>
      <c r="R88" s="207">
        <f t="shared" si="29"/>
        <v>0</v>
      </c>
    </row>
    <row r="89" spans="2:18" hidden="1" outlineLevel="1" x14ac:dyDescent="0.2">
      <c r="B89" s="569">
        <v>8</v>
      </c>
      <c r="C89" s="171" t="s">
        <v>210</v>
      </c>
      <c r="D89" s="501" t="s">
        <v>486</v>
      </c>
      <c r="E89" s="133"/>
      <c r="F89" s="120"/>
      <c r="G89" s="120"/>
      <c r="H89" s="120"/>
      <c r="I89" s="207">
        <f t="shared" si="28"/>
        <v>0</v>
      </c>
      <c r="K89" s="569">
        <v>8</v>
      </c>
      <c r="L89" s="171" t="s">
        <v>210</v>
      </c>
      <c r="M89" s="501" t="s">
        <v>486</v>
      </c>
      <c r="N89" s="135"/>
      <c r="O89" s="121"/>
      <c r="P89" s="121"/>
      <c r="Q89" s="121"/>
      <c r="R89" s="207">
        <f t="shared" si="29"/>
        <v>0</v>
      </c>
    </row>
    <row r="90" spans="2:18" ht="15" hidden="1" outlineLevel="1" x14ac:dyDescent="0.2">
      <c r="B90" s="569">
        <v>9</v>
      </c>
      <c r="C90" s="235" t="s">
        <v>126</v>
      </c>
      <c r="D90" s="502" t="s">
        <v>487</v>
      </c>
      <c r="E90" s="205">
        <f t="shared" ref="E90:H90" si="30">SUM(E82:E89)</f>
        <v>0</v>
      </c>
      <c r="F90" s="206">
        <f t="shared" si="30"/>
        <v>0</v>
      </c>
      <c r="G90" s="206">
        <f t="shared" si="30"/>
        <v>0</v>
      </c>
      <c r="H90" s="206">
        <f t="shared" si="30"/>
        <v>0</v>
      </c>
      <c r="I90" s="207">
        <f t="shared" si="28"/>
        <v>0</v>
      </c>
      <c r="K90" s="569">
        <v>9</v>
      </c>
      <c r="L90" s="235" t="s">
        <v>126</v>
      </c>
      <c r="M90" s="502" t="s">
        <v>487</v>
      </c>
      <c r="N90" s="205">
        <f>SUM(N82:N89)</f>
        <v>0</v>
      </c>
      <c r="O90" s="206">
        <f t="shared" ref="O90:Q90" si="31">SUM(O82:O89)</f>
        <v>0</v>
      </c>
      <c r="P90" s="206">
        <f t="shared" si="31"/>
        <v>0</v>
      </c>
      <c r="Q90" s="206">
        <f t="shared" si="31"/>
        <v>0</v>
      </c>
      <c r="R90" s="207">
        <f t="shared" si="29"/>
        <v>0</v>
      </c>
    </row>
    <row r="91" spans="2:18" hidden="1" outlineLevel="1" x14ac:dyDescent="0.2">
      <c r="B91" s="569">
        <v>10</v>
      </c>
      <c r="C91" s="171" t="s">
        <v>232</v>
      </c>
      <c r="D91" s="501" t="s">
        <v>488</v>
      </c>
      <c r="E91" s="133"/>
      <c r="F91" s="120"/>
      <c r="G91" s="120"/>
      <c r="H91" s="120"/>
      <c r="I91" s="207">
        <f t="shared" si="28"/>
        <v>0</v>
      </c>
      <c r="K91" s="569">
        <v>10</v>
      </c>
      <c r="L91" s="171" t="s">
        <v>232</v>
      </c>
      <c r="M91" s="501" t="s">
        <v>488</v>
      </c>
      <c r="N91" s="135"/>
      <c r="O91" s="121"/>
      <c r="P91" s="121"/>
      <c r="Q91" s="121"/>
      <c r="R91" s="207">
        <f t="shared" si="29"/>
        <v>0</v>
      </c>
    </row>
    <row r="92" spans="2:18" ht="15.75" hidden="1" outlineLevel="1" thickBot="1" x14ac:dyDescent="0.25">
      <c r="B92" s="570">
        <v>11</v>
      </c>
      <c r="C92" s="244" t="s">
        <v>30</v>
      </c>
      <c r="D92" s="527" t="s">
        <v>487</v>
      </c>
      <c r="E92" s="201">
        <f t="shared" ref="E92:H92" si="32">E90+E91</f>
        <v>0</v>
      </c>
      <c r="F92" s="166">
        <f t="shared" si="32"/>
        <v>0</v>
      </c>
      <c r="G92" s="166">
        <f t="shared" si="32"/>
        <v>0</v>
      </c>
      <c r="H92" s="166">
        <f t="shared" si="32"/>
        <v>0</v>
      </c>
      <c r="I92" s="167">
        <f t="shared" si="28"/>
        <v>0</v>
      </c>
      <c r="K92" s="570">
        <v>11</v>
      </c>
      <c r="L92" s="244" t="s">
        <v>30</v>
      </c>
      <c r="M92" s="527" t="s">
        <v>487</v>
      </c>
      <c r="N92" s="201">
        <f t="shared" ref="N92:Q92" si="33">N90+N91</f>
        <v>0</v>
      </c>
      <c r="O92" s="166">
        <f t="shared" si="33"/>
        <v>0</v>
      </c>
      <c r="P92" s="166">
        <f t="shared" si="33"/>
        <v>0</v>
      </c>
      <c r="Q92" s="166">
        <f t="shared" si="33"/>
        <v>0</v>
      </c>
      <c r="R92" s="167">
        <f t="shared" si="29"/>
        <v>0</v>
      </c>
    </row>
    <row r="93" spans="2:18" ht="15" hidden="1" outlineLevel="1" thickBot="1" x14ac:dyDescent="0.25"/>
    <row r="94" spans="2:18" ht="15" hidden="1" outlineLevel="1" x14ac:dyDescent="0.2">
      <c r="B94" s="652">
        <f>B79</f>
        <v>2023</v>
      </c>
      <c r="C94" s="719"/>
      <c r="D94" s="507"/>
      <c r="E94" s="712" t="str">
        <f>LEFT(E79,4)-1&amp;" UY"</f>
        <v>2017 UY</v>
      </c>
      <c r="F94" s="713"/>
      <c r="G94" s="713"/>
      <c r="H94" s="713"/>
      <c r="I94" s="714"/>
      <c r="K94" s="652">
        <f>K79</f>
        <v>2022</v>
      </c>
      <c r="L94" s="719"/>
      <c r="M94" s="507"/>
      <c r="N94" s="712" t="str">
        <f>LEFT(N79,4)-1&amp;" UY"</f>
        <v>2016 UY</v>
      </c>
      <c r="O94" s="713"/>
      <c r="P94" s="713"/>
      <c r="Q94" s="713"/>
      <c r="R94" s="714"/>
    </row>
    <row r="95" spans="2:18" ht="45" hidden="1" outlineLevel="1" x14ac:dyDescent="0.2">
      <c r="B95" s="654"/>
      <c r="C95" s="720"/>
      <c r="D95" s="508" t="s">
        <v>490</v>
      </c>
      <c r="E95" s="379" t="s">
        <v>343</v>
      </c>
      <c r="F95" s="366" t="s">
        <v>344</v>
      </c>
      <c r="G95" s="366" t="s">
        <v>345</v>
      </c>
      <c r="H95" s="388" t="s">
        <v>346</v>
      </c>
      <c r="I95" s="380" t="s">
        <v>30</v>
      </c>
      <c r="K95" s="654"/>
      <c r="L95" s="720"/>
      <c r="M95" s="508" t="s">
        <v>490</v>
      </c>
      <c r="N95" s="379" t="s">
        <v>343</v>
      </c>
      <c r="O95" s="366" t="s">
        <v>344</v>
      </c>
      <c r="P95" s="366" t="s">
        <v>345</v>
      </c>
      <c r="Q95" s="388" t="s">
        <v>346</v>
      </c>
      <c r="R95" s="380" t="s">
        <v>30</v>
      </c>
    </row>
    <row r="96" spans="2:18" ht="15" hidden="1" outlineLevel="1" x14ac:dyDescent="0.2">
      <c r="B96" s="656"/>
      <c r="C96" s="707"/>
      <c r="D96" s="526"/>
      <c r="E96" s="379" t="s">
        <v>179</v>
      </c>
      <c r="F96" s="366" t="s">
        <v>180</v>
      </c>
      <c r="G96" s="366" t="s">
        <v>181</v>
      </c>
      <c r="H96" s="388" t="s">
        <v>182</v>
      </c>
      <c r="I96" s="380" t="s">
        <v>183</v>
      </c>
      <c r="K96" s="656"/>
      <c r="L96" s="707"/>
      <c r="M96" s="526"/>
      <c r="N96" s="379" t="s">
        <v>179</v>
      </c>
      <c r="O96" s="366" t="s">
        <v>180</v>
      </c>
      <c r="P96" s="366" t="s">
        <v>181</v>
      </c>
      <c r="Q96" s="388" t="s">
        <v>182</v>
      </c>
      <c r="R96" s="380" t="s">
        <v>183</v>
      </c>
    </row>
    <row r="97" spans="2:18" hidden="1" outlineLevel="1" x14ac:dyDescent="0.2">
      <c r="B97" s="569">
        <v>1</v>
      </c>
      <c r="C97" s="171" t="s">
        <v>338</v>
      </c>
      <c r="D97" s="501" t="s">
        <v>486</v>
      </c>
      <c r="E97" s="133"/>
      <c r="F97" s="120"/>
      <c r="G97" s="120"/>
      <c r="H97" s="120"/>
      <c r="I97" s="207">
        <f t="shared" ref="I97:I107" si="34">SUM(E97:H97)</f>
        <v>0</v>
      </c>
      <c r="K97" s="569">
        <v>1</v>
      </c>
      <c r="L97" s="171" t="s">
        <v>338</v>
      </c>
      <c r="M97" s="501" t="s">
        <v>486</v>
      </c>
      <c r="N97" s="135"/>
      <c r="O97" s="121"/>
      <c r="P97" s="121"/>
      <c r="Q97" s="121"/>
      <c r="R97" s="207">
        <f t="shared" ref="R97:R107" si="35">SUM(N97:Q97)</f>
        <v>0</v>
      </c>
    </row>
    <row r="98" spans="2:18" hidden="1" outlineLevel="1" x14ac:dyDescent="0.2">
      <c r="B98" s="569">
        <v>2</v>
      </c>
      <c r="C98" s="171" t="s">
        <v>205</v>
      </c>
      <c r="D98" s="501" t="s">
        <v>486</v>
      </c>
      <c r="E98" s="133"/>
      <c r="F98" s="120"/>
      <c r="G98" s="120"/>
      <c r="H98" s="120"/>
      <c r="I98" s="207">
        <f t="shared" si="34"/>
        <v>0</v>
      </c>
      <c r="K98" s="569">
        <v>2</v>
      </c>
      <c r="L98" s="171" t="s">
        <v>205</v>
      </c>
      <c r="M98" s="501" t="s">
        <v>486</v>
      </c>
      <c r="N98" s="135"/>
      <c r="O98" s="121"/>
      <c r="P98" s="121"/>
      <c r="Q98" s="121"/>
      <c r="R98" s="207">
        <f t="shared" si="35"/>
        <v>0</v>
      </c>
    </row>
    <row r="99" spans="2:18" hidden="1" outlineLevel="1" x14ac:dyDescent="0.2">
      <c r="B99" s="569">
        <v>3</v>
      </c>
      <c r="C99" s="171" t="s">
        <v>206</v>
      </c>
      <c r="D99" s="501" t="s">
        <v>486</v>
      </c>
      <c r="E99" s="133"/>
      <c r="F99" s="120"/>
      <c r="G99" s="120"/>
      <c r="H99" s="120"/>
      <c r="I99" s="207">
        <f t="shared" si="34"/>
        <v>0</v>
      </c>
      <c r="K99" s="569">
        <v>3</v>
      </c>
      <c r="L99" s="171" t="s">
        <v>206</v>
      </c>
      <c r="M99" s="501" t="s">
        <v>486</v>
      </c>
      <c r="N99" s="135"/>
      <c r="O99" s="121"/>
      <c r="P99" s="121"/>
      <c r="Q99" s="121"/>
      <c r="R99" s="207">
        <f t="shared" si="35"/>
        <v>0</v>
      </c>
    </row>
    <row r="100" spans="2:18" hidden="1" outlineLevel="1" x14ac:dyDescent="0.2">
      <c r="B100" s="569">
        <v>4</v>
      </c>
      <c r="C100" s="171" t="s">
        <v>347</v>
      </c>
      <c r="D100" s="501" t="s">
        <v>486</v>
      </c>
      <c r="E100" s="133"/>
      <c r="F100" s="120"/>
      <c r="G100" s="120"/>
      <c r="H100" s="120"/>
      <c r="I100" s="207">
        <f t="shared" si="34"/>
        <v>0</v>
      </c>
      <c r="K100" s="569">
        <v>4</v>
      </c>
      <c r="L100" s="171" t="s">
        <v>347</v>
      </c>
      <c r="M100" s="501" t="s">
        <v>486</v>
      </c>
      <c r="N100" s="135"/>
      <c r="O100" s="121"/>
      <c r="P100" s="121"/>
      <c r="Q100" s="121"/>
      <c r="R100" s="207">
        <f t="shared" si="35"/>
        <v>0</v>
      </c>
    </row>
    <row r="101" spans="2:18" hidden="1" outlineLevel="1" x14ac:dyDescent="0.2">
      <c r="B101" s="569">
        <v>5</v>
      </c>
      <c r="C101" s="171" t="s">
        <v>111</v>
      </c>
      <c r="D101" s="501" t="s">
        <v>486</v>
      </c>
      <c r="E101" s="133"/>
      <c r="F101" s="120"/>
      <c r="G101" s="120"/>
      <c r="H101" s="120"/>
      <c r="I101" s="207">
        <f t="shared" si="34"/>
        <v>0</v>
      </c>
      <c r="K101" s="569">
        <v>5</v>
      </c>
      <c r="L101" s="171" t="s">
        <v>111</v>
      </c>
      <c r="M101" s="501" t="s">
        <v>486</v>
      </c>
      <c r="N101" s="135"/>
      <c r="O101" s="121"/>
      <c r="P101" s="121"/>
      <c r="Q101" s="121"/>
      <c r="R101" s="207">
        <f t="shared" si="35"/>
        <v>0</v>
      </c>
    </row>
    <row r="102" spans="2:18" hidden="1" outlineLevel="1" x14ac:dyDescent="0.2">
      <c r="B102" s="569">
        <v>6</v>
      </c>
      <c r="C102" s="171" t="s">
        <v>209</v>
      </c>
      <c r="D102" s="501" t="s">
        <v>486</v>
      </c>
      <c r="E102" s="133"/>
      <c r="F102" s="120"/>
      <c r="G102" s="120"/>
      <c r="H102" s="120"/>
      <c r="I102" s="207">
        <f t="shared" si="34"/>
        <v>0</v>
      </c>
      <c r="K102" s="569">
        <v>6</v>
      </c>
      <c r="L102" s="171" t="s">
        <v>209</v>
      </c>
      <c r="M102" s="501" t="s">
        <v>486</v>
      </c>
      <c r="N102" s="135"/>
      <c r="O102" s="121"/>
      <c r="P102" s="121"/>
      <c r="Q102" s="121"/>
      <c r="R102" s="207">
        <f t="shared" si="35"/>
        <v>0</v>
      </c>
    </row>
    <row r="103" spans="2:18" hidden="1" outlineLevel="1" x14ac:dyDescent="0.2">
      <c r="B103" s="569">
        <v>7</v>
      </c>
      <c r="C103" s="171" t="s">
        <v>348</v>
      </c>
      <c r="D103" s="501" t="s">
        <v>486</v>
      </c>
      <c r="E103" s="133"/>
      <c r="F103" s="120"/>
      <c r="G103" s="120"/>
      <c r="H103" s="120"/>
      <c r="I103" s="207">
        <f t="shared" si="34"/>
        <v>0</v>
      </c>
      <c r="K103" s="569">
        <v>7</v>
      </c>
      <c r="L103" s="171" t="s">
        <v>348</v>
      </c>
      <c r="M103" s="501" t="s">
        <v>486</v>
      </c>
      <c r="N103" s="135"/>
      <c r="O103" s="121"/>
      <c r="P103" s="121"/>
      <c r="Q103" s="121"/>
      <c r="R103" s="207">
        <f t="shared" si="35"/>
        <v>0</v>
      </c>
    </row>
    <row r="104" spans="2:18" hidden="1" outlineLevel="1" x14ac:dyDescent="0.2">
      <c r="B104" s="569">
        <v>8</v>
      </c>
      <c r="C104" s="171" t="s">
        <v>210</v>
      </c>
      <c r="D104" s="501" t="s">
        <v>486</v>
      </c>
      <c r="E104" s="133"/>
      <c r="F104" s="120"/>
      <c r="G104" s="120"/>
      <c r="H104" s="120"/>
      <c r="I104" s="207">
        <f t="shared" si="34"/>
        <v>0</v>
      </c>
      <c r="K104" s="569">
        <v>8</v>
      </c>
      <c r="L104" s="171" t="s">
        <v>210</v>
      </c>
      <c r="M104" s="501" t="s">
        <v>486</v>
      </c>
      <c r="N104" s="135"/>
      <c r="O104" s="121"/>
      <c r="P104" s="121"/>
      <c r="Q104" s="121"/>
      <c r="R104" s="207">
        <f t="shared" si="35"/>
        <v>0</v>
      </c>
    </row>
    <row r="105" spans="2:18" ht="15" hidden="1" outlineLevel="1" x14ac:dyDescent="0.2">
      <c r="B105" s="569">
        <v>9</v>
      </c>
      <c r="C105" s="235" t="s">
        <v>126</v>
      </c>
      <c r="D105" s="502" t="s">
        <v>487</v>
      </c>
      <c r="E105" s="205">
        <f t="shared" ref="E105:H105" si="36">SUM(E97:E104)</f>
        <v>0</v>
      </c>
      <c r="F105" s="206">
        <f t="shared" si="36"/>
        <v>0</v>
      </c>
      <c r="G105" s="206">
        <f t="shared" si="36"/>
        <v>0</v>
      </c>
      <c r="H105" s="206">
        <f t="shared" si="36"/>
        <v>0</v>
      </c>
      <c r="I105" s="207">
        <f t="shared" si="34"/>
        <v>0</v>
      </c>
      <c r="K105" s="569">
        <v>9</v>
      </c>
      <c r="L105" s="235" t="s">
        <v>126</v>
      </c>
      <c r="M105" s="502" t="s">
        <v>487</v>
      </c>
      <c r="N105" s="205">
        <f>SUM(N97:N104)</f>
        <v>0</v>
      </c>
      <c r="O105" s="206">
        <f t="shared" ref="O105:Q105" si="37">SUM(O97:O104)</f>
        <v>0</v>
      </c>
      <c r="P105" s="206">
        <f t="shared" si="37"/>
        <v>0</v>
      </c>
      <c r="Q105" s="206">
        <f t="shared" si="37"/>
        <v>0</v>
      </c>
      <c r="R105" s="207">
        <f t="shared" si="35"/>
        <v>0</v>
      </c>
    </row>
    <row r="106" spans="2:18" hidden="1" outlineLevel="1" x14ac:dyDescent="0.2">
      <c r="B106" s="569">
        <v>10</v>
      </c>
      <c r="C106" s="171" t="s">
        <v>232</v>
      </c>
      <c r="D106" s="501" t="s">
        <v>488</v>
      </c>
      <c r="E106" s="133"/>
      <c r="F106" s="120"/>
      <c r="G106" s="120"/>
      <c r="H106" s="120"/>
      <c r="I106" s="207">
        <f t="shared" si="34"/>
        <v>0</v>
      </c>
      <c r="K106" s="569">
        <v>10</v>
      </c>
      <c r="L106" s="171" t="s">
        <v>232</v>
      </c>
      <c r="M106" s="501" t="s">
        <v>488</v>
      </c>
      <c r="N106" s="135"/>
      <c r="O106" s="121"/>
      <c r="P106" s="121"/>
      <c r="Q106" s="121"/>
      <c r="R106" s="207">
        <f t="shared" si="35"/>
        <v>0</v>
      </c>
    </row>
    <row r="107" spans="2:18" ht="15.75" hidden="1" outlineLevel="1" thickBot="1" x14ac:dyDescent="0.25">
      <c r="B107" s="570">
        <v>11</v>
      </c>
      <c r="C107" s="244" t="s">
        <v>30</v>
      </c>
      <c r="D107" s="527" t="s">
        <v>487</v>
      </c>
      <c r="E107" s="201">
        <f t="shared" ref="E107:H107" si="38">E105+E106</f>
        <v>0</v>
      </c>
      <c r="F107" s="166">
        <f t="shared" si="38"/>
        <v>0</v>
      </c>
      <c r="G107" s="166">
        <f t="shared" si="38"/>
        <v>0</v>
      </c>
      <c r="H107" s="166">
        <f t="shared" si="38"/>
        <v>0</v>
      </c>
      <c r="I107" s="167">
        <f t="shared" si="34"/>
        <v>0</v>
      </c>
      <c r="K107" s="570">
        <v>11</v>
      </c>
      <c r="L107" s="244" t="s">
        <v>30</v>
      </c>
      <c r="M107" s="527" t="s">
        <v>487</v>
      </c>
      <c r="N107" s="201">
        <f t="shared" ref="N107:Q107" si="39">N105+N106</f>
        <v>0</v>
      </c>
      <c r="O107" s="166">
        <f t="shared" si="39"/>
        <v>0</v>
      </c>
      <c r="P107" s="166">
        <f t="shared" si="39"/>
        <v>0</v>
      </c>
      <c r="Q107" s="166">
        <f t="shared" si="39"/>
        <v>0</v>
      </c>
      <c r="R107" s="167">
        <f t="shared" si="35"/>
        <v>0</v>
      </c>
    </row>
    <row r="108" spans="2:18" ht="15" collapsed="1" thickBot="1" x14ac:dyDescent="0.25"/>
    <row r="109" spans="2:18" ht="15" x14ac:dyDescent="0.2">
      <c r="B109" s="652">
        <f>B94</f>
        <v>2023</v>
      </c>
      <c r="C109" s="719"/>
      <c r="D109" s="507"/>
      <c r="E109" s="712" t="str">
        <f>'Key inputs'!F30</f>
        <v>Total</v>
      </c>
      <c r="F109" s="713"/>
      <c r="G109" s="713"/>
      <c r="H109" s="713"/>
      <c r="I109" s="714"/>
      <c r="K109" s="652">
        <f>K94</f>
        <v>2022</v>
      </c>
      <c r="L109" s="719"/>
      <c r="M109" s="507"/>
      <c r="N109" s="712" t="str">
        <f>'Key inputs'!J30</f>
        <v>Total</v>
      </c>
      <c r="O109" s="713"/>
      <c r="P109" s="713"/>
      <c r="Q109" s="713"/>
      <c r="R109" s="714"/>
    </row>
    <row r="110" spans="2:18" ht="45" x14ac:dyDescent="0.2">
      <c r="B110" s="654"/>
      <c r="C110" s="720"/>
      <c r="D110" s="508" t="s">
        <v>490</v>
      </c>
      <c r="E110" s="379" t="s">
        <v>343</v>
      </c>
      <c r="F110" s="366" t="s">
        <v>344</v>
      </c>
      <c r="G110" s="366" t="s">
        <v>345</v>
      </c>
      <c r="H110" s="388" t="s">
        <v>346</v>
      </c>
      <c r="I110" s="380" t="s">
        <v>30</v>
      </c>
      <c r="K110" s="654"/>
      <c r="L110" s="720"/>
      <c r="M110" s="508" t="s">
        <v>490</v>
      </c>
      <c r="N110" s="379" t="s">
        <v>343</v>
      </c>
      <c r="O110" s="366" t="s">
        <v>344</v>
      </c>
      <c r="P110" s="366" t="s">
        <v>345</v>
      </c>
      <c r="Q110" s="388" t="s">
        <v>346</v>
      </c>
      <c r="R110" s="380" t="s">
        <v>30</v>
      </c>
    </row>
    <row r="111" spans="2:18" ht="15" x14ac:dyDescent="0.2">
      <c r="B111" s="656"/>
      <c r="C111" s="707"/>
      <c r="D111" s="526"/>
      <c r="E111" s="379" t="s">
        <v>184</v>
      </c>
      <c r="F111" s="366" t="s">
        <v>185</v>
      </c>
      <c r="G111" s="366" t="s">
        <v>186</v>
      </c>
      <c r="H111" s="388" t="s">
        <v>187</v>
      </c>
      <c r="I111" s="380" t="s">
        <v>188</v>
      </c>
      <c r="K111" s="656"/>
      <c r="L111" s="707"/>
      <c r="M111" s="526"/>
      <c r="N111" s="379" t="s">
        <v>184</v>
      </c>
      <c r="O111" s="366" t="s">
        <v>185</v>
      </c>
      <c r="P111" s="366" t="s">
        <v>186</v>
      </c>
      <c r="Q111" s="388" t="s">
        <v>187</v>
      </c>
      <c r="R111" s="380" t="s">
        <v>188</v>
      </c>
    </row>
    <row r="112" spans="2:18" x14ac:dyDescent="0.2">
      <c r="B112" s="569">
        <v>1</v>
      </c>
      <c r="C112" s="171" t="s">
        <v>338</v>
      </c>
      <c r="D112" s="501" t="s">
        <v>486</v>
      </c>
      <c r="E112" s="205">
        <f t="shared" ref="E112:I122" si="40">SUM(E7,E22,E37,E52,E67,E82,E97)</f>
        <v>0</v>
      </c>
      <c r="F112" s="206">
        <f t="shared" si="40"/>
        <v>0</v>
      </c>
      <c r="G112" s="206">
        <f t="shared" si="40"/>
        <v>0</v>
      </c>
      <c r="H112" s="206">
        <f t="shared" si="40"/>
        <v>0</v>
      </c>
      <c r="I112" s="207">
        <f t="shared" si="40"/>
        <v>0</v>
      </c>
      <c r="K112" s="569">
        <v>1</v>
      </c>
      <c r="L112" s="171" t="s">
        <v>338</v>
      </c>
      <c r="M112" s="501" t="s">
        <v>486</v>
      </c>
      <c r="N112" s="205">
        <f t="shared" ref="N112:R122" si="41">SUM(N7,N22,N37,N52,N67,N82,N97)</f>
        <v>0</v>
      </c>
      <c r="O112" s="206">
        <f t="shared" si="41"/>
        <v>0</v>
      </c>
      <c r="P112" s="206">
        <f t="shared" si="41"/>
        <v>0</v>
      </c>
      <c r="Q112" s="206">
        <f t="shared" si="41"/>
        <v>0</v>
      </c>
      <c r="R112" s="207">
        <f t="shared" si="41"/>
        <v>0</v>
      </c>
    </row>
    <row r="113" spans="2:18" x14ac:dyDescent="0.2">
      <c r="B113" s="569">
        <v>2</v>
      </c>
      <c r="C113" s="171" t="s">
        <v>205</v>
      </c>
      <c r="D113" s="501" t="s">
        <v>486</v>
      </c>
      <c r="E113" s="205">
        <f t="shared" si="40"/>
        <v>0</v>
      </c>
      <c r="F113" s="206">
        <f t="shared" si="40"/>
        <v>0</v>
      </c>
      <c r="G113" s="206">
        <f t="shared" si="40"/>
        <v>0</v>
      </c>
      <c r="H113" s="206">
        <f t="shared" si="40"/>
        <v>0</v>
      </c>
      <c r="I113" s="207">
        <f t="shared" si="40"/>
        <v>0</v>
      </c>
      <c r="K113" s="569">
        <v>2</v>
      </c>
      <c r="L113" s="171" t="s">
        <v>205</v>
      </c>
      <c r="M113" s="501" t="s">
        <v>486</v>
      </c>
      <c r="N113" s="205">
        <f t="shared" si="41"/>
        <v>0</v>
      </c>
      <c r="O113" s="206">
        <f t="shared" si="41"/>
        <v>0</v>
      </c>
      <c r="P113" s="206">
        <f t="shared" si="41"/>
        <v>0</v>
      </c>
      <c r="Q113" s="206">
        <f t="shared" si="41"/>
        <v>0</v>
      </c>
      <c r="R113" s="207">
        <f t="shared" si="41"/>
        <v>0</v>
      </c>
    </row>
    <row r="114" spans="2:18" x14ac:dyDescent="0.2">
      <c r="B114" s="569">
        <v>3</v>
      </c>
      <c r="C114" s="171" t="s">
        <v>206</v>
      </c>
      <c r="D114" s="501" t="s">
        <v>486</v>
      </c>
      <c r="E114" s="205">
        <f t="shared" si="40"/>
        <v>0</v>
      </c>
      <c r="F114" s="206">
        <f t="shared" si="40"/>
        <v>0</v>
      </c>
      <c r="G114" s="206">
        <f t="shared" si="40"/>
        <v>0</v>
      </c>
      <c r="H114" s="206">
        <f t="shared" si="40"/>
        <v>0</v>
      </c>
      <c r="I114" s="207">
        <f t="shared" si="40"/>
        <v>0</v>
      </c>
      <c r="K114" s="569">
        <v>3</v>
      </c>
      <c r="L114" s="171" t="s">
        <v>206</v>
      </c>
      <c r="M114" s="501" t="s">
        <v>486</v>
      </c>
      <c r="N114" s="205">
        <f t="shared" si="41"/>
        <v>0</v>
      </c>
      <c r="O114" s="206">
        <f t="shared" si="41"/>
        <v>0</v>
      </c>
      <c r="P114" s="206">
        <f t="shared" si="41"/>
        <v>0</v>
      </c>
      <c r="Q114" s="206">
        <f t="shared" si="41"/>
        <v>0</v>
      </c>
      <c r="R114" s="207">
        <f t="shared" si="41"/>
        <v>0</v>
      </c>
    </row>
    <row r="115" spans="2:18" x14ac:dyDescent="0.2">
      <c r="B115" s="569">
        <v>4</v>
      </c>
      <c r="C115" s="171" t="s">
        <v>347</v>
      </c>
      <c r="D115" s="501" t="s">
        <v>486</v>
      </c>
      <c r="E115" s="205">
        <f t="shared" si="40"/>
        <v>0</v>
      </c>
      <c r="F115" s="206">
        <f t="shared" si="40"/>
        <v>0</v>
      </c>
      <c r="G115" s="206">
        <f t="shared" si="40"/>
        <v>0</v>
      </c>
      <c r="H115" s="206">
        <f t="shared" si="40"/>
        <v>0</v>
      </c>
      <c r="I115" s="207">
        <f t="shared" si="40"/>
        <v>0</v>
      </c>
      <c r="K115" s="569">
        <v>4</v>
      </c>
      <c r="L115" s="171" t="s">
        <v>347</v>
      </c>
      <c r="M115" s="501" t="s">
        <v>486</v>
      </c>
      <c r="N115" s="205">
        <f t="shared" si="41"/>
        <v>0</v>
      </c>
      <c r="O115" s="206">
        <f t="shared" si="41"/>
        <v>0</v>
      </c>
      <c r="P115" s="206">
        <f t="shared" si="41"/>
        <v>0</v>
      </c>
      <c r="Q115" s="206">
        <f t="shared" si="41"/>
        <v>0</v>
      </c>
      <c r="R115" s="207">
        <f t="shared" si="41"/>
        <v>0</v>
      </c>
    </row>
    <row r="116" spans="2:18" x14ac:dyDescent="0.2">
      <c r="B116" s="569">
        <v>5</v>
      </c>
      <c r="C116" s="171" t="s">
        <v>111</v>
      </c>
      <c r="D116" s="501" t="s">
        <v>486</v>
      </c>
      <c r="E116" s="205">
        <f t="shared" si="40"/>
        <v>0</v>
      </c>
      <c r="F116" s="206">
        <f t="shared" si="40"/>
        <v>0</v>
      </c>
      <c r="G116" s="206">
        <f t="shared" si="40"/>
        <v>0</v>
      </c>
      <c r="H116" s="206">
        <f t="shared" si="40"/>
        <v>0</v>
      </c>
      <c r="I116" s="207">
        <f t="shared" si="40"/>
        <v>0</v>
      </c>
      <c r="K116" s="569">
        <v>5</v>
      </c>
      <c r="L116" s="171" t="s">
        <v>111</v>
      </c>
      <c r="M116" s="501" t="s">
        <v>486</v>
      </c>
      <c r="N116" s="205">
        <f t="shared" si="41"/>
        <v>0</v>
      </c>
      <c r="O116" s="206">
        <f t="shared" si="41"/>
        <v>0</v>
      </c>
      <c r="P116" s="206">
        <f t="shared" si="41"/>
        <v>0</v>
      </c>
      <c r="Q116" s="206">
        <f t="shared" si="41"/>
        <v>0</v>
      </c>
      <c r="R116" s="207">
        <f t="shared" si="41"/>
        <v>0</v>
      </c>
    </row>
    <row r="117" spans="2:18" x14ac:dyDescent="0.2">
      <c r="B117" s="569">
        <v>6</v>
      </c>
      <c r="C117" s="171" t="s">
        <v>209</v>
      </c>
      <c r="D117" s="501" t="s">
        <v>486</v>
      </c>
      <c r="E117" s="205">
        <f t="shared" si="40"/>
        <v>0</v>
      </c>
      <c r="F117" s="206">
        <f t="shared" si="40"/>
        <v>0</v>
      </c>
      <c r="G117" s="206">
        <f t="shared" si="40"/>
        <v>0</v>
      </c>
      <c r="H117" s="206">
        <f t="shared" si="40"/>
        <v>0</v>
      </c>
      <c r="I117" s="207">
        <f t="shared" si="40"/>
        <v>0</v>
      </c>
      <c r="K117" s="569">
        <v>6</v>
      </c>
      <c r="L117" s="171" t="s">
        <v>209</v>
      </c>
      <c r="M117" s="501" t="s">
        <v>486</v>
      </c>
      <c r="N117" s="205">
        <f t="shared" si="41"/>
        <v>0</v>
      </c>
      <c r="O117" s="206">
        <f t="shared" si="41"/>
        <v>0</v>
      </c>
      <c r="P117" s="206">
        <f t="shared" si="41"/>
        <v>0</v>
      </c>
      <c r="Q117" s="206">
        <f t="shared" si="41"/>
        <v>0</v>
      </c>
      <c r="R117" s="207">
        <f t="shared" si="41"/>
        <v>0</v>
      </c>
    </row>
    <row r="118" spans="2:18" x14ac:dyDescent="0.2">
      <c r="B118" s="569">
        <v>7</v>
      </c>
      <c r="C118" s="171" t="s">
        <v>348</v>
      </c>
      <c r="D118" s="501" t="s">
        <v>486</v>
      </c>
      <c r="E118" s="205">
        <f t="shared" si="40"/>
        <v>0</v>
      </c>
      <c r="F118" s="206">
        <f t="shared" si="40"/>
        <v>0</v>
      </c>
      <c r="G118" s="206">
        <f t="shared" si="40"/>
        <v>0</v>
      </c>
      <c r="H118" s="206">
        <f t="shared" si="40"/>
        <v>0</v>
      </c>
      <c r="I118" s="207">
        <f t="shared" si="40"/>
        <v>0</v>
      </c>
      <c r="K118" s="569">
        <v>7</v>
      </c>
      <c r="L118" s="171" t="s">
        <v>348</v>
      </c>
      <c r="M118" s="501" t="s">
        <v>486</v>
      </c>
      <c r="N118" s="205">
        <f t="shared" si="41"/>
        <v>0</v>
      </c>
      <c r="O118" s="206">
        <f t="shared" si="41"/>
        <v>0</v>
      </c>
      <c r="P118" s="206">
        <f t="shared" si="41"/>
        <v>0</v>
      </c>
      <c r="Q118" s="206">
        <f t="shared" si="41"/>
        <v>0</v>
      </c>
      <c r="R118" s="207">
        <f t="shared" si="41"/>
        <v>0</v>
      </c>
    </row>
    <row r="119" spans="2:18" x14ac:dyDescent="0.2">
      <c r="B119" s="569">
        <v>8</v>
      </c>
      <c r="C119" s="171" t="s">
        <v>210</v>
      </c>
      <c r="D119" s="501" t="s">
        <v>486</v>
      </c>
      <c r="E119" s="205">
        <f t="shared" si="40"/>
        <v>0</v>
      </c>
      <c r="F119" s="206">
        <f t="shared" si="40"/>
        <v>0</v>
      </c>
      <c r="G119" s="206">
        <f t="shared" si="40"/>
        <v>0</v>
      </c>
      <c r="H119" s="206">
        <f t="shared" si="40"/>
        <v>0</v>
      </c>
      <c r="I119" s="207">
        <f t="shared" si="40"/>
        <v>0</v>
      </c>
      <c r="K119" s="569">
        <v>8</v>
      </c>
      <c r="L119" s="171" t="s">
        <v>210</v>
      </c>
      <c r="M119" s="501" t="s">
        <v>486</v>
      </c>
      <c r="N119" s="205">
        <f t="shared" si="41"/>
        <v>0</v>
      </c>
      <c r="O119" s="206">
        <f t="shared" si="41"/>
        <v>0</v>
      </c>
      <c r="P119" s="206">
        <f t="shared" si="41"/>
        <v>0</v>
      </c>
      <c r="Q119" s="206">
        <f t="shared" si="41"/>
        <v>0</v>
      </c>
      <c r="R119" s="207">
        <f t="shared" si="41"/>
        <v>0</v>
      </c>
    </row>
    <row r="120" spans="2:18" ht="15" x14ac:dyDescent="0.2">
      <c r="B120" s="569">
        <v>9</v>
      </c>
      <c r="C120" s="235" t="s">
        <v>126</v>
      </c>
      <c r="D120" s="502" t="s">
        <v>487</v>
      </c>
      <c r="E120" s="205">
        <f t="shared" si="40"/>
        <v>0</v>
      </c>
      <c r="F120" s="206">
        <f t="shared" si="40"/>
        <v>0</v>
      </c>
      <c r="G120" s="206">
        <f t="shared" si="40"/>
        <v>0</v>
      </c>
      <c r="H120" s="206">
        <f t="shared" si="40"/>
        <v>0</v>
      </c>
      <c r="I120" s="207">
        <f t="shared" si="40"/>
        <v>0</v>
      </c>
      <c r="K120" s="569">
        <v>9</v>
      </c>
      <c r="L120" s="235" t="s">
        <v>126</v>
      </c>
      <c r="M120" s="502" t="s">
        <v>487</v>
      </c>
      <c r="N120" s="205">
        <f t="shared" si="41"/>
        <v>0</v>
      </c>
      <c r="O120" s="206">
        <f t="shared" si="41"/>
        <v>0</v>
      </c>
      <c r="P120" s="206">
        <f t="shared" si="41"/>
        <v>0</v>
      </c>
      <c r="Q120" s="206">
        <f t="shared" si="41"/>
        <v>0</v>
      </c>
      <c r="R120" s="207">
        <f t="shared" si="41"/>
        <v>0</v>
      </c>
    </row>
    <row r="121" spans="2:18" x14ac:dyDescent="0.2">
      <c r="B121" s="569">
        <v>10</v>
      </c>
      <c r="C121" s="171" t="s">
        <v>232</v>
      </c>
      <c r="D121" s="501" t="s">
        <v>488</v>
      </c>
      <c r="E121" s="205">
        <f t="shared" si="40"/>
        <v>0</v>
      </c>
      <c r="F121" s="206">
        <f t="shared" si="40"/>
        <v>0</v>
      </c>
      <c r="G121" s="206">
        <f t="shared" si="40"/>
        <v>0</v>
      </c>
      <c r="H121" s="206">
        <f t="shared" si="40"/>
        <v>0</v>
      </c>
      <c r="I121" s="207">
        <f t="shared" si="40"/>
        <v>0</v>
      </c>
      <c r="K121" s="569">
        <v>10</v>
      </c>
      <c r="L121" s="171" t="s">
        <v>232</v>
      </c>
      <c r="M121" s="501" t="s">
        <v>488</v>
      </c>
      <c r="N121" s="205">
        <f t="shared" si="41"/>
        <v>0</v>
      </c>
      <c r="O121" s="206">
        <f t="shared" si="41"/>
        <v>0</v>
      </c>
      <c r="P121" s="206">
        <f t="shared" si="41"/>
        <v>0</v>
      </c>
      <c r="Q121" s="206">
        <f t="shared" si="41"/>
        <v>0</v>
      </c>
      <c r="R121" s="207">
        <f t="shared" si="41"/>
        <v>0</v>
      </c>
    </row>
    <row r="122" spans="2:18" ht="15.75" thickBot="1" x14ac:dyDescent="0.25">
      <c r="B122" s="570">
        <v>11</v>
      </c>
      <c r="C122" s="244" t="s">
        <v>30</v>
      </c>
      <c r="D122" s="527" t="s">
        <v>487</v>
      </c>
      <c r="E122" s="201">
        <f t="shared" si="40"/>
        <v>0</v>
      </c>
      <c r="F122" s="166">
        <f t="shared" si="40"/>
        <v>0</v>
      </c>
      <c r="G122" s="166">
        <f t="shared" si="40"/>
        <v>0</v>
      </c>
      <c r="H122" s="166">
        <f t="shared" si="40"/>
        <v>0</v>
      </c>
      <c r="I122" s="167">
        <f t="shared" si="40"/>
        <v>0</v>
      </c>
      <c r="K122" s="570">
        <v>11</v>
      </c>
      <c r="L122" s="244" t="s">
        <v>30</v>
      </c>
      <c r="M122" s="527" t="s">
        <v>487</v>
      </c>
      <c r="N122" s="201">
        <f t="shared" si="41"/>
        <v>0</v>
      </c>
      <c r="O122" s="166">
        <f t="shared" si="41"/>
        <v>0</v>
      </c>
      <c r="P122" s="166">
        <f t="shared" si="41"/>
        <v>0</v>
      </c>
      <c r="Q122" s="166">
        <f t="shared" si="41"/>
        <v>0</v>
      </c>
      <c r="R122" s="167">
        <f t="shared" si="41"/>
        <v>0</v>
      </c>
    </row>
  </sheetData>
  <sheetProtection algorithmName="SHA-512" hashValue="FWxRc57Q3UWnovVNc8cWOHEKWgYBZcX79EbhxLMjVlbr+7xOGj2GFmpM8MmLUNTQx7U1a2cxULU9TrWh72f+WA==" saltValue="FtWKbdwEfZYRIzIyy+avDg==" spinCount="100000" sheet="1" objects="1" scenarios="1" formatCells="0" formatColumns="0" formatRows="0"/>
  <mergeCells count="32">
    <mergeCell ref="B79:C81"/>
    <mergeCell ref="B94:C96"/>
    <mergeCell ref="B109:C111"/>
    <mergeCell ref="K4:L6"/>
    <mergeCell ref="N4:R4"/>
    <mergeCell ref="K19:L21"/>
    <mergeCell ref="N19:R19"/>
    <mergeCell ref="K34:L36"/>
    <mergeCell ref="N34:R34"/>
    <mergeCell ref="K49:L51"/>
    <mergeCell ref="E19:I19"/>
    <mergeCell ref="B19:C21"/>
    <mergeCell ref="B34:C36"/>
    <mergeCell ref="B49:C51"/>
    <mergeCell ref="B64:C66"/>
    <mergeCell ref="N49:R49"/>
    <mergeCell ref="K64:L66"/>
    <mergeCell ref="N64:R64"/>
    <mergeCell ref="E79:I79"/>
    <mergeCell ref="E94:I94"/>
    <mergeCell ref="E109:I109"/>
    <mergeCell ref="K79:L81"/>
    <mergeCell ref="N79:R79"/>
    <mergeCell ref="K94:L96"/>
    <mergeCell ref="N94:R94"/>
    <mergeCell ref="K109:L111"/>
    <mergeCell ref="N109:R109"/>
    <mergeCell ref="B4:C6"/>
    <mergeCell ref="E4:I4"/>
    <mergeCell ref="E34:I34"/>
    <mergeCell ref="E49:I49"/>
    <mergeCell ref="E64:I64"/>
  </mergeCells>
  <hyperlinks>
    <hyperlink ref="F2" location="Content!A1" display="&lt;&lt;&lt; Back to ToC" xr:uid="{B8B730D4-81B9-4297-9FE4-C78BC952E2D2}"/>
    <hyperlink ref="O2" location="Content!A1" display="&lt;&lt;&lt; Back to ToC" xr:uid="{422AB548-0D33-490F-83D6-F840D1E1C090}"/>
  </hyperlinks>
  <pageMargins left="0.7" right="0.7" top="0.75" bottom="0.75" header="0.3" footer="0.3"/>
  <pageSetup paperSize="9" scale="52" fitToHeight="0" orientation="portrait" r:id="rId1"/>
  <headerFooter>
    <oddFooter>&amp;C_x000D_&amp;1#&amp;"Calibri"&amp;10&amp;K000000 Classification: Unclassified</oddFooter>
  </headerFooter>
  <colBreaks count="1" manualBreakCount="1">
    <brk id="10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8348-6BAD-43F1-9772-466F7890AD99}">
  <sheetPr codeName="Sheet56">
    <pageSetUpPr fitToPage="1"/>
  </sheetPr>
  <dimension ref="B1:K25"/>
  <sheetViews>
    <sheetView showGridLines="0" workbookViewId="0">
      <selection activeCell="O31" sqref="O31"/>
    </sheetView>
  </sheetViews>
  <sheetFormatPr defaultColWidth="8.7109375" defaultRowHeight="14.25" outlineLevelCol="1" x14ac:dyDescent="0.2"/>
  <cols>
    <col min="1" max="1" width="3.7109375" style="9" customWidth="1"/>
    <col min="2" max="2" width="3" style="9" customWidth="1"/>
    <col min="3" max="3" width="32.42578125" style="9" bestFit="1" customWidth="1"/>
    <col min="4" max="4" width="21.5703125" style="9" hidden="1" customWidth="1" outlineLevel="1"/>
    <col min="5" max="5" width="20.5703125" style="9" customWidth="1" collapsed="1"/>
    <col min="6" max="6" width="20.5703125" style="9" customWidth="1"/>
    <col min="7" max="18" width="9.42578125" style="9" customWidth="1"/>
    <col min="19" max="16384" width="8.7109375" style="9"/>
  </cols>
  <sheetData>
    <row r="1" spans="2:11" s="365" customFormat="1" x14ac:dyDescent="0.2"/>
    <row r="2" spans="2:11" s="365" customFormat="1" ht="15" x14ac:dyDescent="0.2">
      <c r="C2" s="362" t="s">
        <v>58</v>
      </c>
      <c r="D2" s="362"/>
      <c r="F2" s="375" t="s">
        <v>59</v>
      </c>
    </row>
    <row r="3" spans="2:11" s="365" customFormat="1" ht="15" thickBot="1" x14ac:dyDescent="0.25">
      <c r="C3" s="376"/>
      <c r="D3" s="376"/>
      <c r="F3" s="375"/>
    </row>
    <row r="4" spans="2:11" s="365" customFormat="1" ht="15" x14ac:dyDescent="0.2">
      <c r="B4" s="652">
        <f>'Key inputs'!C29</f>
        <v>2023</v>
      </c>
      <c r="C4" s="687"/>
      <c r="D4" s="487"/>
      <c r="E4" s="397" t="s">
        <v>349</v>
      </c>
      <c r="F4" s="378" t="s">
        <v>350</v>
      </c>
      <c r="G4" s="426"/>
      <c r="H4" s="426"/>
      <c r="I4" s="426"/>
      <c r="J4" s="426"/>
      <c r="K4" s="426"/>
    </row>
    <row r="5" spans="2:11" s="365" customFormat="1" ht="15" x14ac:dyDescent="0.2">
      <c r="B5" s="656"/>
      <c r="C5" s="689"/>
      <c r="D5" s="372" t="s">
        <v>490</v>
      </c>
      <c r="E5" s="373" t="s">
        <v>62</v>
      </c>
      <c r="F5" s="396" t="s">
        <v>63</v>
      </c>
      <c r="G5" s="426"/>
      <c r="H5" s="426"/>
      <c r="I5" s="426"/>
      <c r="J5" s="426"/>
      <c r="K5" s="426"/>
    </row>
    <row r="6" spans="2:11" ht="15" x14ac:dyDescent="0.2">
      <c r="B6" s="492">
        <v>1</v>
      </c>
      <c r="C6" s="240" t="s">
        <v>235</v>
      </c>
      <c r="D6" s="528" t="s">
        <v>489</v>
      </c>
      <c r="E6" s="138"/>
      <c r="F6" s="139"/>
      <c r="G6" s="86"/>
      <c r="H6" s="86"/>
      <c r="I6" s="86"/>
      <c r="J6" s="86"/>
      <c r="K6" s="86"/>
    </row>
    <row r="7" spans="2:11" ht="15" x14ac:dyDescent="0.2">
      <c r="B7" s="492">
        <v>2</v>
      </c>
      <c r="C7" s="240" t="s">
        <v>237</v>
      </c>
      <c r="D7" s="528" t="s">
        <v>489</v>
      </c>
      <c r="E7" s="138"/>
      <c r="F7" s="139"/>
      <c r="G7" s="86"/>
      <c r="H7" s="86"/>
      <c r="I7" s="86"/>
      <c r="J7" s="86"/>
      <c r="K7" s="86"/>
    </row>
    <row r="8" spans="2:11" ht="15" x14ac:dyDescent="0.2">
      <c r="B8" s="492">
        <v>3</v>
      </c>
      <c r="C8" s="240" t="s">
        <v>351</v>
      </c>
      <c r="D8" s="528" t="s">
        <v>489</v>
      </c>
      <c r="E8" s="138"/>
      <c r="F8" s="139"/>
      <c r="G8" s="86"/>
      <c r="H8" s="86"/>
      <c r="I8" s="86"/>
      <c r="J8" s="86"/>
      <c r="K8" s="86"/>
    </row>
    <row r="9" spans="2:11" ht="15" x14ac:dyDescent="0.2">
      <c r="B9" s="492">
        <v>4</v>
      </c>
      <c r="C9" s="240" t="s">
        <v>352</v>
      </c>
      <c r="D9" s="528" t="s">
        <v>489</v>
      </c>
      <c r="E9" s="138"/>
      <c r="F9" s="139"/>
      <c r="G9" s="86"/>
      <c r="H9" s="86"/>
      <c r="I9" s="86"/>
      <c r="J9" s="86"/>
      <c r="K9" s="86"/>
    </row>
    <row r="10" spans="2:11" ht="15" x14ac:dyDescent="0.2">
      <c r="B10" s="492">
        <v>5</v>
      </c>
      <c r="C10" s="240" t="s">
        <v>353</v>
      </c>
      <c r="D10" s="528" t="s">
        <v>489</v>
      </c>
      <c r="E10" s="138"/>
      <c r="F10" s="139"/>
      <c r="G10" s="86"/>
      <c r="H10" s="86"/>
      <c r="I10" s="86"/>
      <c r="J10" s="86"/>
      <c r="K10" s="86"/>
    </row>
    <row r="11" spans="2:11" ht="15" x14ac:dyDescent="0.2">
      <c r="B11" s="492">
        <v>6</v>
      </c>
      <c r="C11" s="240" t="s">
        <v>240</v>
      </c>
      <c r="D11" s="528" t="s">
        <v>489</v>
      </c>
      <c r="E11" s="138"/>
      <c r="F11" s="139"/>
      <c r="G11" s="86"/>
      <c r="H11" s="86"/>
      <c r="I11" s="86"/>
      <c r="J11" s="86"/>
      <c r="K11" s="86"/>
    </row>
    <row r="12" spans="2:11" ht="15.75" thickBot="1" x14ac:dyDescent="0.25">
      <c r="B12" s="496">
        <v>7</v>
      </c>
      <c r="C12" s="241" t="s">
        <v>105</v>
      </c>
      <c r="D12" s="529" t="s">
        <v>489</v>
      </c>
      <c r="E12" s="140"/>
      <c r="F12" s="141"/>
      <c r="G12" s="86"/>
      <c r="H12" s="86"/>
      <c r="I12" s="86"/>
      <c r="J12" s="86"/>
      <c r="K12" s="86"/>
    </row>
    <row r="14" spans="2:11" s="365" customFormat="1" x14ac:dyDescent="0.2"/>
    <row r="15" spans="2:11" s="365" customFormat="1" ht="15" x14ac:dyDescent="0.2">
      <c r="C15" s="362" t="str">
        <f>LEFT(B17,4) &amp; " - Foreign exchange rates"</f>
        <v>2022 - Foreign exchange rates</v>
      </c>
      <c r="D15" s="362"/>
    </row>
    <row r="16" spans="2:11" s="365" customFormat="1" ht="15" thickBot="1" x14ac:dyDescent="0.25"/>
    <row r="17" spans="2:10" s="365" customFormat="1" ht="15" x14ac:dyDescent="0.2">
      <c r="B17" s="652">
        <f>'Key inputs'!G29</f>
        <v>2022</v>
      </c>
      <c r="C17" s="687"/>
      <c r="D17" s="487"/>
      <c r="E17" s="397" t="s">
        <v>349</v>
      </c>
      <c r="F17" s="378" t="s">
        <v>350</v>
      </c>
      <c r="G17" s="426"/>
      <c r="H17" s="426"/>
      <c r="I17" s="426"/>
      <c r="J17" s="426"/>
    </row>
    <row r="18" spans="2:10" s="365" customFormat="1" ht="15" x14ac:dyDescent="0.2">
      <c r="B18" s="656"/>
      <c r="C18" s="689"/>
      <c r="D18" s="372" t="s">
        <v>490</v>
      </c>
      <c r="E18" s="373" t="s">
        <v>62</v>
      </c>
      <c r="F18" s="396" t="s">
        <v>63</v>
      </c>
      <c r="G18" s="426"/>
      <c r="H18" s="426"/>
      <c r="I18" s="426"/>
      <c r="J18" s="426"/>
    </row>
    <row r="19" spans="2:10" ht="15" x14ac:dyDescent="0.2">
      <c r="B19" s="566">
        <v>1</v>
      </c>
      <c r="C19" s="106" t="s">
        <v>235</v>
      </c>
      <c r="D19" s="528" t="s">
        <v>489</v>
      </c>
      <c r="E19" s="142"/>
      <c r="F19" s="143"/>
      <c r="G19" s="86"/>
      <c r="H19" s="86"/>
      <c r="I19" s="86"/>
      <c r="J19" s="86"/>
    </row>
    <row r="20" spans="2:10" ht="15" x14ac:dyDescent="0.2">
      <c r="B20" s="566">
        <v>2</v>
      </c>
      <c r="C20" s="106" t="s">
        <v>237</v>
      </c>
      <c r="D20" s="528" t="s">
        <v>489</v>
      </c>
      <c r="E20" s="142"/>
      <c r="F20" s="143"/>
      <c r="G20" s="86"/>
      <c r="H20" s="86"/>
      <c r="I20" s="86"/>
      <c r="J20" s="86"/>
    </row>
    <row r="21" spans="2:10" ht="15" x14ac:dyDescent="0.2">
      <c r="B21" s="566">
        <v>3</v>
      </c>
      <c r="C21" s="106" t="s">
        <v>351</v>
      </c>
      <c r="D21" s="528" t="s">
        <v>489</v>
      </c>
      <c r="E21" s="142"/>
      <c r="F21" s="143"/>
      <c r="G21" s="86"/>
      <c r="H21" s="86"/>
      <c r="I21" s="86"/>
      <c r="J21" s="86"/>
    </row>
    <row r="22" spans="2:10" ht="15" x14ac:dyDescent="0.2">
      <c r="B22" s="566">
        <v>4</v>
      </c>
      <c r="C22" s="106" t="s">
        <v>352</v>
      </c>
      <c r="D22" s="528" t="s">
        <v>489</v>
      </c>
      <c r="E22" s="142"/>
      <c r="F22" s="143"/>
      <c r="G22" s="86"/>
      <c r="H22" s="86"/>
      <c r="I22" s="86"/>
      <c r="J22" s="86"/>
    </row>
    <row r="23" spans="2:10" ht="15" x14ac:dyDescent="0.2">
      <c r="B23" s="566">
        <v>5</v>
      </c>
      <c r="C23" s="106" t="s">
        <v>353</v>
      </c>
      <c r="D23" s="528" t="s">
        <v>489</v>
      </c>
      <c r="E23" s="142"/>
      <c r="F23" s="143"/>
      <c r="G23" s="86"/>
      <c r="H23" s="86"/>
      <c r="I23" s="86"/>
      <c r="J23" s="86"/>
    </row>
    <row r="24" spans="2:10" ht="15" x14ac:dyDescent="0.2">
      <c r="B24" s="566">
        <v>6</v>
      </c>
      <c r="C24" s="106" t="s">
        <v>240</v>
      </c>
      <c r="D24" s="528" t="s">
        <v>489</v>
      </c>
      <c r="E24" s="142"/>
      <c r="F24" s="143"/>
      <c r="G24" s="86"/>
      <c r="H24" s="86"/>
      <c r="I24" s="86"/>
      <c r="J24" s="86"/>
    </row>
    <row r="25" spans="2:10" ht="15.75" thickBot="1" x14ac:dyDescent="0.25">
      <c r="B25" s="567">
        <v>7</v>
      </c>
      <c r="C25" s="242" t="s">
        <v>105</v>
      </c>
      <c r="D25" s="529" t="s">
        <v>489</v>
      </c>
      <c r="E25" s="144"/>
      <c r="F25" s="145"/>
    </row>
  </sheetData>
  <sheetProtection algorithmName="SHA-512" hashValue="+XUQKp7YliTKK5WMi4Xn8CPLY8D85n/+aRdhfw2QmQQua/ycEVejx6GqtyYwBtEvV6x6PijHXHtowJbxRykZMg==" saltValue="W7OSCDKBvgrAgFUEvKbMMw==" spinCount="100000" sheet="1" formatCells="0" formatColumns="0"/>
  <mergeCells count="2">
    <mergeCell ref="B4:C5"/>
    <mergeCell ref="B17:C18"/>
  </mergeCells>
  <hyperlinks>
    <hyperlink ref="F2" location="Content!A1" display="&lt;&lt;&lt; Back to ToC" xr:uid="{92CE1BF5-9C2F-43D1-BA4B-A76291210A95}"/>
  </hyperlinks>
  <pageMargins left="0.7" right="0.7" top="0.75" bottom="0.75" header="0.3" footer="0.3"/>
  <pageSetup paperSize="9" scale="66" fitToHeight="0" orientation="portrait" r:id="rId1"/>
  <headerFooter>
    <oddFooter>&amp;C_x000D_&amp;1#&amp;"Calibri"&amp;10&amp;K000000 Classification: 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2907-9E51-4B33-AF02-3BCB492E877D}">
  <sheetPr codeName="Sheet5">
    <tabColor rgb="FF92D050"/>
  </sheetPr>
  <dimension ref="C2"/>
  <sheetViews>
    <sheetView showGridLines="0" workbookViewId="0">
      <selection activeCell="H15" sqref="H15"/>
    </sheetView>
  </sheetViews>
  <sheetFormatPr defaultRowHeight="15" x14ac:dyDescent="0.25"/>
  <sheetData>
    <row r="2" spans="3:3" x14ac:dyDescent="0.25">
      <c r="C2" s="6" t="s">
        <v>59</v>
      </c>
    </row>
  </sheetData>
  <sheetProtection algorithmName="SHA-512" hashValue="4fwg2nAKMdurbaX4e4nqocmeTJiYaZemCotIsWOFp1eftFxuumClGB5JjGe9p3ZVyRpScah2vpprknPo/1uDZg==" saltValue="cZDcusB1erZiYV3ohLmrlA==" spinCount="100000" sheet="1" objects="1" scenarios="1"/>
  <hyperlinks>
    <hyperlink ref="C2" location="Content!A1" display="&lt;&lt;&lt; Back to ToC" xr:uid="{899F1B58-C400-4B66-813C-2042553347A9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21A9-8DEB-40FE-98C4-F3697FDC9847}">
  <sheetPr codeName="Sheet6">
    <pageSetUpPr fitToPage="1"/>
  </sheetPr>
  <dimension ref="B2:L126"/>
  <sheetViews>
    <sheetView showGridLines="0" zoomScaleNormal="100" workbookViewId="0">
      <selection activeCell="L131" sqref="L131"/>
    </sheetView>
  </sheetViews>
  <sheetFormatPr defaultColWidth="8.7109375" defaultRowHeight="14.25" outlineLevelCol="4" x14ac:dyDescent="0.2"/>
  <cols>
    <col min="1" max="1" width="3.5703125" style="9" customWidth="1"/>
    <col min="2" max="2" width="4" style="573" bestFit="1" customWidth="1"/>
    <col min="3" max="3" width="78.140625" style="9" bestFit="1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9" width="12" style="9" customWidth="1"/>
    <col min="20" max="21" width="8.7109375" style="9"/>
    <col min="22" max="22" width="12" style="9" bestFit="1" customWidth="1"/>
    <col min="23" max="16384" width="8.7109375" style="9"/>
  </cols>
  <sheetData>
    <row r="2" spans="2:12" ht="15" x14ac:dyDescent="0.2">
      <c r="C2" s="362" t="str">
        <f>IF('Key inputs'!$D$6="",'Key inputs'!$C$6,'Key inputs'!$D$6)</f>
        <v>Syndicate number</v>
      </c>
      <c r="D2" s="362"/>
      <c r="E2" s="56" t="s">
        <v>59</v>
      </c>
    </row>
    <row r="3" spans="2:12" ht="19.5" customHeight="1" x14ac:dyDescent="0.2">
      <c r="C3" s="362" t="s">
        <v>60</v>
      </c>
      <c r="D3" s="362"/>
      <c r="F3" s="1"/>
      <c r="G3" s="1"/>
      <c r="H3" s="1"/>
      <c r="I3" s="1"/>
      <c r="J3" s="1"/>
      <c r="K3" s="1"/>
    </row>
    <row r="4" spans="2:12" ht="15" x14ac:dyDescent="0.2">
      <c r="C4" s="362" t="s">
        <v>61</v>
      </c>
      <c r="D4" s="362"/>
      <c r="E4" s="2"/>
      <c r="F4" s="2"/>
      <c r="G4" s="2"/>
      <c r="H4" s="2"/>
      <c r="I4" s="2"/>
      <c r="J4" s="2"/>
      <c r="K4" s="2"/>
    </row>
    <row r="5" spans="2:12" x14ac:dyDescent="0.2">
      <c r="C5" s="363" t="str">
        <f>"For the year ended 31 December "&amp; $E$7</f>
        <v>For the year ended 31 December 2023</v>
      </c>
      <c r="D5" s="363"/>
      <c r="E5" s="3"/>
      <c r="F5" s="3"/>
    </row>
    <row r="6" spans="2:12" x14ac:dyDescent="0.2">
      <c r="C6" s="363" t="str">
        <f>"Figures in thousands of "&amp;'Key inputs'!G24</f>
        <v>Figures in thousands of USD</v>
      </c>
      <c r="D6" s="363"/>
      <c r="E6" s="3"/>
      <c r="F6" s="3"/>
    </row>
    <row r="7" spans="2:12" ht="15" x14ac:dyDescent="0.2">
      <c r="B7" s="621"/>
      <c r="C7" s="622"/>
      <c r="D7" s="438"/>
      <c r="E7" s="617">
        <f>'Key inputs'!C29</f>
        <v>2023</v>
      </c>
      <c r="F7" s="617"/>
      <c r="G7" s="617"/>
      <c r="H7" s="617"/>
      <c r="I7" s="617"/>
      <c r="J7" s="617"/>
      <c r="K7" s="617"/>
      <c r="L7" s="617"/>
    </row>
    <row r="8" spans="2:12" ht="15" x14ac:dyDescent="0.2">
      <c r="B8" s="623"/>
      <c r="C8" s="624"/>
      <c r="D8" s="439" t="s">
        <v>490</v>
      </c>
      <c r="E8" s="366" t="str">
        <f>'Key inputs'!C30</f>
        <v>2023 UY</v>
      </c>
      <c r="F8" s="366" t="str">
        <f>'Key inputs'!D30</f>
        <v>2022 UY</v>
      </c>
      <c r="G8" s="366" t="str">
        <f>'Key inputs'!E30</f>
        <v>2021 UY</v>
      </c>
      <c r="H8" s="366" t="str">
        <f>LEFT(G8,4)-1&amp;" UY"</f>
        <v>2020 UY</v>
      </c>
      <c r="I8" s="366" t="str">
        <f t="shared" ref="I8:K8" si="0">LEFT(H8,4)-1&amp;" UY"</f>
        <v>2019 UY</v>
      </c>
      <c r="J8" s="366" t="str">
        <f t="shared" si="0"/>
        <v>2018 UY</v>
      </c>
      <c r="K8" s="366" t="str">
        <f t="shared" si="0"/>
        <v>2017 UY</v>
      </c>
      <c r="L8" s="366" t="str">
        <f>'Key inputs'!F30</f>
        <v>Total</v>
      </c>
    </row>
    <row r="9" spans="2:12" ht="15" x14ac:dyDescent="0.2">
      <c r="B9" s="625"/>
      <c r="C9" s="626"/>
      <c r="D9" s="440"/>
      <c r="E9" s="366" t="s">
        <v>62</v>
      </c>
      <c r="F9" s="366" t="s">
        <v>63</v>
      </c>
      <c r="G9" s="366" t="s">
        <v>64</v>
      </c>
      <c r="H9" s="366" t="s">
        <v>65</v>
      </c>
      <c r="I9" s="366" t="s">
        <v>66</v>
      </c>
      <c r="J9" s="366" t="s">
        <v>67</v>
      </c>
      <c r="K9" s="366" t="s">
        <v>68</v>
      </c>
      <c r="L9" s="366" t="s">
        <v>69</v>
      </c>
    </row>
    <row r="10" spans="2:12" x14ac:dyDescent="0.2">
      <c r="B10" s="89">
        <v>1</v>
      </c>
      <c r="C10" s="21" t="s">
        <v>71</v>
      </c>
      <c r="D10" s="21" t="s">
        <v>373</v>
      </c>
      <c r="E10" s="100"/>
      <c r="F10" s="100"/>
      <c r="G10" s="100"/>
      <c r="H10" s="100"/>
      <c r="I10" s="100"/>
      <c r="J10" s="100"/>
      <c r="K10" s="100"/>
      <c r="L10" s="178">
        <f t="shared" ref="L10:L38" si="1">SUM(E10:K10)</f>
        <v>0</v>
      </c>
    </row>
    <row r="11" spans="2:12" x14ac:dyDescent="0.2">
      <c r="B11" s="89">
        <v>2</v>
      </c>
      <c r="C11" s="21" t="s">
        <v>72</v>
      </c>
      <c r="D11" s="21" t="s">
        <v>374</v>
      </c>
      <c r="E11" s="100"/>
      <c r="F11" s="100"/>
      <c r="G11" s="100"/>
      <c r="H11" s="100"/>
      <c r="I11" s="100"/>
      <c r="J11" s="100"/>
      <c r="K11" s="100"/>
      <c r="L11" s="178">
        <f t="shared" si="1"/>
        <v>0</v>
      </c>
    </row>
    <row r="12" spans="2:12" ht="15" x14ac:dyDescent="0.2">
      <c r="B12" s="89">
        <v>3</v>
      </c>
      <c r="C12" s="22" t="s">
        <v>73</v>
      </c>
      <c r="D12" s="22" t="s">
        <v>375</v>
      </c>
      <c r="E12" s="178">
        <f>SUM(E10:E11)</f>
        <v>0</v>
      </c>
      <c r="F12" s="178">
        <f t="shared" ref="F12:K12" si="2">SUM(F10:F11)</f>
        <v>0</v>
      </c>
      <c r="G12" s="178">
        <f t="shared" si="2"/>
        <v>0</v>
      </c>
      <c r="H12" s="178">
        <f t="shared" si="2"/>
        <v>0</v>
      </c>
      <c r="I12" s="178">
        <f t="shared" si="2"/>
        <v>0</v>
      </c>
      <c r="J12" s="178">
        <f t="shared" si="2"/>
        <v>0</v>
      </c>
      <c r="K12" s="178">
        <f t="shared" si="2"/>
        <v>0</v>
      </c>
      <c r="L12" s="178">
        <f t="shared" si="1"/>
        <v>0</v>
      </c>
    </row>
    <row r="13" spans="2:12" x14ac:dyDescent="0.2">
      <c r="B13" s="89"/>
      <c r="C13" s="33" t="s">
        <v>74</v>
      </c>
      <c r="D13" s="443"/>
      <c r="E13" s="101"/>
      <c r="F13" s="5"/>
      <c r="G13" s="5"/>
      <c r="H13" s="5"/>
      <c r="I13" s="5"/>
      <c r="J13" s="5"/>
      <c r="K13" s="5"/>
      <c r="L13" s="36"/>
    </row>
    <row r="14" spans="2:12" x14ac:dyDescent="0.2">
      <c r="B14" s="89">
        <v>4</v>
      </c>
      <c r="C14" s="21" t="s">
        <v>75</v>
      </c>
      <c r="D14" s="21" t="s">
        <v>376</v>
      </c>
      <c r="E14" s="100"/>
      <c r="F14" s="100"/>
      <c r="G14" s="100"/>
      <c r="H14" s="100"/>
      <c r="I14" s="100"/>
      <c r="J14" s="100"/>
      <c r="K14" s="100"/>
      <c r="L14" s="179">
        <f t="shared" si="1"/>
        <v>0</v>
      </c>
    </row>
    <row r="15" spans="2:12" x14ac:dyDescent="0.2">
      <c r="B15" s="89">
        <v>5</v>
      </c>
      <c r="C15" s="21" t="s">
        <v>76</v>
      </c>
      <c r="D15" s="21" t="s">
        <v>377</v>
      </c>
      <c r="E15" s="100"/>
      <c r="F15" s="100"/>
      <c r="G15" s="100"/>
      <c r="H15" s="100"/>
      <c r="I15" s="100"/>
      <c r="J15" s="100"/>
      <c r="K15" s="100"/>
      <c r="L15" s="179">
        <f t="shared" si="1"/>
        <v>0</v>
      </c>
    </row>
    <row r="16" spans="2:12" ht="15" x14ac:dyDescent="0.2">
      <c r="B16" s="89">
        <v>6</v>
      </c>
      <c r="C16" s="22" t="s">
        <v>449</v>
      </c>
      <c r="D16" s="22" t="s">
        <v>378</v>
      </c>
      <c r="E16" s="178">
        <f t="shared" ref="E16" si="3">SUM(E14:E15)</f>
        <v>0</v>
      </c>
      <c r="F16" s="178">
        <f t="shared" ref="F16:K16" si="4">SUM(F14:F15)</f>
        <v>0</v>
      </c>
      <c r="G16" s="178">
        <f t="shared" si="4"/>
        <v>0</v>
      </c>
      <c r="H16" s="178">
        <f t="shared" si="4"/>
        <v>0</v>
      </c>
      <c r="I16" s="178">
        <f t="shared" si="4"/>
        <v>0</v>
      </c>
      <c r="J16" s="178">
        <f t="shared" si="4"/>
        <v>0</v>
      </c>
      <c r="K16" s="178">
        <f t="shared" si="4"/>
        <v>0</v>
      </c>
      <c r="L16" s="179">
        <f>SUM(E16:K16)</f>
        <v>0</v>
      </c>
    </row>
    <row r="17" spans="2:12" ht="15" x14ac:dyDescent="0.2">
      <c r="B17" s="89">
        <v>7</v>
      </c>
      <c r="C17" s="22" t="s">
        <v>70</v>
      </c>
      <c r="D17" s="22" t="s">
        <v>379</v>
      </c>
      <c r="E17" s="178">
        <f t="shared" ref="E17" si="5">E12+E16</f>
        <v>0</v>
      </c>
      <c r="F17" s="178">
        <f t="shared" ref="F17:K17" si="6">F12+F16</f>
        <v>0</v>
      </c>
      <c r="G17" s="178">
        <f t="shared" si="6"/>
        <v>0</v>
      </c>
      <c r="H17" s="178">
        <f t="shared" si="6"/>
        <v>0</v>
      </c>
      <c r="I17" s="178">
        <f t="shared" si="6"/>
        <v>0</v>
      </c>
      <c r="J17" s="178">
        <f t="shared" si="6"/>
        <v>0</v>
      </c>
      <c r="K17" s="178">
        <f t="shared" si="6"/>
        <v>0</v>
      </c>
      <c r="L17" s="179">
        <f t="shared" si="1"/>
        <v>0</v>
      </c>
    </row>
    <row r="18" spans="2:12" x14ac:dyDescent="0.2">
      <c r="B18" s="89">
        <v>8</v>
      </c>
      <c r="C18" s="23" t="s">
        <v>77</v>
      </c>
      <c r="D18" s="23" t="s">
        <v>380</v>
      </c>
      <c r="E18" s="100"/>
      <c r="F18" s="100"/>
      <c r="G18" s="100"/>
      <c r="H18" s="100"/>
      <c r="I18" s="100"/>
      <c r="J18" s="100"/>
      <c r="K18" s="100"/>
      <c r="L18" s="179">
        <f t="shared" si="1"/>
        <v>0</v>
      </c>
    </row>
    <row r="19" spans="2:12" x14ac:dyDescent="0.2">
      <c r="B19" s="89">
        <v>9</v>
      </c>
      <c r="C19" s="21" t="s">
        <v>78</v>
      </c>
      <c r="D19" s="21" t="s">
        <v>381</v>
      </c>
      <c r="E19" s="100"/>
      <c r="F19" s="100"/>
      <c r="G19" s="100"/>
      <c r="H19" s="100"/>
      <c r="I19" s="100"/>
      <c r="J19" s="100"/>
      <c r="K19" s="100"/>
      <c r="L19" s="179">
        <f t="shared" si="1"/>
        <v>0</v>
      </c>
    </row>
    <row r="20" spans="2:12" x14ac:dyDescent="0.2">
      <c r="B20" s="89"/>
      <c r="C20" s="33" t="s">
        <v>79</v>
      </c>
      <c r="D20" s="443"/>
      <c r="E20" s="101"/>
      <c r="F20" s="5"/>
      <c r="G20" s="5"/>
      <c r="H20" s="5"/>
      <c r="I20" s="5"/>
      <c r="J20" s="5"/>
      <c r="K20" s="5"/>
      <c r="L20" s="35"/>
    </row>
    <row r="21" spans="2:12" x14ac:dyDescent="0.2">
      <c r="B21" s="89">
        <v>10</v>
      </c>
      <c r="C21" s="21" t="s">
        <v>80</v>
      </c>
      <c r="D21" s="21" t="s">
        <v>382</v>
      </c>
      <c r="E21" s="100"/>
      <c r="F21" s="100"/>
      <c r="G21" s="100"/>
      <c r="H21" s="100"/>
      <c r="I21" s="100"/>
      <c r="J21" s="100"/>
      <c r="K21" s="100"/>
      <c r="L21" s="178">
        <f t="shared" si="1"/>
        <v>0</v>
      </c>
    </row>
    <row r="22" spans="2:12" x14ac:dyDescent="0.2">
      <c r="B22" s="89">
        <v>11</v>
      </c>
      <c r="C22" s="21" t="s">
        <v>81</v>
      </c>
      <c r="D22" s="21" t="s">
        <v>383</v>
      </c>
      <c r="E22" s="100"/>
      <c r="F22" s="100"/>
      <c r="G22" s="100"/>
      <c r="H22" s="100"/>
      <c r="I22" s="100"/>
      <c r="J22" s="100"/>
      <c r="K22" s="100"/>
      <c r="L22" s="178">
        <f t="shared" si="1"/>
        <v>0</v>
      </c>
    </row>
    <row r="23" spans="2:12" ht="15" x14ac:dyDescent="0.2">
      <c r="B23" s="89">
        <v>12</v>
      </c>
      <c r="C23" s="22" t="s">
        <v>82</v>
      </c>
      <c r="D23" s="22" t="s">
        <v>384</v>
      </c>
      <c r="E23" s="178">
        <f t="shared" ref="E23:K23" si="7">E21+E22</f>
        <v>0</v>
      </c>
      <c r="F23" s="178">
        <f t="shared" si="7"/>
        <v>0</v>
      </c>
      <c r="G23" s="178">
        <f t="shared" si="7"/>
        <v>0</v>
      </c>
      <c r="H23" s="178">
        <f t="shared" si="7"/>
        <v>0</v>
      </c>
      <c r="I23" s="178">
        <f t="shared" si="7"/>
        <v>0</v>
      </c>
      <c r="J23" s="178">
        <f t="shared" si="7"/>
        <v>0</v>
      </c>
      <c r="K23" s="178">
        <f t="shared" si="7"/>
        <v>0</v>
      </c>
      <c r="L23" s="178">
        <f>SUM(E23:K23)</f>
        <v>0</v>
      </c>
    </row>
    <row r="24" spans="2:12" x14ac:dyDescent="0.2">
      <c r="B24" s="89"/>
      <c r="C24" s="33" t="s">
        <v>83</v>
      </c>
      <c r="D24" s="443"/>
      <c r="E24" s="101"/>
      <c r="F24" s="5"/>
      <c r="G24" s="5"/>
      <c r="H24" s="5"/>
      <c r="I24" s="5"/>
      <c r="J24" s="5"/>
      <c r="K24" s="5"/>
      <c r="L24" s="102"/>
    </row>
    <row r="25" spans="2:12" x14ac:dyDescent="0.2">
      <c r="B25" s="89">
        <v>13</v>
      </c>
      <c r="C25" s="21" t="s">
        <v>80</v>
      </c>
      <c r="D25" s="21" t="s">
        <v>385</v>
      </c>
      <c r="E25" s="100"/>
      <c r="F25" s="100"/>
      <c r="G25" s="100"/>
      <c r="H25" s="100"/>
      <c r="I25" s="100"/>
      <c r="J25" s="100"/>
      <c r="K25" s="100"/>
      <c r="L25" s="178">
        <f t="shared" si="1"/>
        <v>0</v>
      </c>
    </row>
    <row r="26" spans="2:12" x14ac:dyDescent="0.2">
      <c r="B26" s="89">
        <v>14</v>
      </c>
      <c r="C26" s="21" t="s">
        <v>81</v>
      </c>
      <c r="D26" s="21" t="s">
        <v>386</v>
      </c>
      <c r="E26" s="100"/>
      <c r="F26" s="100"/>
      <c r="G26" s="100"/>
      <c r="H26" s="100"/>
      <c r="I26" s="100"/>
      <c r="J26" s="100"/>
      <c r="K26" s="100"/>
      <c r="L26" s="178">
        <f t="shared" si="1"/>
        <v>0</v>
      </c>
    </row>
    <row r="27" spans="2:12" ht="15" x14ac:dyDescent="0.2">
      <c r="B27" s="89">
        <v>15</v>
      </c>
      <c r="C27" s="22" t="s">
        <v>84</v>
      </c>
      <c r="D27" s="22" t="s">
        <v>387</v>
      </c>
      <c r="E27" s="178">
        <f>SUM(E25:E26)</f>
        <v>0</v>
      </c>
      <c r="F27" s="178">
        <f t="shared" ref="F27:K27" si="8">SUM(F25:F26)</f>
        <v>0</v>
      </c>
      <c r="G27" s="178">
        <f t="shared" si="8"/>
        <v>0</v>
      </c>
      <c r="H27" s="178">
        <f t="shared" si="8"/>
        <v>0</v>
      </c>
      <c r="I27" s="178">
        <f t="shared" si="8"/>
        <v>0</v>
      </c>
      <c r="J27" s="178">
        <f t="shared" si="8"/>
        <v>0</v>
      </c>
      <c r="K27" s="178">
        <f t="shared" si="8"/>
        <v>0</v>
      </c>
      <c r="L27" s="178">
        <f>SUM(E27:K27)</f>
        <v>0</v>
      </c>
    </row>
    <row r="28" spans="2:12" ht="15" x14ac:dyDescent="0.2">
      <c r="B28" s="89">
        <v>16</v>
      </c>
      <c r="C28" s="44" t="s">
        <v>85</v>
      </c>
      <c r="D28" s="44" t="s">
        <v>388</v>
      </c>
      <c r="E28" s="179">
        <f>E23+E27</f>
        <v>0</v>
      </c>
      <c r="F28" s="179">
        <f t="shared" ref="F28:K28" si="9">F23+F27</f>
        <v>0</v>
      </c>
      <c r="G28" s="179">
        <f t="shared" si="9"/>
        <v>0</v>
      </c>
      <c r="H28" s="179">
        <f t="shared" si="9"/>
        <v>0</v>
      </c>
      <c r="I28" s="179">
        <f t="shared" si="9"/>
        <v>0</v>
      </c>
      <c r="J28" s="179">
        <f t="shared" si="9"/>
        <v>0</v>
      </c>
      <c r="K28" s="179">
        <f t="shared" si="9"/>
        <v>0</v>
      </c>
      <c r="L28" s="179">
        <f t="shared" si="1"/>
        <v>0</v>
      </c>
    </row>
    <row r="29" spans="2:12" ht="28.5" x14ac:dyDescent="0.2">
      <c r="B29" s="585"/>
      <c r="C29" s="446" t="s">
        <v>86</v>
      </c>
      <c r="D29" s="447"/>
      <c r="E29" s="448"/>
      <c r="F29" s="448"/>
      <c r="G29" s="448"/>
      <c r="H29" s="448"/>
      <c r="I29" s="448"/>
      <c r="J29" s="448"/>
      <c r="K29" s="448"/>
      <c r="L29" s="449"/>
    </row>
    <row r="30" spans="2:12" x14ac:dyDescent="0.2">
      <c r="B30" s="585"/>
      <c r="C30" s="33" t="s">
        <v>87</v>
      </c>
      <c r="D30" s="452"/>
      <c r="E30" s="171"/>
      <c r="F30" s="171"/>
      <c r="G30" s="171"/>
      <c r="H30" s="171"/>
      <c r="I30" s="171"/>
      <c r="J30" s="171"/>
      <c r="K30" s="171"/>
      <c r="L30" s="445"/>
    </row>
    <row r="31" spans="2:12" x14ac:dyDescent="0.2">
      <c r="B31" s="89">
        <v>17</v>
      </c>
      <c r="C31" s="450" t="s">
        <v>80</v>
      </c>
      <c r="D31" s="450" t="s">
        <v>389</v>
      </c>
      <c r="E31" s="95"/>
      <c r="F31" s="95"/>
      <c r="G31" s="95"/>
      <c r="H31" s="95"/>
      <c r="I31" s="95"/>
      <c r="J31" s="95"/>
      <c r="K31" s="95"/>
      <c r="L31" s="451">
        <f t="shared" si="1"/>
        <v>0</v>
      </c>
    </row>
    <row r="32" spans="2:12" x14ac:dyDescent="0.2">
      <c r="B32" s="89">
        <v>18</v>
      </c>
      <c r="C32" s="21" t="s">
        <v>81</v>
      </c>
      <c r="D32" s="21" t="s">
        <v>390</v>
      </c>
      <c r="E32" s="100"/>
      <c r="F32" s="100"/>
      <c r="G32" s="100"/>
      <c r="H32" s="100"/>
      <c r="I32" s="100"/>
      <c r="J32" s="100"/>
      <c r="K32" s="100"/>
      <c r="L32" s="178">
        <f t="shared" si="1"/>
        <v>0</v>
      </c>
    </row>
    <row r="33" spans="2:12" ht="15" x14ac:dyDescent="0.2">
      <c r="B33" s="89">
        <v>19</v>
      </c>
      <c r="C33" s="22" t="s">
        <v>88</v>
      </c>
      <c r="D33" s="22" t="s">
        <v>391</v>
      </c>
      <c r="E33" s="178">
        <f>SUM(E31:E32)</f>
        <v>0</v>
      </c>
      <c r="F33" s="178">
        <f t="shared" ref="F33:K33" si="10">SUM(F31:F32)</f>
        <v>0</v>
      </c>
      <c r="G33" s="178">
        <f t="shared" si="10"/>
        <v>0</v>
      </c>
      <c r="H33" s="178">
        <f t="shared" si="10"/>
        <v>0</v>
      </c>
      <c r="I33" s="178">
        <f t="shared" si="10"/>
        <v>0</v>
      </c>
      <c r="J33" s="178">
        <f t="shared" si="10"/>
        <v>0</v>
      </c>
      <c r="K33" s="178">
        <f t="shared" si="10"/>
        <v>0</v>
      </c>
      <c r="L33" s="178">
        <f t="shared" si="1"/>
        <v>0</v>
      </c>
    </row>
    <row r="34" spans="2:12" x14ac:dyDescent="0.2">
      <c r="B34" s="89">
        <v>20</v>
      </c>
      <c r="C34" s="21" t="s">
        <v>89</v>
      </c>
      <c r="D34" s="21" t="s">
        <v>392</v>
      </c>
      <c r="E34" s="100"/>
      <c r="F34" s="100"/>
      <c r="G34" s="100"/>
      <c r="H34" s="100"/>
      <c r="I34" s="100"/>
      <c r="J34" s="100"/>
      <c r="K34" s="100"/>
      <c r="L34" s="178">
        <f t="shared" si="1"/>
        <v>0</v>
      </c>
    </row>
    <row r="35" spans="2:12" ht="15" x14ac:dyDescent="0.2">
      <c r="B35" s="89">
        <v>21</v>
      </c>
      <c r="C35" s="22" t="s">
        <v>491</v>
      </c>
      <c r="D35" s="22" t="s">
        <v>393</v>
      </c>
      <c r="E35" s="178">
        <f>SUM(E33:E34)</f>
        <v>0</v>
      </c>
      <c r="F35" s="178">
        <f t="shared" ref="F35:K35" si="11">SUM(F33:F34)</f>
        <v>0</v>
      </c>
      <c r="G35" s="178">
        <f t="shared" si="11"/>
        <v>0</v>
      </c>
      <c r="H35" s="178">
        <f t="shared" si="11"/>
        <v>0</v>
      </c>
      <c r="I35" s="178">
        <f t="shared" si="11"/>
        <v>0</v>
      </c>
      <c r="J35" s="178">
        <f t="shared" si="11"/>
        <v>0</v>
      </c>
      <c r="K35" s="178">
        <f t="shared" si="11"/>
        <v>0</v>
      </c>
      <c r="L35" s="178">
        <f t="shared" si="1"/>
        <v>0</v>
      </c>
    </row>
    <row r="36" spans="2:12" x14ac:dyDescent="0.2">
      <c r="B36" s="89">
        <v>22</v>
      </c>
      <c r="C36" s="21" t="s">
        <v>54</v>
      </c>
      <c r="D36" s="21" t="s">
        <v>394</v>
      </c>
      <c r="E36" s="100"/>
      <c r="F36" s="100"/>
      <c r="G36" s="100"/>
      <c r="H36" s="100"/>
      <c r="I36" s="100"/>
      <c r="J36" s="100"/>
      <c r="K36" s="100"/>
      <c r="L36" s="178">
        <f t="shared" si="1"/>
        <v>0</v>
      </c>
    </row>
    <row r="37" spans="2:12" x14ac:dyDescent="0.2">
      <c r="B37" s="89">
        <v>23</v>
      </c>
      <c r="C37" s="21" t="s">
        <v>90</v>
      </c>
      <c r="D37" s="21" t="s">
        <v>395</v>
      </c>
      <c r="E37" s="100"/>
      <c r="F37" s="100"/>
      <c r="G37" s="100"/>
      <c r="H37" s="100"/>
      <c r="I37" s="100"/>
      <c r="J37" s="100"/>
      <c r="K37" s="100"/>
      <c r="L37" s="178">
        <f t="shared" si="1"/>
        <v>0</v>
      </c>
    </row>
    <row r="38" spans="2:12" ht="37.5" customHeight="1" x14ac:dyDescent="0.2">
      <c r="B38" s="89">
        <v>24</v>
      </c>
      <c r="C38" s="22" t="s">
        <v>91</v>
      </c>
      <c r="D38" s="25" t="s">
        <v>396</v>
      </c>
      <c r="E38" s="178">
        <f>SUM(E36:E37,E35,E28,E17,E18,E19)</f>
        <v>0</v>
      </c>
      <c r="F38" s="178">
        <f t="shared" ref="F38:K38" si="12">SUM(F36:F37,F35,F28,F17,F18,F19)</f>
        <v>0</v>
      </c>
      <c r="G38" s="178">
        <f t="shared" si="12"/>
        <v>0</v>
      </c>
      <c r="H38" s="178">
        <f t="shared" si="12"/>
        <v>0</v>
      </c>
      <c r="I38" s="178">
        <f t="shared" si="12"/>
        <v>0</v>
      </c>
      <c r="J38" s="178">
        <f t="shared" si="12"/>
        <v>0</v>
      </c>
      <c r="K38" s="178">
        <f t="shared" si="12"/>
        <v>0</v>
      </c>
      <c r="L38" s="178">
        <f t="shared" si="1"/>
        <v>0</v>
      </c>
    </row>
    <row r="39" spans="2:12" ht="15" x14ac:dyDescent="0.2">
      <c r="C39" s="8"/>
      <c r="D39" s="8"/>
      <c r="E39" s="353"/>
      <c r="F39" s="353"/>
      <c r="G39" s="353"/>
      <c r="H39" s="353"/>
      <c r="I39" s="353"/>
      <c r="J39" s="353"/>
      <c r="K39" s="353"/>
      <c r="L39" s="353"/>
    </row>
    <row r="40" spans="2:12" ht="15" x14ac:dyDescent="0.2">
      <c r="C40" s="362" t="s">
        <v>92</v>
      </c>
      <c r="D40" s="362"/>
    </row>
    <row r="41" spans="2:12" x14ac:dyDescent="0.2">
      <c r="C41" s="363" t="str">
        <f>"For the year ended 31 December "&amp; E43</f>
        <v>For the year ended 31 December 2023</v>
      </c>
      <c r="D41" s="363"/>
    </row>
    <row r="42" spans="2:12" x14ac:dyDescent="0.2">
      <c r="C42" s="363" t="str">
        <f>"Figures in thousands of "&amp;'Key inputs'!G24</f>
        <v>Figures in thousands of USD</v>
      </c>
      <c r="D42" s="363"/>
    </row>
    <row r="43" spans="2:12" ht="15" x14ac:dyDescent="0.2">
      <c r="B43" s="621"/>
      <c r="C43" s="622"/>
      <c r="D43" s="438"/>
      <c r="E43" s="617">
        <f>'Key inputs'!C29</f>
        <v>2023</v>
      </c>
      <c r="F43" s="617"/>
      <c r="G43" s="617"/>
      <c r="H43" s="617"/>
      <c r="I43" s="617"/>
      <c r="J43" s="617"/>
      <c r="K43" s="617"/>
      <c r="L43" s="617"/>
    </row>
    <row r="44" spans="2:12" ht="15" x14ac:dyDescent="0.2">
      <c r="B44" s="623"/>
      <c r="C44" s="624"/>
      <c r="D44" s="439" t="s">
        <v>490</v>
      </c>
      <c r="E44" s="366" t="str">
        <f>'Key inputs'!C30</f>
        <v>2023 UY</v>
      </c>
      <c r="F44" s="366" t="str">
        <f>'Key inputs'!D30</f>
        <v>2022 UY</v>
      </c>
      <c r="G44" s="366" t="str">
        <f>'Key inputs'!E30</f>
        <v>2021 UY</v>
      </c>
      <c r="H44" s="366" t="str">
        <f>LEFT(G44,4)-1&amp;" UY"</f>
        <v>2020 UY</v>
      </c>
      <c r="I44" s="366" t="str">
        <f t="shared" ref="I44:K44" si="13">LEFT(H44,4)-1&amp;" UY"</f>
        <v>2019 UY</v>
      </c>
      <c r="J44" s="366" t="str">
        <f t="shared" si="13"/>
        <v>2018 UY</v>
      </c>
      <c r="K44" s="366" t="str">
        <f t="shared" si="13"/>
        <v>2017 UY</v>
      </c>
      <c r="L44" s="366" t="s">
        <v>30</v>
      </c>
    </row>
    <row r="45" spans="2:12" ht="15" x14ac:dyDescent="0.2">
      <c r="B45" s="625"/>
      <c r="C45" s="626"/>
      <c r="D45" s="440"/>
      <c r="E45" s="366" t="s">
        <v>62</v>
      </c>
      <c r="F45" s="366" t="s">
        <v>63</v>
      </c>
      <c r="G45" s="366" t="s">
        <v>64</v>
      </c>
      <c r="H45" s="366" t="s">
        <v>65</v>
      </c>
      <c r="I45" s="366" t="s">
        <v>66</v>
      </c>
      <c r="J45" s="366" t="s">
        <v>67</v>
      </c>
      <c r="K45" s="366" t="s">
        <v>68</v>
      </c>
      <c r="L45" s="366" t="s">
        <v>69</v>
      </c>
    </row>
    <row r="46" spans="2:12" ht="32.1" customHeight="1" x14ac:dyDescent="0.2">
      <c r="B46" s="89">
        <v>1</v>
      </c>
      <c r="C46" s="25" t="s">
        <v>93</v>
      </c>
      <c r="D46" s="25" t="s">
        <v>397</v>
      </c>
      <c r="E46" s="178">
        <f t="shared" ref="E46:K46" si="14">E38</f>
        <v>0</v>
      </c>
      <c r="F46" s="178">
        <f t="shared" si="14"/>
        <v>0</v>
      </c>
      <c r="G46" s="178">
        <f t="shared" si="14"/>
        <v>0</v>
      </c>
      <c r="H46" s="178">
        <f t="shared" si="14"/>
        <v>0</v>
      </c>
      <c r="I46" s="178">
        <f t="shared" si="14"/>
        <v>0</v>
      </c>
      <c r="J46" s="178">
        <f t="shared" si="14"/>
        <v>0</v>
      </c>
      <c r="K46" s="178">
        <f t="shared" si="14"/>
        <v>0</v>
      </c>
      <c r="L46" s="178">
        <f t="shared" ref="L46:L56" si="15">SUM(E46:K46)</f>
        <v>0</v>
      </c>
    </row>
    <row r="47" spans="2:12" ht="14.25" customHeight="1" x14ac:dyDescent="0.2">
      <c r="B47" s="89">
        <v>2</v>
      </c>
      <c r="C47" s="24" t="s">
        <v>94</v>
      </c>
      <c r="D47" s="24" t="s">
        <v>398</v>
      </c>
      <c r="E47" s="100"/>
      <c r="F47" s="100"/>
      <c r="G47" s="100"/>
      <c r="H47" s="100"/>
      <c r="I47" s="100"/>
      <c r="J47" s="100"/>
      <c r="K47" s="100"/>
      <c r="L47" s="178">
        <f t="shared" si="15"/>
        <v>0</v>
      </c>
    </row>
    <row r="48" spans="2:12" ht="14.25" customHeight="1" x14ac:dyDescent="0.2">
      <c r="B48" s="89">
        <v>3</v>
      </c>
      <c r="C48" s="24" t="s">
        <v>95</v>
      </c>
      <c r="D48" s="24" t="s">
        <v>399</v>
      </c>
      <c r="E48" s="100"/>
      <c r="F48" s="100"/>
      <c r="G48" s="100"/>
      <c r="H48" s="100"/>
      <c r="I48" s="100"/>
      <c r="J48" s="100"/>
      <c r="K48" s="100"/>
      <c r="L48" s="178">
        <f t="shared" si="15"/>
        <v>0</v>
      </c>
    </row>
    <row r="49" spans="2:12" ht="14.25" customHeight="1" x14ac:dyDescent="0.2">
      <c r="B49" s="89">
        <v>4</v>
      </c>
      <c r="C49" s="24" t="s">
        <v>96</v>
      </c>
      <c r="D49" s="24" t="s">
        <v>400</v>
      </c>
      <c r="E49" s="100"/>
      <c r="F49" s="100"/>
      <c r="G49" s="100"/>
      <c r="H49" s="100"/>
      <c r="I49" s="100"/>
      <c r="J49" s="100"/>
      <c r="K49" s="100"/>
      <c r="L49" s="178">
        <f t="shared" si="15"/>
        <v>0</v>
      </c>
    </row>
    <row r="50" spans="2:12" ht="14.25" customHeight="1" x14ac:dyDescent="0.2">
      <c r="B50" s="89">
        <v>5</v>
      </c>
      <c r="C50" s="24" t="s">
        <v>97</v>
      </c>
      <c r="D50" s="24" t="s">
        <v>401</v>
      </c>
      <c r="E50" s="100"/>
      <c r="F50" s="100"/>
      <c r="G50" s="100"/>
      <c r="H50" s="100"/>
      <c r="I50" s="100"/>
      <c r="J50" s="100"/>
      <c r="K50" s="100"/>
      <c r="L50" s="178">
        <f t="shared" si="15"/>
        <v>0</v>
      </c>
    </row>
    <row r="51" spans="2:12" ht="14.25" customHeight="1" x14ac:dyDescent="0.2">
      <c r="B51" s="89">
        <v>6</v>
      </c>
      <c r="C51" s="25" t="s">
        <v>98</v>
      </c>
      <c r="D51" s="25" t="s">
        <v>402</v>
      </c>
      <c r="E51" s="178">
        <f t="shared" ref="E51:K51" si="16">SUM(E47:E50)</f>
        <v>0</v>
      </c>
      <c r="F51" s="178">
        <f t="shared" si="16"/>
        <v>0</v>
      </c>
      <c r="G51" s="178">
        <f t="shared" si="16"/>
        <v>0</v>
      </c>
      <c r="H51" s="178">
        <f t="shared" si="16"/>
        <v>0</v>
      </c>
      <c r="I51" s="178">
        <f t="shared" si="16"/>
        <v>0</v>
      </c>
      <c r="J51" s="178">
        <f t="shared" si="16"/>
        <v>0</v>
      </c>
      <c r="K51" s="178">
        <f t="shared" si="16"/>
        <v>0</v>
      </c>
      <c r="L51" s="178">
        <f>SUM(E51:K51)</f>
        <v>0</v>
      </c>
    </row>
    <row r="52" spans="2:12" ht="14.25" customHeight="1" x14ac:dyDescent="0.2">
      <c r="B52" s="89">
        <v>7</v>
      </c>
      <c r="C52" s="26" t="s">
        <v>99</v>
      </c>
      <c r="D52" s="26" t="s">
        <v>403</v>
      </c>
      <c r="E52" s="100"/>
      <c r="F52" s="100"/>
      <c r="G52" s="100"/>
      <c r="H52" s="100"/>
      <c r="I52" s="100"/>
      <c r="J52" s="100"/>
      <c r="K52" s="100"/>
      <c r="L52" s="178">
        <f t="shared" si="15"/>
        <v>0</v>
      </c>
    </row>
    <row r="53" spans="2:12" ht="14.25" customHeight="1" x14ac:dyDescent="0.2">
      <c r="B53" s="89">
        <v>8</v>
      </c>
      <c r="C53" s="24" t="s">
        <v>354</v>
      </c>
      <c r="D53" s="24" t="s">
        <v>404</v>
      </c>
      <c r="E53" s="100"/>
      <c r="F53" s="100"/>
      <c r="G53" s="100"/>
      <c r="H53" s="100"/>
      <c r="I53" s="100"/>
      <c r="J53" s="100"/>
      <c r="K53" s="100"/>
      <c r="L53" s="178">
        <f t="shared" si="15"/>
        <v>0</v>
      </c>
    </row>
    <row r="54" spans="2:12" ht="14.25" customHeight="1" x14ac:dyDescent="0.2">
      <c r="B54" s="89">
        <v>9</v>
      </c>
      <c r="C54" s="24" t="s">
        <v>100</v>
      </c>
      <c r="D54" s="24" t="s">
        <v>405</v>
      </c>
      <c r="E54" s="100"/>
      <c r="F54" s="100"/>
      <c r="G54" s="100"/>
      <c r="H54" s="100"/>
      <c r="I54" s="100"/>
      <c r="J54" s="100"/>
      <c r="K54" s="100"/>
      <c r="L54" s="178">
        <f t="shared" si="15"/>
        <v>0</v>
      </c>
    </row>
    <row r="55" spans="2:12" ht="14.25" customHeight="1" x14ac:dyDescent="0.2">
      <c r="B55" s="89">
        <v>10</v>
      </c>
      <c r="C55" s="24" t="s">
        <v>101</v>
      </c>
      <c r="D55" s="24" t="s">
        <v>406</v>
      </c>
      <c r="E55" s="100"/>
      <c r="F55" s="100"/>
      <c r="G55" s="100"/>
      <c r="H55" s="100"/>
      <c r="I55" s="100"/>
      <c r="J55" s="100"/>
      <c r="K55" s="100"/>
      <c r="L55" s="178">
        <f t="shared" si="15"/>
        <v>0</v>
      </c>
    </row>
    <row r="56" spans="2:12" ht="14.25" customHeight="1" x14ac:dyDescent="0.2">
      <c r="B56" s="89">
        <v>11</v>
      </c>
      <c r="C56" s="25" t="s">
        <v>355</v>
      </c>
      <c r="D56" s="25" t="s">
        <v>407</v>
      </c>
      <c r="E56" s="178">
        <f t="shared" ref="E56:K56" si="17">SUM(E51:E55)+E46</f>
        <v>0</v>
      </c>
      <c r="F56" s="178">
        <f t="shared" si="17"/>
        <v>0</v>
      </c>
      <c r="G56" s="178">
        <f t="shared" si="17"/>
        <v>0</v>
      </c>
      <c r="H56" s="178">
        <f t="shared" si="17"/>
        <v>0</v>
      </c>
      <c r="I56" s="178">
        <f t="shared" si="17"/>
        <v>0</v>
      </c>
      <c r="J56" s="178">
        <f t="shared" si="17"/>
        <v>0</v>
      </c>
      <c r="K56" s="178">
        <f t="shared" si="17"/>
        <v>0</v>
      </c>
      <c r="L56" s="178">
        <f t="shared" si="15"/>
        <v>0</v>
      </c>
    </row>
    <row r="57" spans="2:12" ht="14.25" customHeight="1" x14ac:dyDescent="0.2">
      <c r="B57" s="89">
        <v>12</v>
      </c>
      <c r="C57" s="24" t="s">
        <v>102</v>
      </c>
      <c r="D57" s="24" t="s">
        <v>408</v>
      </c>
      <c r="E57" s="100"/>
      <c r="F57" s="100"/>
      <c r="G57" s="100"/>
      <c r="H57" s="100"/>
      <c r="I57" s="100"/>
      <c r="J57" s="100"/>
      <c r="K57" s="100"/>
      <c r="L57" s="178">
        <f t="shared" ref="L57:L62" si="18">SUM(E57:K57)</f>
        <v>0</v>
      </c>
    </row>
    <row r="58" spans="2:12" ht="14.25" customHeight="1" x14ac:dyDescent="0.2">
      <c r="B58" s="89">
        <v>13</v>
      </c>
      <c r="C58" s="24" t="s">
        <v>103</v>
      </c>
      <c r="D58" s="24" t="s">
        <v>409</v>
      </c>
      <c r="E58" s="100"/>
      <c r="F58" s="100"/>
      <c r="G58" s="100"/>
      <c r="H58" s="100"/>
      <c r="I58" s="100"/>
      <c r="J58" s="100"/>
      <c r="K58" s="100"/>
      <c r="L58" s="178">
        <f t="shared" si="18"/>
        <v>0</v>
      </c>
    </row>
    <row r="59" spans="2:12" ht="14.25" customHeight="1" x14ac:dyDescent="0.2">
      <c r="B59" s="89">
        <v>14</v>
      </c>
      <c r="C59" s="24" t="s">
        <v>447</v>
      </c>
      <c r="D59" s="24" t="s">
        <v>410</v>
      </c>
      <c r="E59" s="100"/>
      <c r="F59" s="100"/>
      <c r="G59" s="100"/>
      <c r="H59" s="100"/>
      <c r="I59" s="100"/>
      <c r="J59" s="100"/>
      <c r="K59" s="100"/>
      <c r="L59" s="178">
        <f t="shared" si="18"/>
        <v>0</v>
      </c>
    </row>
    <row r="60" spans="2:12" ht="14.25" customHeight="1" x14ac:dyDescent="0.2">
      <c r="B60" s="89">
        <v>15</v>
      </c>
      <c r="C60" s="24" t="s">
        <v>492</v>
      </c>
      <c r="D60" s="24" t="s">
        <v>448</v>
      </c>
      <c r="E60" s="100"/>
      <c r="F60" s="100"/>
      <c r="G60" s="100"/>
      <c r="H60" s="100"/>
      <c r="I60" s="100"/>
      <c r="J60" s="100"/>
      <c r="K60" s="100"/>
      <c r="L60" s="178"/>
    </row>
    <row r="61" spans="2:12" ht="14.25" customHeight="1" x14ac:dyDescent="0.2">
      <c r="B61" s="89">
        <v>16</v>
      </c>
      <c r="C61" s="24" t="s">
        <v>104</v>
      </c>
      <c r="D61" s="24" t="s">
        <v>411</v>
      </c>
      <c r="E61" s="100"/>
      <c r="F61" s="100"/>
      <c r="G61" s="100"/>
      <c r="H61" s="100"/>
      <c r="I61" s="100"/>
      <c r="J61" s="100"/>
      <c r="K61" s="100"/>
      <c r="L61" s="178">
        <f t="shared" si="18"/>
        <v>0</v>
      </c>
    </row>
    <row r="62" spans="2:12" ht="14.25" customHeight="1" x14ac:dyDescent="0.2">
      <c r="B62" s="89">
        <v>17</v>
      </c>
      <c r="C62" s="24" t="s">
        <v>105</v>
      </c>
      <c r="D62" s="24" t="s">
        <v>412</v>
      </c>
      <c r="E62" s="100"/>
      <c r="F62" s="100"/>
      <c r="G62" s="100"/>
      <c r="H62" s="100"/>
      <c r="I62" s="100"/>
      <c r="J62" s="100"/>
      <c r="K62" s="100"/>
      <c r="L62" s="178">
        <f t="shared" si="18"/>
        <v>0</v>
      </c>
    </row>
    <row r="63" spans="2:12" ht="14.25" customHeight="1" x14ac:dyDescent="0.2">
      <c r="B63" s="89">
        <v>18</v>
      </c>
      <c r="C63" s="25" t="s">
        <v>106</v>
      </c>
      <c r="D63" s="25" t="s">
        <v>413</v>
      </c>
      <c r="E63" s="178">
        <f>SUM(E56:E62)</f>
        <v>0</v>
      </c>
      <c r="F63" s="178">
        <f t="shared" ref="F63:H63" si="19">SUM(F56:F62)</f>
        <v>0</v>
      </c>
      <c r="G63" s="178">
        <f t="shared" si="19"/>
        <v>0</v>
      </c>
      <c r="H63" s="178">
        <f t="shared" si="19"/>
        <v>0</v>
      </c>
      <c r="I63" s="178">
        <f t="shared" ref="I63" si="20">SUM(I56:I62)</f>
        <v>0</v>
      </c>
      <c r="J63" s="178">
        <f t="shared" ref="J63" si="21">SUM(J56:J62)</f>
        <v>0</v>
      </c>
      <c r="K63" s="178">
        <f>SUM(K56:K62)</f>
        <v>0</v>
      </c>
      <c r="L63" s="178">
        <f>SUM(E63:K63)</f>
        <v>0</v>
      </c>
    </row>
    <row r="64" spans="2:12" x14ac:dyDescent="0.2">
      <c r="C64" s="4"/>
      <c r="D64" s="4"/>
    </row>
    <row r="65" spans="2:12" x14ac:dyDescent="0.2">
      <c r="C65" s="4"/>
      <c r="D65" s="4"/>
    </row>
    <row r="66" spans="2:12" ht="15" x14ac:dyDescent="0.2">
      <c r="C66" s="362" t="str">
        <f>$E$70&amp; " - "&amp; $C$3</f>
        <v>2022 - Statement of Profit or Loss </v>
      </c>
      <c r="D66" s="362"/>
    </row>
    <row r="67" spans="2:12" ht="15" x14ac:dyDescent="0.2">
      <c r="C67" s="362" t="s">
        <v>61</v>
      </c>
      <c r="D67" s="362"/>
    </row>
    <row r="68" spans="2:12" x14ac:dyDescent="0.2">
      <c r="C68" s="363" t="str">
        <f>"For the year ended 31 December "&amp; $E$70</f>
        <v>For the year ended 31 December 2022</v>
      </c>
      <c r="D68" s="363"/>
    </row>
    <row r="69" spans="2:12" x14ac:dyDescent="0.2">
      <c r="C69" s="363" t="str">
        <f>"Figures in thousands of "&amp;'Key inputs'!H24</f>
        <v>Figures in thousands of USD</v>
      </c>
      <c r="D69" s="363"/>
    </row>
    <row r="70" spans="2:12" ht="15" x14ac:dyDescent="0.2">
      <c r="B70" s="621"/>
      <c r="C70" s="622"/>
      <c r="D70" s="444"/>
      <c r="E70" s="618">
        <f>'Key inputs'!G29</f>
        <v>2022</v>
      </c>
      <c r="F70" s="619"/>
      <c r="G70" s="619"/>
      <c r="H70" s="619"/>
      <c r="I70" s="619"/>
      <c r="J70" s="619"/>
      <c r="K70" s="619"/>
      <c r="L70" s="620"/>
    </row>
    <row r="71" spans="2:12" ht="15" x14ac:dyDescent="0.2">
      <c r="B71" s="623"/>
      <c r="C71" s="624"/>
      <c r="D71" s="439" t="s">
        <v>490</v>
      </c>
      <c r="E71" s="369" t="str">
        <f>'Key inputs'!G30</f>
        <v>2022 UY</v>
      </c>
      <c r="F71" s="370" t="str">
        <f>'Key inputs'!H30</f>
        <v>2021 UY</v>
      </c>
      <c r="G71" s="370" t="str">
        <f>'Key inputs'!I30</f>
        <v>2020 UY</v>
      </c>
      <c r="H71" s="370" t="str">
        <f>LEFT(G71,4)-1&amp;" UY"</f>
        <v>2019 UY</v>
      </c>
      <c r="I71" s="370" t="str">
        <f t="shared" ref="I71:K71" si="22">LEFT(H71,4)-1&amp;" UY"</f>
        <v>2018 UY</v>
      </c>
      <c r="J71" s="371" t="str">
        <f t="shared" si="22"/>
        <v>2017 UY</v>
      </c>
      <c r="K71" s="371" t="str">
        <f t="shared" si="22"/>
        <v>2016 UY</v>
      </c>
      <c r="L71" s="372" t="s">
        <v>30</v>
      </c>
    </row>
    <row r="72" spans="2:12" ht="15" x14ac:dyDescent="0.2">
      <c r="B72" s="625"/>
      <c r="C72" s="626"/>
      <c r="D72" s="440"/>
      <c r="E72" s="366" t="s">
        <v>62</v>
      </c>
      <c r="F72" s="366" t="s">
        <v>63</v>
      </c>
      <c r="G72" s="366" t="s">
        <v>64</v>
      </c>
      <c r="H72" s="366" t="s">
        <v>65</v>
      </c>
      <c r="I72" s="366" t="s">
        <v>66</v>
      </c>
      <c r="J72" s="366" t="s">
        <v>67</v>
      </c>
      <c r="K72" s="366" t="s">
        <v>68</v>
      </c>
      <c r="L72" s="366" t="s">
        <v>69</v>
      </c>
    </row>
    <row r="73" spans="2:12" ht="14.25" customHeight="1" x14ac:dyDescent="0.2">
      <c r="B73" s="89">
        <v>1</v>
      </c>
      <c r="C73" s="21" t="s">
        <v>71</v>
      </c>
      <c r="D73" s="21" t="s">
        <v>373</v>
      </c>
      <c r="E73" s="104"/>
      <c r="F73" s="104"/>
      <c r="G73" s="104"/>
      <c r="H73" s="104"/>
      <c r="I73" s="104"/>
      <c r="J73" s="104"/>
      <c r="K73" s="104"/>
      <c r="L73" s="51">
        <f>SUM(E73:K73)</f>
        <v>0</v>
      </c>
    </row>
    <row r="74" spans="2:12" ht="14.25" customHeight="1" x14ac:dyDescent="0.2">
      <c r="B74" s="89">
        <v>2</v>
      </c>
      <c r="C74" s="21" t="s">
        <v>72</v>
      </c>
      <c r="D74" s="21" t="s">
        <v>374</v>
      </c>
      <c r="E74" s="104"/>
      <c r="F74" s="104"/>
      <c r="G74" s="104"/>
      <c r="H74" s="104"/>
      <c r="I74" s="104"/>
      <c r="J74" s="104"/>
      <c r="K74" s="104"/>
      <c r="L74" s="51">
        <f t="shared" ref="L74:L75" si="23">SUM(E74:K74)</f>
        <v>0</v>
      </c>
    </row>
    <row r="75" spans="2:12" ht="14.25" customHeight="1" x14ac:dyDescent="0.2">
      <c r="B75" s="89">
        <v>3</v>
      </c>
      <c r="C75" s="22" t="s">
        <v>73</v>
      </c>
      <c r="D75" s="22" t="s">
        <v>375</v>
      </c>
      <c r="E75" s="52">
        <f>SUM(E73:E74)</f>
        <v>0</v>
      </c>
      <c r="F75" s="52">
        <f t="shared" ref="F75" si="24">SUM(F73:F74)</f>
        <v>0</v>
      </c>
      <c r="G75" s="52">
        <f t="shared" ref="G75" si="25">SUM(G73:G74)</f>
        <v>0</v>
      </c>
      <c r="H75" s="52">
        <f t="shared" ref="H75" si="26">SUM(H73:H74)</f>
        <v>0</v>
      </c>
      <c r="I75" s="52">
        <f t="shared" ref="I75" si="27">SUM(I73:I74)</f>
        <v>0</v>
      </c>
      <c r="J75" s="52">
        <f t="shared" ref="J75:K75" si="28">SUM(J73:J74)</f>
        <v>0</v>
      </c>
      <c r="K75" s="52">
        <f t="shared" si="28"/>
        <v>0</v>
      </c>
      <c r="L75" s="51">
        <f t="shared" si="23"/>
        <v>0</v>
      </c>
    </row>
    <row r="76" spans="2:12" ht="14.25" customHeight="1" x14ac:dyDescent="0.2">
      <c r="B76" s="89"/>
      <c r="C76" s="33" t="s">
        <v>74</v>
      </c>
      <c r="D76" s="443"/>
      <c r="E76" s="101"/>
      <c r="F76" s="5"/>
      <c r="G76" s="5"/>
      <c r="H76" s="5"/>
      <c r="I76" s="5"/>
      <c r="J76" s="103"/>
      <c r="K76" s="103"/>
      <c r="L76" s="37"/>
    </row>
    <row r="77" spans="2:12" ht="14.25" customHeight="1" x14ac:dyDescent="0.2">
      <c r="B77" s="89">
        <v>4</v>
      </c>
      <c r="C77" s="21" t="s">
        <v>75</v>
      </c>
      <c r="D77" s="21" t="s">
        <v>376</v>
      </c>
      <c r="E77" s="104"/>
      <c r="F77" s="104"/>
      <c r="G77" s="104"/>
      <c r="H77" s="104"/>
      <c r="I77" s="104"/>
      <c r="J77" s="104"/>
      <c r="K77" s="104"/>
      <c r="L77" s="51">
        <f t="shared" ref="L77:L82" si="29">SUM(E77:K77)</f>
        <v>0</v>
      </c>
    </row>
    <row r="78" spans="2:12" ht="14.25" customHeight="1" x14ac:dyDescent="0.2">
      <c r="B78" s="89">
        <v>5</v>
      </c>
      <c r="C78" s="21" t="s">
        <v>76</v>
      </c>
      <c r="D78" s="21" t="s">
        <v>377</v>
      </c>
      <c r="E78" s="104"/>
      <c r="F78" s="104"/>
      <c r="G78" s="104"/>
      <c r="H78" s="104"/>
      <c r="I78" s="104"/>
      <c r="J78" s="104"/>
      <c r="K78" s="104"/>
      <c r="L78" s="51">
        <f t="shared" si="29"/>
        <v>0</v>
      </c>
    </row>
    <row r="79" spans="2:12" ht="14.25" customHeight="1" x14ac:dyDescent="0.2">
      <c r="B79" s="89">
        <v>6</v>
      </c>
      <c r="C79" s="22" t="s">
        <v>449</v>
      </c>
      <c r="D79" s="22" t="s">
        <v>378</v>
      </c>
      <c r="E79" s="52">
        <f t="shared" ref="E79:J79" si="30">SUM(E77:E78)</f>
        <v>0</v>
      </c>
      <c r="F79" s="52">
        <f t="shared" si="30"/>
        <v>0</v>
      </c>
      <c r="G79" s="52">
        <f t="shared" si="30"/>
        <v>0</v>
      </c>
      <c r="H79" s="52">
        <f t="shared" si="30"/>
        <v>0</v>
      </c>
      <c r="I79" s="52">
        <f t="shared" si="30"/>
        <v>0</v>
      </c>
      <c r="J79" s="52">
        <f t="shared" si="30"/>
        <v>0</v>
      </c>
      <c r="K79" s="52">
        <f t="shared" ref="K79" si="31">SUM(K77:K78)</f>
        <v>0</v>
      </c>
      <c r="L79" s="51">
        <f t="shared" si="29"/>
        <v>0</v>
      </c>
    </row>
    <row r="80" spans="2:12" ht="14.25" customHeight="1" x14ac:dyDescent="0.2">
      <c r="B80" s="89">
        <v>7</v>
      </c>
      <c r="C80" s="22" t="s">
        <v>70</v>
      </c>
      <c r="D80" s="22" t="s">
        <v>379</v>
      </c>
      <c r="E80" s="52">
        <f t="shared" ref="E80:J80" si="32">E75+E79</f>
        <v>0</v>
      </c>
      <c r="F80" s="52">
        <f t="shared" si="32"/>
        <v>0</v>
      </c>
      <c r="G80" s="52">
        <f t="shared" si="32"/>
        <v>0</v>
      </c>
      <c r="H80" s="52">
        <f t="shared" si="32"/>
        <v>0</v>
      </c>
      <c r="I80" s="52">
        <f t="shared" si="32"/>
        <v>0</v>
      </c>
      <c r="J80" s="52">
        <f t="shared" si="32"/>
        <v>0</v>
      </c>
      <c r="K80" s="52">
        <f t="shared" ref="K80" si="33">K75+K79</f>
        <v>0</v>
      </c>
      <c r="L80" s="51">
        <f t="shared" si="29"/>
        <v>0</v>
      </c>
    </row>
    <row r="81" spans="2:12" ht="14.25" customHeight="1" x14ac:dyDescent="0.2">
      <c r="B81" s="89">
        <v>8</v>
      </c>
      <c r="C81" s="23" t="s">
        <v>77</v>
      </c>
      <c r="D81" s="23" t="s">
        <v>380</v>
      </c>
      <c r="E81" s="104"/>
      <c r="F81" s="104"/>
      <c r="G81" s="104"/>
      <c r="H81" s="104"/>
      <c r="I81" s="104"/>
      <c r="J81" s="104"/>
      <c r="K81" s="104"/>
      <c r="L81" s="51">
        <f t="shared" si="29"/>
        <v>0</v>
      </c>
    </row>
    <row r="82" spans="2:12" ht="14.25" customHeight="1" x14ac:dyDescent="0.2">
      <c r="B82" s="89">
        <v>9</v>
      </c>
      <c r="C82" s="21" t="s">
        <v>78</v>
      </c>
      <c r="D82" s="21" t="s">
        <v>381</v>
      </c>
      <c r="E82" s="104"/>
      <c r="F82" s="104"/>
      <c r="G82" s="104"/>
      <c r="H82" s="104"/>
      <c r="I82" s="104"/>
      <c r="J82" s="104"/>
      <c r="K82" s="104"/>
      <c r="L82" s="51">
        <f t="shared" si="29"/>
        <v>0</v>
      </c>
    </row>
    <row r="83" spans="2:12" ht="14.25" customHeight="1" x14ac:dyDescent="0.2">
      <c r="B83" s="89"/>
      <c r="C83" s="33" t="s">
        <v>79</v>
      </c>
      <c r="D83" s="443"/>
      <c r="E83" s="101"/>
      <c r="F83" s="5"/>
      <c r="G83" s="5"/>
      <c r="H83" s="5"/>
      <c r="I83" s="5"/>
      <c r="J83" s="103"/>
      <c r="K83" s="103"/>
      <c r="L83" s="37"/>
    </row>
    <row r="84" spans="2:12" ht="14.25" customHeight="1" x14ac:dyDescent="0.2">
      <c r="B84" s="89">
        <v>10</v>
      </c>
      <c r="C84" s="21" t="s">
        <v>80</v>
      </c>
      <c r="D84" s="21" t="s">
        <v>382</v>
      </c>
      <c r="E84" s="104"/>
      <c r="F84" s="104"/>
      <c r="G84" s="104"/>
      <c r="H84" s="104"/>
      <c r="I84" s="104"/>
      <c r="J84" s="104"/>
      <c r="K84" s="104"/>
      <c r="L84" s="51">
        <f t="shared" ref="L84:L86" si="34">SUM(E84:K84)</f>
        <v>0</v>
      </c>
    </row>
    <row r="85" spans="2:12" ht="14.25" customHeight="1" x14ac:dyDescent="0.2">
      <c r="B85" s="89">
        <v>11</v>
      </c>
      <c r="C85" s="21" t="s">
        <v>81</v>
      </c>
      <c r="D85" s="21" t="s">
        <v>383</v>
      </c>
      <c r="E85" s="104"/>
      <c r="F85" s="104"/>
      <c r="G85" s="104"/>
      <c r="H85" s="104"/>
      <c r="I85" s="104"/>
      <c r="J85" s="104"/>
      <c r="K85" s="104"/>
      <c r="L85" s="51">
        <f>SUM(E85:K85)</f>
        <v>0</v>
      </c>
    </row>
    <row r="86" spans="2:12" ht="14.25" customHeight="1" x14ac:dyDescent="0.2">
      <c r="B86" s="89">
        <v>12</v>
      </c>
      <c r="C86" s="22" t="s">
        <v>82</v>
      </c>
      <c r="D86" s="22" t="s">
        <v>384</v>
      </c>
      <c r="E86" s="52">
        <f t="shared" ref="E86:J86" si="35">SUM(E84:E85)</f>
        <v>0</v>
      </c>
      <c r="F86" s="52">
        <f t="shared" si="35"/>
        <v>0</v>
      </c>
      <c r="G86" s="52">
        <f t="shared" si="35"/>
        <v>0</v>
      </c>
      <c r="H86" s="52">
        <f t="shared" si="35"/>
        <v>0</v>
      </c>
      <c r="I86" s="52">
        <f t="shared" si="35"/>
        <v>0</v>
      </c>
      <c r="J86" s="52">
        <f t="shared" si="35"/>
        <v>0</v>
      </c>
      <c r="K86" s="52">
        <f t="shared" ref="K86" si="36">SUM(K84:K85)</f>
        <v>0</v>
      </c>
      <c r="L86" s="51">
        <f t="shared" si="34"/>
        <v>0</v>
      </c>
    </row>
    <row r="87" spans="2:12" ht="14.25" customHeight="1" x14ac:dyDescent="0.2">
      <c r="B87" s="89"/>
      <c r="C87" s="33" t="s">
        <v>83</v>
      </c>
      <c r="D87" s="443"/>
      <c r="E87" s="101"/>
      <c r="F87" s="5"/>
      <c r="G87" s="5"/>
      <c r="H87" s="5"/>
      <c r="I87" s="5"/>
      <c r="J87" s="103"/>
      <c r="K87" s="103"/>
      <c r="L87" s="37"/>
    </row>
    <row r="88" spans="2:12" ht="14.25" customHeight="1" x14ac:dyDescent="0.2">
      <c r="B88" s="89">
        <v>13</v>
      </c>
      <c r="C88" s="21" t="s">
        <v>80</v>
      </c>
      <c r="D88" s="21" t="s">
        <v>385</v>
      </c>
      <c r="E88" s="104"/>
      <c r="F88" s="104"/>
      <c r="G88" s="104"/>
      <c r="H88" s="104"/>
      <c r="I88" s="104"/>
      <c r="J88" s="104"/>
      <c r="K88" s="104"/>
      <c r="L88" s="51">
        <f t="shared" ref="L88:L91" si="37">SUM(E88:K88)</f>
        <v>0</v>
      </c>
    </row>
    <row r="89" spans="2:12" ht="14.25" customHeight="1" x14ac:dyDescent="0.2">
      <c r="B89" s="89">
        <v>14</v>
      </c>
      <c r="C89" s="21" t="s">
        <v>81</v>
      </c>
      <c r="D89" s="21" t="s">
        <v>386</v>
      </c>
      <c r="E89" s="104"/>
      <c r="F89" s="104"/>
      <c r="G89" s="104"/>
      <c r="H89" s="104"/>
      <c r="I89" s="104"/>
      <c r="J89" s="104"/>
      <c r="K89" s="104"/>
      <c r="L89" s="51">
        <f t="shared" si="37"/>
        <v>0</v>
      </c>
    </row>
    <row r="90" spans="2:12" ht="14.25" customHeight="1" x14ac:dyDescent="0.2">
      <c r="B90" s="89">
        <v>15</v>
      </c>
      <c r="C90" s="22" t="s">
        <v>84</v>
      </c>
      <c r="D90" s="22" t="s">
        <v>387</v>
      </c>
      <c r="E90" s="52">
        <f t="shared" ref="E90:J90" si="38">SUM(E88:E89)</f>
        <v>0</v>
      </c>
      <c r="F90" s="52">
        <f t="shared" si="38"/>
        <v>0</v>
      </c>
      <c r="G90" s="52">
        <f t="shared" si="38"/>
        <v>0</v>
      </c>
      <c r="H90" s="52">
        <f t="shared" si="38"/>
        <v>0</v>
      </c>
      <c r="I90" s="52">
        <f t="shared" si="38"/>
        <v>0</v>
      </c>
      <c r="J90" s="52">
        <f t="shared" si="38"/>
        <v>0</v>
      </c>
      <c r="K90" s="52">
        <f t="shared" ref="K90" si="39">SUM(K88:K89)</f>
        <v>0</v>
      </c>
      <c r="L90" s="51">
        <f t="shared" si="37"/>
        <v>0</v>
      </c>
    </row>
    <row r="91" spans="2:12" ht="14.25" customHeight="1" x14ac:dyDescent="0.2">
      <c r="B91" s="89">
        <v>16</v>
      </c>
      <c r="C91" s="44" t="s">
        <v>85</v>
      </c>
      <c r="D91" s="44" t="s">
        <v>388</v>
      </c>
      <c r="E91" s="51">
        <f t="shared" ref="E91:J91" si="40">E86+E90</f>
        <v>0</v>
      </c>
      <c r="F91" s="51">
        <f t="shared" si="40"/>
        <v>0</v>
      </c>
      <c r="G91" s="51">
        <f t="shared" si="40"/>
        <v>0</v>
      </c>
      <c r="H91" s="51">
        <f t="shared" si="40"/>
        <v>0</v>
      </c>
      <c r="I91" s="51">
        <f t="shared" si="40"/>
        <v>0</v>
      </c>
      <c r="J91" s="51">
        <f t="shared" si="40"/>
        <v>0</v>
      </c>
      <c r="K91" s="51">
        <f t="shared" ref="K91" si="41">K86+K90</f>
        <v>0</v>
      </c>
      <c r="L91" s="51">
        <f t="shared" si="37"/>
        <v>0</v>
      </c>
    </row>
    <row r="92" spans="2:12" ht="28.5" x14ac:dyDescent="0.2">
      <c r="B92" s="585"/>
      <c r="C92" s="446" t="s">
        <v>86</v>
      </c>
      <c r="D92" s="447"/>
      <c r="E92" s="448"/>
      <c r="F92" s="448"/>
      <c r="G92" s="448"/>
      <c r="H92" s="448"/>
      <c r="I92" s="448"/>
      <c r="J92" s="448"/>
      <c r="K92" s="448"/>
      <c r="L92" s="449"/>
    </row>
    <row r="93" spans="2:12" x14ac:dyDescent="0.2">
      <c r="B93" s="585"/>
      <c r="C93" s="33" t="s">
        <v>87</v>
      </c>
      <c r="D93" s="452"/>
      <c r="E93" s="171"/>
      <c r="F93" s="171"/>
      <c r="G93" s="171"/>
      <c r="H93" s="171"/>
      <c r="I93" s="171"/>
      <c r="J93" s="171"/>
      <c r="K93" s="171"/>
      <c r="L93" s="445"/>
    </row>
    <row r="94" spans="2:12" x14ac:dyDescent="0.2">
      <c r="B94" s="89">
        <v>17</v>
      </c>
      <c r="C94" s="450" t="s">
        <v>80</v>
      </c>
      <c r="D94" s="450" t="s">
        <v>389</v>
      </c>
      <c r="E94" s="96"/>
      <c r="F94" s="96"/>
      <c r="G94" s="96"/>
      <c r="H94" s="96"/>
      <c r="I94" s="96"/>
      <c r="J94" s="96"/>
      <c r="K94" s="96"/>
      <c r="L94" s="51">
        <f t="shared" ref="L94:L101" si="42">SUM(E94:K94)</f>
        <v>0</v>
      </c>
    </row>
    <row r="95" spans="2:12" x14ac:dyDescent="0.2">
      <c r="B95" s="89">
        <v>18</v>
      </c>
      <c r="C95" s="21" t="s">
        <v>81</v>
      </c>
      <c r="D95" s="21" t="s">
        <v>390</v>
      </c>
      <c r="E95" s="104"/>
      <c r="F95" s="104"/>
      <c r="G95" s="104"/>
      <c r="H95" s="104"/>
      <c r="I95" s="104"/>
      <c r="J95" s="104"/>
      <c r="K95" s="104"/>
      <c r="L95" s="51">
        <f t="shared" si="42"/>
        <v>0</v>
      </c>
    </row>
    <row r="96" spans="2:12" ht="15" x14ac:dyDescent="0.2">
      <c r="B96" s="89">
        <v>19</v>
      </c>
      <c r="C96" s="22" t="s">
        <v>88</v>
      </c>
      <c r="D96" s="22" t="s">
        <v>391</v>
      </c>
      <c r="E96" s="52">
        <f t="shared" ref="E96:J96" si="43">SUM(E94:E95)</f>
        <v>0</v>
      </c>
      <c r="F96" s="52">
        <f t="shared" si="43"/>
        <v>0</v>
      </c>
      <c r="G96" s="52">
        <f t="shared" si="43"/>
        <v>0</v>
      </c>
      <c r="H96" s="52">
        <f t="shared" si="43"/>
        <v>0</v>
      </c>
      <c r="I96" s="52">
        <f t="shared" si="43"/>
        <v>0</v>
      </c>
      <c r="J96" s="52">
        <f t="shared" si="43"/>
        <v>0</v>
      </c>
      <c r="K96" s="52">
        <f t="shared" ref="K96" si="44">SUM(K94:K95)</f>
        <v>0</v>
      </c>
      <c r="L96" s="51">
        <f t="shared" si="42"/>
        <v>0</v>
      </c>
    </row>
    <row r="97" spans="2:12" x14ac:dyDescent="0.2">
      <c r="B97" s="89">
        <v>20</v>
      </c>
      <c r="C97" s="21" t="s">
        <v>89</v>
      </c>
      <c r="D97" s="21" t="s">
        <v>392</v>
      </c>
      <c r="E97" s="104"/>
      <c r="F97" s="104"/>
      <c r="G97" s="104"/>
      <c r="H97" s="104"/>
      <c r="I97" s="104"/>
      <c r="J97" s="104"/>
      <c r="K97" s="104"/>
      <c r="L97" s="51">
        <f t="shared" si="42"/>
        <v>0</v>
      </c>
    </row>
    <row r="98" spans="2:12" ht="15" x14ac:dyDescent="0.2">
      <c r="B98" s="89">
        <v>21</v>
      </c>
      <c r="C98" s="22" t="s">
        <v>491</v>
      </c>
      <c r="D98" s="22" t="s">
        <v>393</v>
      </c>
      <c r="E98" s="52">
        <f>SUM(E96:E97)</f>
        <v>0</v>
      </c>
      <c r="F98" s="52">
        <f t="shared" ref="F98:J98" si="45">SUM(F96:F97)</f>
        <v>0</v>
      </c>
      <c r="G98" s="52">
        <f t="shared" si="45"/>
        <v>0</v>
      </c>
      <c r="H98" s="52">
        <f t="shared" si="45"/>
        <v>0</v>
      </c>
      <c r="I98" s="52">
        <f t="shared" si="45"/>
        <v>0</v>
      </c>
      <c r="J98" s="52">
        <f t="shared" si="45"/>
        <v>0</v>
      </c>
      <c r="K98" s="52">
        <f t="shared" ref="K98" si="46">SUM(K96:K97)</f>
        <v>0</v>
      </c>
      <c r="L98" s="51">
        <f t="shared" si="42"/>
        <v>0</v>
      </c>
    </row>
    <row r="99" spans="2:12" x14ac:dyDescent="0.2">
      <c r="B99" s="89">
        <v>22</v>
      </c>
      <c r="C99" s="21" t="s">
        <v>54</v>
      </c>
      <c r="D99" s="21" t="s">
        <v>394</v>
      </c>
      <c r="E99" s="104"/>
      <c r="F99" s="104"/>
      <c r="G99" s="104"/>
      <c r="H99" s="104"/>
      <c r="I99" s="104"/>
      <c r="J99" s="104"/>
      <c r="K99" s="104"/>
      <c r="L99" s="51">
        <f t="shared" si="42"/>
        <v>0</v>
      </c>
    </row>
    <row r="100" spans="2:12" x14ac:dyDescent="0.2">
      <c r="B100" s="89">
        <v>23</v>
      </c>
      <c r="C100" s="21" t="s">
        <v>90</v>
      </c>
      <c r="D100" s="21" t="s">
        <v>395</v>
      </c>
      <c r="E100" s="104"/>
      <c r="F100" s="104"/>
      <c r="G100" s="104"/>
      <c r="H100" s="104"/>
      <c r="I100" s="104"/>
      <c r="J100" s="104"/>
      <c r="K100" s="104"/>
      <c r="L100" s="51">
        <f t="shared" si="42"/>
        <v>0</v>
      </c>
    </row>
    <row r="101" spans="2:12" ht="45" customHeight="1" x14ac:dyDescent="0.2">
      <c r="B101" s="89">
        <v>24</v>
      </c>
      <c r="C101" s="22" t="s">
        <v>91</v>
      </c>
      <c r="D101" s="25" t="s">
        <v>396</v>
      </c>
      <c r="E101" s="52">
        <f t="shared" ref="E101:J101" si="47">SUM(E99:E100,E98,E91,E80,E81,E82)</f>
        <v>0</v>
      </c>
      <c r="F101" s="52">
        <f t="shared" si="47"/>
        <v>0</v>
      </c>
      <c r="G101" s="52">
        <f t="shared" si="47"/>
        <v>0</v>
      </c>
      <c r="H101" s="52">
        <f t="shared" si="47"/>
        <v>0</v>
      </c>
      <c r="I101" s="52">
        <f t="shared" si="47"/>
        <v>0</v>
      </c>
      <c r="J101" s="52">
        <f t="shared" si="47"/>
        <v>0</v>
      </c>
      <c r="K101" s="52">
        <f t="shared" ref="K101" si="48">SUM(K99:K100,K98,K91,K80,K81,K82)</f>
        <v>0</v>
      </c>
      <c r="L101" s="51">
        <f t="shared" si="42"/>
        <v>0</v>
      </c>
    </row>
    <row r="102" spans="2:12" x14ac:dyDescent="0.2">
      <c r="C102" s="5"/>
      <c r="D102" s="5"/>
    </row>
    <row r="103" spans="2:12" ht="15" x14ac:dyDescent="0.2">
      <c r="C103" s="362" t="s">
        <v>92</v>
      </c>
      <c r="D103" s="362"/>
    </row>
    <row r="104" spans="2:12" x14ac:dyDescent="0.2">
      <c r="C104" s="363" t="str">
        <f>"For the year ended 31 December "&amp; E106</f>
        <v>For the year ended 31 December 2022</v>
      </c>
      <c r="D104" s="363"/>
    </row>
    <row r="105" spans="2:12" x14ac:dyDescent="0.2">
      <c r="C105" s="363" t="str">
        <f>"Figures in thousands of "&amp;'Key inputs'!H24</f>
        <v>Figures in thousands of USD</v>
      </c>
      <c r="D105" s="363"/>
    </row>
    <row r="106" spans="2:12" ht="15" x14ac:dyDescent="0.2">
      <c r="B106" s="621"/>
      <c r="C106" s="622"/>
      <c r="D106" s="438"/>
      <c r="E106" s="620">
        <f>'Key inputs'!G29</f>
        <v>2022</v>
      </c>
      <c r="F106" s="617"/>
      <c r="G106" s="617"/>
      <c r="H106" s="617"/>
      <c r="I106" s="617"/>
      <c r="J106" s="617"/>
      <c r="K106" s="617"/>
      <c r="L106" s="617"/>
    </row>
    <row r="107" spans="2:12" ht="15" x14ac:dyDescent="0.2">
      <c r="B107" s="623"/>
      <c r="C107" s="624"/>
      <c r="D107" s="439" t="s">
        <v>490</v>
      </c>
      <c r="E107" s="372" t="str">
        <f>'Key inputs'!G30</f>
        <v>2022 UY</v>
      </c>
      <c r="F107" s="373" t="str">
        <f>'Key inputs'!H30</f>
        <v>2021 UY</v>
      </c>
      <c r="G107" s="373" t="str">
        <f>'Key inputs'!I30</f>
        <v>2020 UY</v>
      </c>
      <c r="H107" s="373" t="str">
        <f>LEFT(G107,4)-1&amp;" UY"</f>
        <v>2019 UY</v>
      </c>
      <c r="I107" s="373" t="str">
        <f t="shared" ref="I107:K107" si="49">LEFT(H107,4)-1&amp;" UY"</f>
        <v>2018 UY</v>
      </c>
      <c r="J107" s="374" t="str">
        <f t="shared" si="49"/>
        <v>2017 UY</v>
      </c>
      <c r="K107" s="374" t="str">
        <f t="shared" si="49"/>
        <v>2016 UY</v>
      </c>
      <c r="L107" s="372" t="s">
        <v>30</v>
      </c>
    </row>
    <row r="108" spans="2:12" ht="15" x14ac:dyDescent="0.2">
      <c r="B108" s="625"/>
      <c r="C108" s="626"/>
      <c r="D108" s="440"/>
      <c r="E108" s="366" t="s">
        <v>62</v>
      </c>
      <c r="F108" s="366" t="s">
        <v>63</v>
      </c>
      <c r="G108" s="366" t="s">
        <v>64</v>
      </c>
      <c r="H108" s="366" t="s">
        <v>65</v>
      </c>
      <c r="I108" s="366" t="s">
        <v>66</v>
      </c>
      <c r="J108" s="366" t="s">
        <v>67</v>
      </c>
      <c r="K108" s="366" t="s">
        <v>68</v>
      </c>
      <c r="L108" s="366" t="s">
        <v>69</v>
      </c>
    </row>
    <row r="109" spans="2:12" ht="45" customHeight="1" x14ac:dyDescent="0.2">
      <c r="B109" s="89">
        <v>1</v>
      </c>
      <c r="C109" s="99" t="s">
        <v>93</v>
      </c>
      <c r="D109" s="25" t="s">
        <v>397</v>
      </c>
      <c r="E109" s="52">
        <f t="shared" ref="E109:J109" si="50">E101</f>
        <v>0</v>
      </c>
      <c r="F109" s="52">
        <f t="shared" si="50"/>
        <v>0</v>
      </c>
      <c r="G109" s="52">
        <f t="shared" si="50"/>
        <v>0</v>
      </c>
      <c r="H109" s="52">
        <f t="shared" si="50"/>
        <v>0</v>
      </c>
      <c r="I109" s="52">
        <f t="shared" si="50"/>
        <v>0</v>
      </c>
      <c r="J109" s="52">
        <f t="shared" si="50"/>
        <v>0</v>
      </c>
      <c r="K109" s="52">
        <f t="shared" ref="K109" si="51">K101</f>
        <v>0</v>
      </c>
      <c r="L109" s="51">
        <f>SUM(E109:K109)</f>
        <v>0</v>
      </c>
    </row>
    <row r="110" spans="2:12" ht="14.25" customHeight="1" x14ac:dyDescent="0.2">
      <c r="B110" s="89">
        <v>2</v>
      </c>
      <c r="C110" s="21" t="s">
        <v>94</v>
      </c>
      <c r="D110" s="24" t="s">
        <v>398</v>
      </c>
      <c r="E110" s="104"/>
      <c r="F110" s="104"/>
      <c r="G110" s="104"/>
      <c r="H110" s="104"/>
      <c r="I110" s="104"/>
      <c r="J110" s="104"/>
      <c r="K110" s="104"/>
      <c r="L110" s="51">
        <f t="shared" ref="L110:L126" si="52">SUM(E110:K110)</f>
        <v>0</v>
      </c>
    </row>
    <row r="111" spans="2:12" ht="14.25" customHeight="1" x14ac:dyDescent="0.2">
      <c r="B111" s="89">
        <v>3</v>
      </c>
      <c r="C111" s="98" t="s">
        <v>95</v>
      </c>
      <c r="D111" s="24" t="s">
        <v>399</v>
      </c>
      <c r="E111" s="104"/>
      <c r="F111" s="104"/>
      <c r="G111" s="104"/>
      <c r="H111" s="104"/>
      <c r="I111" s="104"/>
      <c r="J111" s="104"/>
      <c r="K111" s="104"/>
      <c r="L111" s="51">
        <f t="shared" si="52"/>
        <v>0</v>
      </c>
    </row>
    <row r="112" spans="2:12" ht="14.25" customHeight="1" x14ac:dyDescent="0.2">
      <c r="B112" s="89">
        <v>4</v>
      </c>
      <c r="C112" s="98" t="s">
        <v>96</v>
      </c>
      <c r="D112" s="24" t="s">
        <v>400</v>
      </c>
      <c r="E112" s="104"/>
      <c r="F112" s="104"/>
      <c r="G112" s="104"/>
      <c r="H112" s="104"/>
      <c r="I112" s="104"/>
      <c r="J112" s="104"/>
      <c r="K112" s="104"/>
      <c r="L112" s="51">
        <f t="shared" si="52"/>
        <v>0</v>
      </c>
    </row>
    <row r="113" spans="2:12" ht="14.25" customHeight="1" x14ac:dyDescent="0.2">
      <c r="B113" s="89">
        <v>5</v>
      </c>
      <c r="C113" s="98" t="s">
        <v>97</v>
      </c>
      <c r="D113" s="24" t="s">
        <v>401</v>
      </c>
      <c r="E113" s="104"/>
      <c r="F113" s="104"/>
      <c r="G113" s="104"/>
      <c r="H113" s="104"/>
      <c r="I113" s="104"/>
      <c r="J113" s="104"/>
      <c r="K113" s="104"/>
      <c r="L113" s="51">
        <f t="shared" si="52"/>
        <v>0</v>
      </c>
    </row>
    <row r="114" spans="2:12" ht="14.25" customHeight="1" x14ac:dyDescent="0.2">
      <c r="B114" s="89">
        <v>6</v>
      </c>
      <c r="C114" s="97" t="s">
        <v>107</v>
      </c>
      <c r="D114" s="25" t="s">
        <v>402</v>
      </c>
      <c r="E114" s="52">
        <f t="shared" ref="E114:J114" si="53">SUM(E110:E113)</f>
        <v>0</v>
      </c>
      <c r="F114" s="52">
        <f t="shared" si="53"/>
        <v>0</v>
      </c>
      <c r="G114" s="52">
        <f t="shared" si="53"/>
        <v>0</v>
      </c>
      <c r="H114" s="52">
        <f t="shared" si="53"/>
        <v>0</v>
      </c>
      <c r="I114" s="52">
        <f t="shared" si="53"/>
        <v>0</v>
      </c>
      <c r="J114" s="52">
        <f t="shared" si="53"/>
        <v>0</v>
      </c>
      <c r="K114" s="52">
        <f t="shared" ref="K114" si="54">SUM(K110:K113)</f>
        <v>0</v>
      </c>
      <c r="L114" s="51">
        <f t="shared" si="52"/>
        <v>0</v>
      </c>
    </row>
    <row r="115" spans="2:12" ht="14.25" customHeight="1" x14ac:dyDescent="0.2">
      <c r="B115" s="89">
        <v>7</v>
      </c>
      <c r="C115" s="98" t="s">
        <v>99</v>
      </c>
      <c r="D115" s="26" t="s">
        <v>403</v>
      </c>
      <c r="E115" s="104"/>
      <c r="F115" s="104"/>
      <c r="G115" s="104"/>
      <c r="H115" s="104"/>
      <c r="I115" s="104"/>
      <c r="J115" s="104"/>
      <c r="K115" s="104"/>
      <c r="L115" s="51">
        <f t="shared" si="52"/>
        <v>0</v>
      </c>
    </row>
    <row r="116" spans="2:12" ht="14.25" customHeight="1" x14ac:dyDescent="0.2">
      <c r="B116" s="89">
        <v>8</v>
      </c>
      <c r="C116" s="98" t="s">
        <v>354</v>
      </c>
      <c r="D116" s="24" t="s">
        <v>404</v>
      </c>
      <c r="E116" s="104"/>
      <c r="F116" s="104"/>
      <c r="G116" s="104"/>
      <c r="H116" s="104"/>
      <c r="I116" s="104"/>
      <c r="J116" s="104"/>
      <c r="K116" s="104"/>
      <c r="L116" s="51">
        <f t="shared" si="52"/>
        <v>0</v>
      </c>
    </row>
    <row r="117" spans="2:12" ht="14.25" customHeight="1" x14ac:dyDescent="0.2">
      <c r="B117" s="89">
        <v>9</v>
      </c>
      <c r="C117" s="98" t="s">
        <v>100</v>
      </c>
      <c r="D117" s="24" t="s">
        <v>405</v>
      </c>
      <c r="E117" s="104"/>
      <c r="F117" s="104"/>
      <c r="G117" s="104"/>
      <c r="H117" s="104"/>
      <c r="I117" s="104"/>
      <c r="J117" s="104"/>
      <c r="K117" s="104"/>
      <c r="L117" s="51">
        <f t="shared" si="52"/>
        <v>0</v>
      </c>
    </row>
    <row r="118" spans="2:12" ht="14.25" customHeight="1" x14ac:dyDescent="0.2">
      <c r="B118" s="89">
        <v>10</v>
      </c>
      <c r="C118" s="98" t="s">
        <v>101</v>
      </c>
      <c r="D118" s="24" t="s">
        <v>406</v>
      </c>
      <c r="E118" s="104"/>
      <c r="F118" s="104"/>
      <c r="G118" s="104"/>
      <c r="H118" s="104"/>
      <c r="I118" s="104"/>
      <c r="J118" s="104"/>
      <c r="K118" s="104"/>
      <c r="L118" s="51">
        <f t="shared" si="52"/>
        <v>0</v>
      </c>
    </row>
    <row r="119" spans="2:12" ht="14.25" customHeight="1" x14ac:dyDescent="0.2">
      <c r="B119" s="89">
        <v>11</v>
      </c>
      <c r="C119" s="25" t="s">
        <v>355</v>
      </c>
      <c r="D119" s="25" t="s">
        <v>407</v>
      </c>
      <c r="E119" s="52">
        <f t="shared" ref="E119:J119" si="55">SUM(E114:E118)+E109</f>
        <v>0</v>
      </c>
      <c r="F119" s="52">
        <f t="shared" si="55"/>
        <v>0</v>
      </c>
      <c r="G119" s="52">
        <f t="shared" si="55"/>
        <v>0</v>
      </c>
      <c r="H119" s="52">
        <f t="shared" si="55"/>
        <v>0</v>
      </c>
      <c r="I119" s="52">
        <f t="shared" si="55"/>
        <v>0</v>
      </c>
      <c r="J119" s="52">
        <f t="shared" si="55"/>
        <v>0</v>
      </c>
      <c r="K119" s="52">
        <f t="shared" ref="K119" si="56">SUM(K114:K118)+K109</f>
        <v>0</v>
      </c>
      <c r="L119" s="51">
        <f t="shared" si="52"/>
        <v>0</v>
      </c>
    </row>
    <row r="120" spans="2:12" ht="14.25" customHeight="1" x14ac:dyDescent="0.2">
      <c r="B120" s="89">
        <v>12</v>
      </c>
      <c r="C120" s="24" t="s">
        <v>102</v>
      </c>
      <c r="D120" s="24" t="s">
        <v>408</v>
      </c>
      <c r="E120" s="104"/>
      <c r="F120" s="104"/>
      <c r="G120" s="104"/>
      <c r="H120" s="104"/>
      <c r="I120" s="104"/>
      <c r="J120" s="104"/>
      <c r="K120" s="104"/>
      <c r="L120" s="51">
        <f t="shared" si="52"/>
        <v>0</v>
      </c>
    </row>
    <row r="121" spans="2:12" ht="14.25" customHeight="1" x14ac:dyDescent="0.2">
      <c r="B121" s="89">
        <v>13</v>
      </c>
      <c r="C121" s="24" t="s">
        <v>103</v>
      </c>
      <c r="D121" s="24" t="s">
        <v>409</v>
      </c>
      <c r="E121" s="104"/>
      <c r="F121" s="104"/>
      <c r="G121" s="104"/>
      <c r="H121" s="104"/>
      <c r="I121" s="104"/>
      <c r="J121" s="104"/>
      <c r="K121" s="104"/>
      <c r="L121" s="51">
        <f t="shared" si="52"/>
        <v>0</v>
      </c>
    </row>
    <row r="122" spans="2:12" ht="14.25" customHeight="1" x14ac:dyDescent="0.2">
      <c r="B122" s="89">
        <v>14</v>
      </c>
      <c r="C122" s="24" t="s">
        <v>447</v>
      </c>
      <c r="D122" s="24" t="s">
        <v>410</v>
      </c>
      <c r="E122" s="104"/>
      <c r="F122" s="104"/>
      <c r="G122" s="104"/>
      <c r="H122" s="104"/>
      <c r="I122" s="104"/>
      <c r="J122" s="104"/>
      <c r="K122" s="104"/>
      <c r="L122" s="51">
        <f t="shared" si="52"/>
        <v>0</v>
      </c>
    </row>
    <row r="123" spans="2:12" ht="14.25" customHeight="1" x14ac:dyDescent="0.2">
      <c r="B123" s="89">
        <v>15</v>
      </c>
      <c r="C123" s="24" t="s">
        <v>492</v>
      </c>
      <c r="D123" s="24" t="s">
        <v>448</v>
      </c>
      <c r="E123" s="104"/>
      <c r="F123" s="104"/>
      <c r="G123" s="104"/>
      <c r="H123" s="104"/>
      <c r="I123" s="104"/>
      <c r="J123" s="104"/>
      <c r="K123" s="104"/>
      <c r="L123" s="51">
        <f t="shared" si="52"/>
        <v>0</v>
      </c>
    </row>
    <row r="124" spans="2:12" ht="14.25" customHeight="1" x14ac:dyDescent="0.2">
      <c r="B124" s="89">
        <v>16</v>
      </c>
      <c r="C124" s="24" t="s">
        <v>104</v>
      </c>
      <c r="D124" s="24" t="s">
        <v>411</v>
      </c>
      <c r="E124" s="104"/>
      <c r="F124" s="104"/>
      <c r="G124" s="104"/>
      <c r="H124" s="104"/>
      <c r="I124" s="104"/>
      <c r="J124" s="104"/>
      <c r="K124" s="104"/>
      <c r="L124" s="51">
        <f t="shared" si="52"/>
        <v>0</v>
      </c>
    </row>
    <row r="125" spans="2:12" ht="14.25" customHeight="1" x14ac:dyDescent="0.2">
      <c r="B125" s="89">
        <v>17</v>
      </c>
      <c r="C125" s="24" t="s">
        <v>105</v>
      </c>
      <c r="D125" s="24" t="s">
        <v>412</v>
      </c>
      <c r="E125" s="104"/>
      <c r="F125" s="104"/>
      <c r="G125" s="104"/>
      <c r="H125" s="104"/>
      <c r="I125" s="104"/>
      <c r="J125" s="104"/>
      <c r="K125" s="104"/>
      <c r="L125" s="51">
        <f t="shared" si="52"/>
        <v>0</v>
      </c>
    </row>
    <row r="126" spans="2:12" ht="14.25" customHeight="1" x14ac:dyDescent="0.2">
      <c r="B126" s="89">
        <v>18</v>
      </c>
      <c r="C126" s="25" t="s">
        <v>106</v>
      </c>
      <c r="D126" s="25" t="s">
        <v>413</v>
      </c>
      <c r="E126" s="52">
        <f>SUM(E119:E125)</f>
        <v>0</v>
      </c>
      <c r="F126" s="52">
        <f t="shared" ref="F126:J126" si="57">SUM(F119:F125)</f>
        <v>0</v>
      </c>
      <c r="G126" s="52">
        <f t="shared" si="57"/>
        <v>0</v>
      </c>
      <c r="H126" s="52">
        <f t="shared" si="57"/>
        <v>0</v>
      </c>
      <c r="I126" s="52">
        <f t="shared" si="57"/>
        <v>0</v>
      </c>
      <c r="J126" s="52">
        <f t="shared" si="57"/>
        <v>0</v>
      </c>
      <c r="K126" s="52">
        <f t="shared" ref="K126" si="58">SUM(K119:K125)</f>
        <v>0</v>
      </c>
      <c r="L126" s="51">
        <f t="shared" si="52"/>
        <v>0</v>
      </c>
    </row>
  </sheetData>
  <sheetProtection algorithmName="SHA-512" hashValue="jH+g+rZzQVwmXUgHpPeW6xW51Hiqhoz3jll9EfgbvhN6UZmqXUHdiuOlyuNHIkXv+/fnYyFAUou+f5iy7Ji2nw==" saltValue="K1FJ2AjA1cQ2XtqPEuurbA==" spinCount="100000" sheet="1" formatCells="0" formatColumns="0" formatRows="0"/>
  <mergeCells count="8">
    <mergeCell ref="E7:L7"/>
    <mergeCell ref="E70:L70"/>
    <mergeCell ref="E106:L106"/>
    <mergeCell ref="E43:L43"/>
    <mergeCell ref="B7:C9"/>
    <mergeCell ref="B43:C45"/>
    <mergeCell ref="B70:C72"/>
    <mergeCell ref="B106:C108"/>
  </mergeCells>
  <hyperlinks>
    <hyperlink ref="E2" location="Content!A1" display="&lt;&lt;&lt; Back to ToC" xr:uid="{F2A5F9B0-FAC5-415D-9130-F49D2432803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Footer>&amp;C_x000D_&amp;1#&amp;"Calibri"&amp;10&amp;K000000 Classification: Unclassified</oddFooter>
  </headerFooter>
  <rowBreaks count="3" manualBreakCount="3">
    <brk id="39" min="1" max="11" man="1"/>
    <brk id="65" min="1" max="11" man="1"/>
    <brk id="102" min="1" max="11" man="1"/>
  </rowBreaks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42BE-4DCC-41DF-B123-5185419EA6A7}">
  <sheetPr codeName="Sheet7">
    <pageSetUpPr fitToPage="1"/>
  </sheetPr>
  <dimension ref="B1:L122"/>
  <sheetViews>
    <sheetView showGridLines="0" topLeftCell="A18" zoomScaleNormal="100" workbookViewId="0">
      <selection activeCell="R18" sqref="R18"/>
    </sheetView>
  </sheetViews>
  <sheetFormatPr defaultColWidth="8.7109375" defaultRowHeight="14.25" outlineLevelCol="4" x14ac:dyDescent="0.2"/>
  <cols>
    <col min="1" max="1" width="3.5703125" style="9" customWidth="1"/>
    <col min="2" max="2" width="4" style="573" bestFit="1" customWidth="1"/>
    <col min="3" max="3" width="46.5703125" style="9" bestFit="1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9" width="11.7109375" style="9" customWidth="1"/>
    <col min="20" max="16384" width="8.7109375" style="9"/>
  </cols>
  <sheetData>
    <row r="1" spans="2:12" s="365" customFormat="1" x14ac:dyDescent="0.2">
      <c r="B1" s="568"/>
    </row>
    <row r="2" spans="2:12" s="365" customFormat="1" ht="15" x14ac:dyDescent="0.2">
      <c r="B2" s="568"/>
      <c r="C2" s="362" t="str">
        <f>IF('Key inputs'!$D$6="",'Key inputs'!$C$6,'Key inputs'!$D$6)</f>
        <v>Syndicate number</v>
      </c>
      <c r="D2" s="362"/>
    </row>
    <row r="3" spans="2:12" s="365" customFormat="1" ht="15" x14ac:dyDescent="0.2">
      <c r="B3" s="568"/>
      <c r="C3" s="362" t="s">
        <v>108</v>
      </c>
      <c r="D3" s="362"/>
      <c r="E3" s="375" t="s">
        <v>59</v>
      </c>
    </row>
    <row r="4" spans="2:12" s="365" customFormat="1" x14ac:dyDescent="0.2">
      <c r="B4" s="568"/>
      <c r="C4" s="363" t="str">
        <f>"For the year ended 31 December "&amp; $E$6</f>
        <v>For the year ended 31 December 2023</v>
      </c>
      <c r="D4" s="363"/>
    </row>
    <row r="5" spans="2:12" s="365" customFormat="1" x14ac:dyDescent="0.2">
      <c r="B5" s="568"/>
      <c r="C5" s="363" t="str">
        <f>"Figures in thousands of "&amp;'Key inputs'!G24</f>
        <v>Figures in thousands of USD</v>
      </c>
      <c r="D5" s="363"/>
    </row>
    <row r="6" spans="2:12" s="365" customFormat="1" ht="15" x14ac:dyDescent="0.2">
      <c r="B6" s="631"/>
      <c r="C6" s="632"/>
      <c r="D6" s="441"/>
      <c r="E6" s="627">
        <f>'Key inputs'!C29</f>
        <v>2023</v>
      </c>
      <c r="F6" s="627"/>
      <c r="G6" s="627"/>
      <c r="H6" s="627"/>
      <c r="I6" s="627"/>
      <c r="J6" s="627"/>
      <c r="K6" s="627"/>
      <c r="L6" s="627"/>
    </row>
    <row r="7" spans="2:12" s="365" customFormat="1" ht="15" x14ac:dyDescent="0.2">
      <c r="B7" s="633"/>
      <c r="C7" s="634"/>
      <c r="D7" s="439" t="s">
        <v>490</v>
      </c>
      <c r="E7" s="392" t="str">
        <f>'Key inputs'!C30</f>
        <v>2023 UY</v>
      </c>
      <c r="F7" s="392" t="str">
        <f>'Key inputs'!D30</f>
        <v>2022 UY</v>
      </c>
      <c r="G7" s="392" t="str">
        <f>'Key inputs'!E30</f>
        <v>2021 UY</v>
      </c>
      <c r="H7" s="392" t="str">
        <f>LEFT(G7,4)-1&amp;" UY"</f>
        <v>2020 UY</v>
      </c>
      <c r="I7" s="392" t="str">
        <f t="shared" ref="I7:K7" si="0">LEFT(H7,4)-1&amp;" UY"</f>
        <v>2019 UY</v>
      </c>
      <c r="J7" s="392" t="str">
        <f t="shared" si="0"/>
        <v>2018 UY</v>
      </c>
      <c r="K7" s="392" t="str">
        <f t="shared" si="0"/>
        <v>2017 UY</v>
      </c>
      <c r="L7" s="392" t="str">
        <f>'Key inputs'!F30</f>
        <v>Total</v>
      </c>
    </row>
    <row r="8" spans="2:12" s="365" customFormat="1" ht="15" x14ac:dyDescent="0.2">
      <c r="B8" s="635"/>
      <c r="C8" s="634"/>
      <c r="D8" s="442"/>
      <c r="E8" s="382" t="s">
        <v>62</v>
      </c>
      <c r="F8" s="382" t="s">
        <v>63</v>
      </c>
      <c r="G8" s="382" t="s">
        <v>64</v>
      </c>
      <c r="H8" s="382" t="s">
        <v>65</v>
      </c>
      <c r="I8" s="382" t="s">
        <v>66</v>
      </c>
      <c r="J8" s="382" t="s">
        <v>67</v>
      </c>
      <c r="K8" s="382" t="s">
        <v>68</v>
      </c>
      <c r="L8" s="382" t="s">
        <v>69</v>
      </c>
    </row>
    <row r="9" spans="2:12" x14ac:dyDescent="0.2">
      <c r="B9" s="585"/>
      <c r="C9" s="33" t="s">
        <v>109</v>
      </c>
      <c r="D9" s="452"/>
      <c r="E9" s="171"/>
      <c r="F9" s="171"/>
      <c r="G9" s="171"/>
      <c r="H9" s="171"/>
      <c r="I9" s="171"/>
      <c r="J9" s="171"/>
      <c r="K9" s="171"/>
      <c r="L9" s="445"/>
    </row>
    <row r="10" spans="2:12" x14ac:dyDescent="0.2">
      <c r="B10" s="89">
        <v>1</v>
      </c>
      <c r="C10" s="450" t="s">
        <v>110</v>
      </c>
      <c r="D10" s="450" t="s">
        <v>415</v>
      </c>
      <c r="E10" s="95"/>
      <c r="F10" s="95"/>
      <c r="G10" s="95"/>
      <c r="H10" s="95"/>
      <c r="I10" s="95"/>
      <c r="J10" s="95"/>
      <c r="K10" s="95"/>
      <c r="L10" s="456">
        <f>SUM(E10:K10)</f>
        <v>0</v>
      </c>
    </row>
    <row r="11" spans="2:12" x14ac:dyDescent="0.2">
      <c r="B11" s="89">
        <v>2</v>
      </c>
      <c r="C11" s="21" t="s">
        <v>111</v>
      </c>
      <c r="D11" s="450" t="s">
        <v>416</v>
      </c>
      <c r="E11" s="95"/>
      <c r="F11" s="95"/>
      <c r="G11" s="95"/>
      <c r="H11" s="95"/>
      <c r="I11" s="95"/>
      <c r="J11" s="95"/>
      <c r="K11" s="95"/>
      <c r="L11" s="180">
        <f>SUM(E11:K11)</f>
        <v>0</v>
      </c>
    </row>
    <row r="12" spans="2:12" x14ac:dyDescent="0.2">
      <c r="B12" s="89">
        <v>3</v>
      </c>
      <c r="C12" s="457" t="s">
        <v>105</v>
      </c>
      <c r="D12" s="458" t="s">
        <v>417</v>
      </c>
      <c r="E12" s="459"/>
      <c r="F12" s="459"/>
      <c r="G12" s="459"/>
      <c r="H12" s="459"/>
      <c r="I12" s="459"/>
      <c r="J12" s="459"/>
      <c r="K12" s="459"/>
      <c r="L12" s="183">
        <f>SUM(E12:K12)</f>
        <v>0</v>
      </c>
    </row>
    <row r="13" spans="2:12" x14ac:dyDescent="0.2">
      <c r="B13" s="585"/>
      <c r="C13" s="33" t="s">
        <v>112</v>
      </c>
      <c r="D13" s="452"/>
      <c r="E13" s="171"/>
      <c r="F13" s="171"/>
      <c r="G13" s="171"/>
      <c r="H13" s="171"/>
      <c r="I13" s="171"/>
      <c r="J13" s="171"/>
      <c r="K13" s="171"/>
      <c r="L13" s="445"/>
    </row>
    <row r="14" spans="2:12" x14ac:dyDescent="0.2">
      <c r="B14" s="89">
        <v>4</v>
      </c>
      <c r="C14" s="450" t="s">
        <v>113</v>
      </c>
      <c r="D14" s="450" t="s">
        <v>419</v>
      </c>
      <c r="E14" s="95"/>
      <c r="F14" s="95"/>
      <c r="G14" s="95"/>
      <c r="H14" s="95"/>
      <c r="I14" s="95"/>
      <c r="J14" s="95"/>
      <c r="K14" s="95"/>
      <c r="L14" s="456">
        <f t="shared" ref="L14:L29" si="1">SUM(E14:K14)</f>
        <v>0</v>
      </c>
    </row>
    <row r="15" spans="2:12" x14ac:dyDescent="0.2">
      <c r="B15" s="89">
        <v>5</v>
      </c>
      <c r="C15" s="21" t="s">
        <v>114</v>
      </c>
      <c r="D15" s="21" t="s">
        <v>420</v>
      </c>
      <c r="E15" s="100"/>
      <c r="F15" s="100"/>
      <c r="G15" s="100"/>
      <c r="H15" s="95"/>
      <c r="I15" s="95"/>
      <c r="J15" s="95"/>
      <c r="K15" s="95"/>
      <c r="L15" s="183">
        <f t="shared" si="1"/>
        <v>0</v>
      </c>
    </row>
    <row r="16" spans="2:12" x14ac:dyDescent="0.2">
      <c r="B16" s="585">
        <v>6</v>
      </c>
      <c r="C16" s="21" t="s">
        <v>418</v>
      </c>
      <c r="D16" s="21" t="s">
        <v>421</v>
      </c>
      <c r="E16" s="100"/>
      <c r="F16" s="100"/>
      <c r="G16" s="100"/>
      <c r="H16" s="95"/>
      <c r="I16" s="95"/>
      <c r="J16" s="95"/>
      <c r="K16" s="95"/>
      <c r="L16" s="183">
        <f t="shared" si="1"/>
        <v>0</v>
      </c>
    </row>
    <row r="17" spans="2:12" x14ac:dyDescent="0.2">
      <c r="B17" s="585"/>
      <c r="C17" s="33" t="s">
        <v>115</v>
      </c>
      <c r="D17" s="452"/>
      <c r="E17" s="171"/>
      <c r="F17" s="171"/>
      <c r="G17" s="171"/>
      <c r="H17" s="171"/>
      <c r="I17" s="171"/>
      <c r="J17" s="171"/>
      <c r="K17" s="171"/>
      <c r="L17" s="445"/>
    </row>
    <row r="18" spans="2:12" x14ac:dyDescent="0.2">
      <c r="B18" s="89">
        <v>7</v>
      </c>
      <c r="C18" s="450" t="s">
        <v>116</v>
      </c>
      <c r="D18" s="450" t="s">
        <v>422</v>
      </c>
      <c r="E18" s="95"/>
      <c r="F18" s="95"/>
      <c r="G18" s="95"/>
      <c r="H18" s="95"/>
      <c r="I18" s="95"/>
      <c r="J18" s="95"/>
      <c r="K18" s="95"/>
      <c r="L18" s="456">
        <f t="shared" si="1"/>
        <v>0</v>
      </c>
    </row>
    <row r="19" spans="2:12" x14ac:dyDescent="0.2">
      <c r="B19" s="89">
        <v>8</v>
      </c>
      <c r="C19" s="21" t="s">
        <v>117</v>
      </c>
      <c r="D19" s="450" t="s">
        <v>423</v>
      </c>
      <c r="E19" s="95"/>
      <c r="F19" s="95"/>
      <c r="G19" s="95"/>
      <c r="H19" s="95"/>
      <c r="I19" s="95"/>
      <c r="J19" s="95"/>
      <c r="K19" s="95"/>
      <c r="L19" s="180">
        <f t="shared" si="1"/>
        <v>0</v>
      </c>
    </row>
    <row r="20" spans="2:12" x14ac:dyDescent="0.2">
      <c r="B20" s="89">
        <v>9</v>
      </c>
      <c r="C20" s="457" t="s">
        <v>118</v>
      </c>
      <c r="D20" s="458" t="s">
        <v>424</v>
      </c>
      <c r="E20" s="459"/>
      <c r="F20" s="459"/>
      <c r="G20" s="459"/>
      <c r="H20" s="459"/>
      <c r="I20" s="459"/>
      <c r="J20" s="459"/>
      <c r="K20" s="459"/>
      <c r="L20" s="183">
        <f t="shared" si="1"/>
        <v>0</v>
      </c>
    </row>
    <row r="21" spans="2:12" x14ac:dyDescent="0.2">
      <c r="B21" s="585"/>
      <c r="C21" s="33" t="s">
        <v>119</v>
      </c>
      <c r="D21" s="452"/>
      <c r="E21" s="171"/>
      <c r="F21" s="171"/>
      <c r="G21" s="171"/>
      <c r="H21" s="171"/>
      <c r="I21" s="171"/>
      <c r="J21" s="171"/>
      <c r="K21" s="171"/>
      <c r="L21" s="445"/>
    </row>
    <row r="22" spans="2:12" x14ac:dyDescent="0.2">
      <c r="B22" s="89">
        <v>10</v>
      </c>
      <c r="C22" s="450" t="s">
        <v>120</v>
      </c>
      <c r="D22" s="450" t="s">
        <v>425</v>
      </c>
      <c r="E22" s="95"/>
      <c r="F22" s="95"/>
      <c r="G22" s="95"/>
      <c r="H22" s="95"/>
      <c r="I22" s="95"/>
      <c r="J22" s="95"/>
      <c r="K22" s="95"/>
      <c r="L22" s="456">
        <f t="shared" si="1"/>
        <v>0</v>
      </c>
    </row>
    <row r="23" spans="2:12" x14ac:dyDescent="0.2">
      <c r="B23" s="89">
        <v>11</v>
      </c>
      <c r="C23" s="21" t="s">
        <v>121</v>
      </c>
      <c r="D23" s="450" t="s">
        <v>426</v>
      </c>
      <c r="E23" s="95"/>
      <c r="F23" s="95"/>
      <c r="G23" s="95"/>
      <c r="H23" s="95"/>
      <c r="I23" s="95"/>
      <c r="J23" s="95"/>
      <c r="K23" s="95"/>
      <c r="L23" s="180">
        <f t="shared" si="1"/>
        <v>0</v>
      </c>
    </row>
    <row r="24" spans="2:12" x14ac:dyDescent="0.2">
      <c r="B24" s="89">
        <v>12</v>
      </c>
      <c r="C24" s="457" t="s">
        <v>105</v>
      </c>
      <c r="D24" s="458" t="s">
        <v>427</v>
      </c>
      <c r="E24" s="459"/>
      <c r="F24" s="459"/>
      <c r="G24" s="459"/>
      <c r="H24" s="459"/>
      <c r="I24" s="459"/>
      <c r="J24" s="459"/>
      <c r="K24" s="459"/>
      <c r="L24" s="183">
        <f t="shared" si="1"/>
        <v>0</v>
      </c>
    </row>
    <row r="25" spans="2:12" x14ac:dyDescent="0.2">
      <c r="B25" s="585"/>
      <c r="C25" s="33" t="s">
        <v>122</v>
      </c>
      <c r="D25" s="452"/>
      <c r="E25" s="171"/>
      <c r="F25" s="171"/>
      <c r="G25" s="171"/>
      <c r="H25" s="171"/>
      <c r="I25" s="171"/>
      <c r="J25" s="171"/>
      <c r="K25" s="171"/>
      <c r="L25" s="445"/>
    </row>
    <row r="26" spans="2:12" x14ac:dyDescent="0.2">
      <c r="B26" s="89">
        <v>13</v>
      </c>
      <c r="C26" s="450" t="s">
        <v>123</v>
      </c>
      <c r="D26" s="450" t="s">
        <v>428</v>
      </c>
      <c r="E26" s="95"/>
      <c r="F26" s="95"/>
      <c r="G26" s="95"/>
      <c r="H26" s="95"/>
      <c r="I26" s="95"/>
      <c r="J26" s="95"/>
      <c r="K26" s="95"/>
      <c r="L26" s="456">
        <f t="shared" si="1"/>
        <v>0</v>
      </c>
    </row>
    <row r="27" spans="2:12" x14ac:dyDescent="0.2">
      <c r="B27" s="89">
        <v>14</v>
      </c>
      <c r="C27" s="21" t="s">
        <v>124</v>
      </c>
      <c r="D27" s="450" t="s">
        <v>429</v>
      </c>
      <c r="E27" s="95"/>
      <c r="F27" s="95"/>
      <c r="G27" s="95"/>
      <c r="H27" s="95"/>
      <c r="I27" s="95"/>
      <c r="J27" s="95"/>
      <c r="K27" s="95"/>
      <c r="L27" s="180">
        <f t="shared" si="1"/>
        <v>0</v>
      </c>
    </row>
    <row r="28" spans="2:12" x14ac:dyDescent="0.2">
      <c r="B28" s="89">
        <v>15</v>
      </c>
      <c r="C28" s="21" t="s">
        <v>125</v>
      </c>
      <c r="D28" s="450" t="s">
        <v>430</v>
      </c>
      <c r="E28" s="95"/>
      <c r="F28" s="95"/>
      <c r="G28" s="95"/>
      <c r="H28" s="95"/>
      <c r="I28" s="95"/>
      <c r="J28" s="95"/>
      <c r="K28" s="95"/>
      <c r="L28" s="180">
        <f t="shared" si="1"/>
        <v>0</v>
      </c>
    </row>
    <row r="29" spans="2:12" ht="15" x14ac:dyDescent="0.2">
      <c r="B29" s="89">
        <v>16</v>
      </c>
      <c r="C29" s="22" t="s">
        <v>126</v>
      </c>
      <c r="D29" s="22" t="s">
        <v>414</v>
      </c>
      <c r="E29" s="180">
        <f t="shared" ref="E29:K29" si="2">SUM(E9:E28)</f>
        <v>0</v>
      </c>
      <c r="F29" s="180">
        <f t="shared" si="2"/>
        <v>0</v>
      </c>
      <c r="G29" s="180">
        <f t="shared" si="2"/>
        <v>0</v>
      </c>
      <c r="H29" s="180">
        <f t="shared" si="2"/>
        <v>0</v>
      </c>
      <c r="I29" s="180">
        <f t="shared" si="2"/>
        <v>0</v>
      </c>
      <c r="J29" s="180">
        <f t="shared" si="2"/>
        <v>0</v>
      </c>
      <c r="K29" s="180">
        <f t="shared" si="2"/>
        <v>0</v>
      </c>
      <c r="L29" s="180">
        <f t="shared" si="1"/>
        <v>0</v>
      </c>
    </row>
    <row r="30" spans="2:12" x14ac:dyDescent="0.2">
      <c r="C30" s="4"/>
      <c r="D30" s="4"/>
    </row>
    <row r="31" spans="2:12" x14ac:dyDescent="0.2">
      <c r="C31" s="4"/>
      <c r="D31" s="4"/>
    </row>
    <row r="32" spans="2:12" s="365" customFormat="1" ht="15" x14ac:dyDescent="0.2">
      <c r="B32" s="568"/>
      <c r="C32" s="362" t="s">
        <v>127</v>
      </c>
      <c r="D32" s="362"/>
    </row>
    <row r="33" spans="2:12" s="365" customFormat="1" x14ac:dyDescent="0.2">
      <c r="B33" s="568"/>
      <c r="C33" s="363" t="str">
        <f>"For the year ended 31 December "&amp; $E$6</f>
        <v>For the year ended 31 December 2023</v>
      </c>
      <c r="D33" s="363"/>
    </row>
    <row r="34" spans="2:12" s="365" customFormat="1" x14ac:dyDescent="0.2">
      <c r="B34" s="568"/>
      <c r="C34" s="363" t="str">
        <f>"Figures in thousands of "&amp;'Key inputs'!G24</f>
        <v>Figures in thousands of USD</v>
      </c>
      <c r="D34" s="363"/>
    </row>
    <row r="35" spans="2:12" s="365" customFormat="1" ht="15" x14ac:dyDescent="0.2">
      <c r="B35" s="631"/>
      <c r="C35" s="632"/>
      <c r="D35" s="441"/>
      <c r="E35" s="628">
        <f>'Key inputs'!C29</f>
        <v>2023</v>
      </c>
      <c r="F35" s="629"/>
      <c r="G35" s="629"/>
      <c r="H35" s="629"/>
      <c r="I35" s="629"/>
      <c r="J35" s="629"/>
      <c r="K35" s="629"/>
      <c r="L35" s="630"/>
    </row>
    <row r="36" spans="2:12" s="365" customFormat="1" ht="15" x14ac:dyDescent="0.2">
      <c r="B36" s="633"/>
      <c r="C36" s="634"/>
      <c r="D36" s="439" t="s">
        <v>490</v>
      </c>
      <c r="E36" s="392" t="str">
        <f>'Key inputs'!C30</f>
        <v>2023 UY</v>
      </c>
      <c r="F36" s="392" t="str">
        <f>'Key inputs'!D30</f>
        <v>2022 UY</v>
      </c>
      <c r="G36" s="392" t="str">
        <f>'Key inputs'!E30</f>
        <v>2021 UY</v>
      </c>
      <c r="H36" s="392" t="str">
        <f>LEFT(G36,4)-1&amp;" UY"</f>
        <v>2020 UY</v>
      </c>
      <c r="I36" s="392" t="str">
        <f t="shared" ref="I36:K36" si="3">LEFT(H36,4)-1&amp;" UY"</f>
        <v>2019 UY</v>
      </c>
      <c r="J36" s="392" t="str">
        <f t="shared" si="3"/>
        <v>2018 UY</v>
      </c>
      <c r="K36" s="392" t="str">
        <f t="shared" si="3"/>
        <v>2017 UY</v>
      </c>
      <c r="L36" s="392" t="str">
        <f>'Key inputs'!F30</f>
        <v>Total</v>
      </c>
    </row>
    <row r="37" spans="2:12" s="365" customFormat="1" ht="15" x14ac:dyDescent="0.2">
      <c r="B37" s="635"/>
      <c r="C37" s="636"/>
      <c r="D37" s="442"/>
      <c r="E37" s="382" t="s">
        <v>62</v>
      </c>
      <c r="F37" s="382" t="s">
        <v>63</v>
      </c>
      <c r="G37" s="382" t="s">
        <v>64</v>
      </c>
      <c r="H37" s="382" t="s">
        <v>65</v>
      </c>
      <c r="I37" s="382" t="s">
        <v>66</v>
      </c>
      <c r="J37" s="382" t="s">
        <v>67</v>
      </c>
      <c r="K37" s="382" t="s">
        <v>68</v>
      </c>
      <c r="L37" s="382" t="s">
        <v>69</v>
      </c>
    </row>
    <row r="38" spans="2:12" s="365" customFormat="1" ht="14.25" customHeight="1" x14ac:dyDescent="0.2">
      <c r="B38" s="586"/>
      <c r="C38" s="393" t="s">
        <v>128</v>
      </c>
      <c r="D38" s="462"/>
      <c r="E38" s="463"/>
      <c r="F38" s="463"/>
      <c r="G38" s="463"/>
      <c r="H38" s="463"/>
      <c r="I38" s="463"/>
      <c r="J38" s="463"/>
      <c r="K38" s="463"/>
      <c r="L38" s="464"/>
    </row>
    <row r="39" spans="2:12" ht="14.25" customHeight="1" x14ac:dyDescent="0.2">
      <c r="B39" s="89">
        <v>1</v>
      </c>
      <c r="C39" s="453" t="s">
        <v>129</v>
      </c>
      <c r="D39" s="453" t="s">
        <v>431</v>
      </c>
      <c r="E39" s="95"/>
      <c r="F39" s="95"/>
      <c r="G39" s="95"/>
      <c r="H39" s="95"/>
      <c r="I39" s="95"/>
      <c r="J39" s="95"/>
      <c r="K39" s="95"/>
      <c r="L39" s="456">
        <f t="shared" ref="L39:L60" si="4">SUM(E39:K39)</f>
        <v>0</v>
      </c>
    </row>
    <row r="40" spans="2:12" ht="14.25" customHeight="1" x14ac:dyDescent="0.2">
      <c r="B40" s="89">
        <v>2</v>
      </c>
      <c r="C40" s="465" t="s">
        <v>130</v>
      </c>
      <c r="D40" s="458" t="s">
        <v>446</v>
      </c>
      <c r="E40" s="183">
        <f t="shared" ref="E40:K40" si="5">SUM(E39)</f>
        <v>0</v>
      </c>
      <c r="F40" s="183">
        <f t="shared" si="5"/>
        <v>0</v>
      </c>
      <c r="G40" s="183">
        <f t="shared" si="5"/>
        <v>0</v>
      </c>
      <c r="H40" s="183">
        <f t="shared" si="5"/>
        <v>0</v>
      </c>
      <c r="I40" s="183">
        <f t="shared" si="5"/>
        <v>0</v>
      </c>
      <c r="J40" s="183">
        <f t="shared" si="5"/>
        <v>0</v>
      </c>
      <c r="K40" s="183">
        <f t="shared" si="5"/>
        <v>0</v>
      </c>
      <c r="L40" s="183">
        <f t="shared" si="4"/>
        <v>0</v>
      </c>
    </row>
    <row r="41" spans="2:12" ht="14.25" customHeight="1" x14ac:dyDescent="0.2">
      <c r="B41" s="585"/>
      <c r="C41" s="34" t="s">
        <v>131</v>
      </c>
      <c r="D41" s="466"/>
      <c r="E41" s="467"/>
      <c r="F41" s="467"/>
      <c r="G41" s="467"/>
      <c r="H41" s="467"/>
      <c r="I41" s="467"/>
      <c r="J41" s="467"/>
      <c r="K41" s="467"/>
      <c r="L41" s="468"/>
    </row>
    <row r="42" spans="2:12" ht="14.25" customHeight="1" x14ac:dyDescent="0.2">
      <c r="B42" s="89">
        <v>3</v>
      </c>
      <c r="C42" s="453" t="s">
        <v>113</v>
      </c>
      <c r="D42" s="453" t="s">
        <v>432</v>
      </c>
      <c r="E42" s="95"/>
      <c r="F42" s="95"/>
      <c r="G42" s="95"/>
      <c r="H42" s="95"/>
      <c r="I42" s="95"/>
      <c r="J42" s="95"/>
      <c r="K42" s="95"/>
      <c r="L42" s="456">
        <f t="shared" si="4"/>
        <v>0</v>
      </c>
    </row>
    <row r="43" spans="2:12" ht="14.25" customHeight="1" x14ac:dyDescent="0.2">
      <c r="B43" s="89">
        <v>4</v>
      </c>
      <c r="C43" s="24" t="s">
        <v>114</v>
      </c>
      <c r="D43" s="453" t="s">
        <v>433</v>
      </c>
      <c r="E43" s="95"/>
      <c r="F43" s="95"/>
      <c r="G43" s="95"/>
      <c r="H43" s="95"/>
      <c r="I43" s="95"/>
      <c r="J43" s="95"/>
      <c r="K43" s="95"/>
      <c r="L43" s="180">
        <f t="shared" si="4"/>
        <v>0</v>
      </c>
    </row>
    <row r="44" spans="2:12" ht="14.25" customHeight="1" x14ac:dyDescent="0.2">
      <c r="B44" s="89">
        <v>5</v>
      </c>
      <c r="C44" s="24" t="s">
        <v>132</v>
      </c>
      <c r="D44" s="453" t="s">
        <v>434</v>
      </c>
      <c r="E44" s="95"/>
      <c r="F44" s="95"/>
      <c r="G44" s="95"/>
      <c r="H44" s="95"/>
      <c r="I44" s="95"/>
      <c r="J44" s="95"/>
      <c r="K44" s="95"/>
      <c r="L44" s="180">
        <f t="shared" si="4"/>
        <v>0</v>
      </c>
    </row>
    <row r="45" spans="2:12" ht="14.25" customHeight="1" x14ac:dyDescent="0.2">
      <c r="B45" s="89">
        <v>6</v>
      </c>
      <c r="C45" s="469" t="s">
        <v>133</v>
      </c>
      <c r="D45" s="470" t="s">
        <v>435</v>
      </c>
      <c r="E45" s="459"/>
      <c r="F45" s="459"/>
      <c r="G45" s="459"/>
      <c r="H45" s="459"/>
      <c r="I45" s="459"/>
      <c r="J45" s="459"/>
      <c r="K45" s="459"/>
      <c r="L45" s="183">
        <f t="shared" si="4"/>
        <v>0</v>
      </c>
    </row>
    <row r="46" spans="2:12" ht="14.25" customHeight="1" x14ac:dyDescent="0.2">
      <c r="B46" s="585"/>
      <c r="C46" s="41"/>
      <c r="D46" s="467"/>
      <c r="E46" s="467"/>
      <c r="F46" s="467"/>
      <c r="G46" s="467"/>
      <c r="H46" s="467"/>
      <c r="I46" s="467"/>
      <c r="J46" s="467"/>
      <c r="K46" s="467"/>
      <c r="L46" s="468"/>
    </row>
    <row r="47" spans="2:12" ht="14.25" customHeight="1" x14ac:dyDescent="0.2">
      <c r="B47" s="89">
        <v>7</v>
      </c>
      <c r="C47" s="470" t="s">
        <v>134</v>
      </c>
      <c r="D47" s="470" t="s">
        <v>436</v>
      </c>
      <c r="E47" s="459"/>
      <c r="F47" s="459"/>
      <c r="G47" s="459"/>
      <c r="H47" s="459"/>
      <c r="I47" s="459"/>
      <c r="J47" s="459"/>
      <c r="K47" s="459"/>
      <c r="L47" s="471">
        <f t="shared" si="4"/>
        <v>0</v>
      </c>
    </row>
    <row r="48" spans="2:12" ht="14.25" customHeight="1" x14ac:dyDescent="0.2">
      <c r="B48" s="585"/>
      <c r="C48" s="41"/>
      <c r="D48" s="467"/>
      <c r="E48" s="467"/>
      <c r="F48" s="467"/>
      <c r="G48" s="467"/>
      <c r="H48" s="467"/>
      <c r="I48" s="467"/>
      <c r="J48" s="467"/>
      <c r="K48" s="467"/>
      <c r="L48" s="468"/>
    </row>
    <row r="49" spans="2:12" ht="14.25" customHeight="1" x14ac:dyDescent="0.2">
      <c r="B49" s="89">
        <v>8</v>
      </c>
      <c r="C49" s="470" t="s">
        <v>135</v>
      </c>
      <c r="D49" s="470" t="s">
        <v>437</v>
      </c>
      <c r="E49" s="459"/>
      <c r="F49" s="459"/>
      <c r="G49" s="459"/>
      <c r="H49" s="459"/>
      <c r="I49" s="459"/>
      <c r="J49" s="459"/>
      <c r="K49" s="459"/>
      <c r="L49" s="471">
        <f t="shared" si="4"/>
        <v>0</v>
      </c>
    </row>
    <row r="50" spans="2:12" ht="14.25" customHeight="1" x14ac:dyDescent="0.2">
      <c r="B50" s="585"/>
      <c r="C50" s="472"/>
      <c r="D50" s="473"/>
      <c r="E50" s="474"/>
      <c r="F50" s="474"/>
      <c r="G50" s="474"/>
      <c r="H50" s="474"/>
      <c r="I50" s="474"/>
      <c r="J50" s="474"/>
      <c r="K50" s="474"/>
      <c r="L50" s="475"/>
    </row>
    <row r="51" spans="2:12" ht="14.25" customHeight="1" x14ac:dyDescent="0.2">
      <c r="B51" s="585"/>
      <c r="C51" s="42" t="s">
        <v>136</v>
      </c>
      <c r="D51" s="476"/>
      <c r="E51" s="467"/>
      <c r="F51" s="467"/>
      <c r="G51" s="467"/>
      <c r="H51" s="467"/>
      <c r="I51" s="467"/>
      <c r="J51" s="467"/>
      <c r="K51" s="467"/>
      <c r="L51" s="468"/>
    </row>
    <row r="52" spans="2:12" ht="14.25" customHeight="1" x14ac:dyDescent="0.2">
      <c r="B52" s="89">
        <v>9</v>
      </c>
      <c r="C52" s="454" t="s">
        <v>356</v>
      </c>
      <c r="D52" s="454" t="s">
        <v>438</v>
      </c>
      <c r="E52" s="95"/>
      <c r="F52" s="95"/>
      <c r="G52" s="95"/>
      <c r="H52" s="95"/>
      <c r="I52" s="95"/>
      <c r="J52" s="95"/>
      <c r="K52" s="95"/>
      <c r="L52" s="456">
        <f t="shared" si="4"/>
        <v>0</v>
      </c>
    </row>
    <row r="53" spans="2:12" ht="14.25" customHeight="1" x14ac:dyDescent="0.2">
      <c r="B53" s="89">
        <v>10</v>
      </c>
      <c r="C53" s="27" t="s">
        <v>137</v>
      </c>
      <c r="D53" s="454" t="s">
        <v>439</v>
      </c>
      <c r="E53" s="95"/>
      <c r="F53" s="95"/>
      <c r="G53" s="95"/>
      <c r="H53" s="95"/>
      <c r="I53" s="95"/>
      <c r="J53" s="95"/>
      <c r="K53" s="95"/>
      <c r="L53" s="180">
        <f t="shared" si="4"/>
        <v>0</v>
      </c>
    </row>
    <row r="54" spans="2:12" ht="14.25" customHeight="1" x14ac:dyDescent="0.2">
      <c r="B54" s="89">
        <v>11</v>
      </c>
      <c r="C54" s="27" t="s">
        <v>138</v>
      </c>
      <c r="D54" s="454" t="s">
        <v>440</v>
      </c>
      <c r="E54" s="95"/>
      <c r="F54" s="95"/>
      <c r="G54" s="95"/>
      <c r="H54" s="95"/>
      <c r="I54" s="95"/>
      <c r="J54" s="95"/>
      <c r="K54" s="95"/>
      <c r="L54" s="180">
        <f t="shared" si="4"/>
        <v>0</v>
      </c>
    </row>
    <row r="55" spans="2:12" ht="14.25" customHeight="1" x14ac:dyDescent="0.2">
      <c r="B55" s="89">
        <v>12</v>
      </c>
      <c r="C55" s="27" t="s">
        <v>139</v>
      </c>
      <c r="D55" s="454" t="s">
        <v>441</v>
      </c>
      <c r="E55" s="95"/>
      <c r="F55" s="95"/>
      <c r="G55" s="95"/>
      <c r="H55" s="95"/>
      <c r="I55" s="95"/>
      <c r="J55" s="95"/>
      <c r="K55" s="95"/>
      <c r="L55" s="180">
        <f t="shared" si="4"/>
        <v>0</v>
      </c>
    </row>
    <row r="56" spans="2:12" ht="14.25" customHeight="1" x14ac:dyDescent="0.2">
      <c r="B56" s="89">
        <v>13</v>
      </c>
      <c r="C56" s="27" t="s">
        <v>140</v>
      </c>
      <c r="D56" s="454" t="s">
        <v>442</v>
      </c>
      <c r="E56" s="95"/>
      <c r="F56" s="95"/>
      <c r="G56" s="95"/>
      <c r="H56" s="95"/>
      <c r="I56" s="95"/>
      <c r="J56" s="95"/>
      <c r="K56" s="95"/>
      <c r="L56" s="180">
        <f t="shared" si="4"/>
        <v>0</v>
      </c>
    </row>
    <row r="57" spans="2:12" ht="14.25" customHeight="1" x14ac:dyDescent="0.2">
      <c r="B57" s="89"/>
      <c r="C57" s="43"/>
      <c r="D57" s="455"/>
      <c r="E57" s="38"/>
      <c r="F57" s="39"/>
      <c r="G57" s="39"/>
      <c r="H57" s="39"/>
      <c r="I57" s="39"/>
      <c r="J57" s="39"/>
      <c r="K57" s="39"/>
      <c r="L57" s="40"/>
    </row>
    <row r="58" spans="2:12" ht="14.25" customHeight="1" x14ac:dyDescent="0.2">
      <c r="B58" s="89">
        <v>14</v>
      </c>
      <c r="C58" s="24" t="s">
        <v>141</v>
      </c>
      <c r="D58" s="453" t="s">
        <v>443</v>
      </c>
      <c r="E58" s="95"/>
      <c r="F58" s="95"/>
      <c r="G58" s="95"/>
      <c r="H58" s="95"/>
      <c r="I58" s="95"/>
      <c r="J58" s="95"/>
      <c r="K58" s="95"/>
      <c r="L58" s="180">
        <f t="shared" si="4"/>
        <v>0</v>
      </c>
    </row>
    <row r="59" spans="2:12" ht="14.25" customHeight="1" x14ac:dyDescent="0.2">
      <c r="B59" s="89">
        <v>15</v>
      </c>
      <c r="C59" s="25" t="s">
        <v>142</v>
      </c>
      <c r="D59" s="25" t="s">
        <v>444</v>
      </c>
      <c r="E59" s="180">
        <f t="shared" ref="E59:K59" si="6">SUM(E41:E58)</f>
        <v>0</v>
      </c>
      <c r="F59" s="180">
        <f t="shared" si="6"/>
        <v>0</v>
      </c>
      <c r="G59" s="180">
        <f t="shared" si="6"/>
        <v>0</v>
      </c>
      <c r="H59" s="180">
        <f t="shared" si="6"/>
        <v>0</v>
      </c>
      <c r="I59" s="180">
        <f t="shared" si="6"/>
        <v>0</v>
      </c>
      <c r="J59" s="180">
        <f t="shared" si="6"/>
        <v>0</v>
      </c>
      <c r="K59" s="180">
        <f t="shared" si="6"/>
        <v>0</v>
      </c>
      <c r="L59" s="180">
        <f t="shared" si="4"/>
        <v>0</v>
      </c>
    </row>
    <row r="60" spans="2:12" ht="14.25" customHeight="1" x14ac:dyDescent="0.2">
      <c r="B60" s="89">
        <v>16</v>
      </c>
      <c r="C60" s="25" t="s">
        <v>143</v>
      </c>
      <c r="D60" s="25" t="s">
        <v>445</v>
      </c>
      <c r="E60" s="180">
        <f t="shared" ref="E60:K60" si="7">SUM(E59,E40)</f>
        <v>0</v>
      </c>
      <c r="F60" s="180">
        <f t="shared" si="7"/>
        <v>0</v>
      </c>
      <c r="G60" s="180">
        <f t="shared" si="7"/>
        <v>0</v>
      </c>
      <c r="H60" s="180">
        <f t="shared" si="7"/>
        <v>0</v>
      </c>
      <c r="I60" s="180">
        <f t="shared" si="7"/>
        <v>0</v>
      </c>
      <c r="J60" s="180">
        <f t="shared" si="7"/>
        <v>0</v>
      </c>
      <c r="K60" s="180">
        <f t="shared" si="7"/>
        <v>0</v>
      </c>
      <c r="L60" s="180">
        <f t="shared" si="4"/>
        <v>0</v>
      </c>
    </row>
    <row r="61" spans="2:12" x14ac:dyDescent="0.2">
      <c r="C61" s="358" t="str">
        <f>IF(L61="","","Balance check")</f>
        <v/>
      </c>
      <c r="D61" s="358"/>
      <c r="E61" s="359" t="str">
        <f t="shared" ref="E61:L61" si="8">IF(E60&lt;&gt;E29,E29-E60,"")</f>
        <v/>
      </c>
      <c r="F61" s="359" t="str">
        <f t="shared" si="8"/>
        <v/>
      </c>
      <c r="G61" s="359" t="str">
        <f t="shared" si="8"/>
        <v/>
      </c>
      <c r="H61" s="359" t="str">
        <f t="shared" si="8"/>
        <v/>
      </c>
      <c r="I61" s="359" t="str">
        <f t="shared" si="8"/>
        <v/>
      </c>
      <c r="J61" s="359" t="str">
        <f t="shared" si="8"/>
        <v/>
      </c>
      <c r="K61" s="359" t="str">
        <f t="shared" si="8"/>
        <v/>
      </c>
      <c r="L61" s="359" t="str">
        <f t="shared" si="8"/>
        <v/>
      </c>
    </row>
    <row r="63" spans="2:12" s="365" customFormat="1" x14ac:dyDescent="0.2">
      <c r="B63" s="568"/>
    </row>
    <row r="64" spans="2:12" s="365" customFormat="1" ht="15" x14ac:dyDescent="0.2">
      <c r="B64" s="568"/>
      <c r="C64" s="362" t="str">
        <f xml:space="preserve"> $E$68&amp; " - Balance Sheet"</f>
        <v>2022 - Balance Sheet</v>
      </c>
      <c r="D64" s="362"/>
    </row>
    <row r="65" spans="2:12" s="365" customFormat="1" ht="15" x14ac:dyDescent="0.2">
      <c r="B65" s="568"/>
      <c r="C65" s="362" t="s">
        <v>108</v>
      </c>
      <c r="D65" s="362"/>
    </row>
    <row r="66" spans="2:12" s="365" customFormat="1" x14ac:dyDescent="0.2">
      <c r="B66" s="568"/>
      <c r="C66" s="363" t="str">
        <f>"For the year ended 31 December "&amp; $E$68</f>
        <v>For the year ended 31 December 2022</v>
      </c>
      <c r="D66" s="363"/>
    </row>
    <row r="67" spans="2:12" s="365" customFormat="1" x14ac:dyDescent="0.2">
      <c r="B67" s="568"/>
      <c r="C67" s="363" t="str">
        <f>"Figures in thousands of "&amp;'Key inputs'!G24</f>
        <v>Figures in thousands of USD</v>
      </c>
      <c r="D67" s="363"/>
    </row>
    <row r="68" spans="2:12" s="365" customFormat="1" ht="15" x14ac:dyDescent="0.2">
      <c r="B68" s="631"/>
      <c r="C68" s="632"/>
      <c r="D68" s="441"/>
      <c r="E68" s="627">
        <f>'Key inputs'!G29</f>
        <v>2022</v>
      </c>
      <c r="F68" s="627"/>
      <c r="G68" s="627"/>
      <c r="H68" s="627"/>
      <c r="I68" s="627"/>
      <c r="J68" s="627"/>
      <c r="K68" s="627"/>
      <c r="L68" s="627"/>
    </row>
    <row r="69" spans="2:12" s="365" customFormat="1" ht="15" x14ac:dyDescent="0.2">
      <c r="B69" s="633"/>
      <c r="C69" s="634"/>
      <c r="D69" s="439" t="s">
        <v>490</v>
      </c>
      <c r="E69" s="392" t="str">
        <f>'Key inputs'!G30</f>
        <v>2022 UY</v>
      </c>
      <c r="F69" s="392" t="str">
        <f>'Key inputs'!H30</f>
        <v>2021 UY</v>
      </c>
      <c r="G69" s="392" t="str">
        <f>'Key inputs'!I30</f>
        <v>2020 UY</v>
      </c>
      <c r="H69" s="392" t="str">
        <f>LEFT(G69,4)-1&amp;" UY"</f>
        <v>2019 UY</v>
      </c>
      <c r="I69" s="392" t="str">
        <f t="shared" ref="I69:K69" si="9">LEFT(H69,4)-1&amp;" UY"</f>
        <v>2018 UY</v>
      </c>
      <c r="J69" s="392" t="str">
        <f t="shared" si="9"/>
        <v>2017 UY</v>
      </c>
      <c r="K69" s="392" t="str">
        <f t="shared" si="9"/>
        <v>2016 UY</v>
      </c>
      <c r="L69" s="361" t="s">
        <v>30</v>
      </c>
    </row>
    <row r="70" spans="2:12" s="365" customFormat="1" ht="15" x14ac:dyDescent="0.2">
      <c r="B70" s="635"/>
      <c r="C70" s="634"/>
      <c r="D70" s="442"/>
      <c r="E70" s="382" t="s">
        <v>62</v>
      </c>
      <c r="F70" s="382" t="s">
        <v>63</v>
      </c>
      <c r="G70" s="382" t="s">
        <v>64</v>
      </c>
      <c r="H70" s="382" t="s">
        <v>65</v>
      </c>
      <c r="I70" s="382" t="s">
        <v>66</v>
      </c>
      <c r="J70" s="382" t="s">
        <v>67</v>
      </c>
      <c r="K70" s="382" t="s">
        <v>68</v>
      </c>
      <c r="L70" s="382" t="s">
        <v>69</v>
      </c>
    </row>
    <row r="71" spans="2:12" x14ac:dyDescent="0.2">
      <c r="B71" s="585"/>
      <c r="C71" s="33" t="s">
        <v>109</v>
      </c>
      <c r="D71" s="452"/>
      <c r="E71" s="171"/>
      <c r="F71" s="171"/>
      <c r="G71" s="171"/>
      <c r="H71" s="171"/>
      <c r="I71" s="171"/>
      <c r="J71" s="171"/>
      <c r="K71" s="171"/>
      <c r="L71" s="477"/>
    </row>
    <row r="72" spans="2:12" x14ac:dyDescent="0.2">
      <c r="B72" s="89">
        <v>1</v>
      </c>
      <c r="C72" s="450" t="s">
        <v>110</v>
      </c>
      <c r="D72" s="450" t="s">
        <v>415</v>
      </c>
      <c r="E72" s="96"/>
      <c r="F72" s="96"/>
      <c r="G72" s="96"/>
      <c r="H72" s="96"/>
      <c r="I72" s="96"/>
      <c r="J72" s="96"/>
      <c r="K72" s="96"/>
      <c r="L72" s="456">
        <f>SUM(E72:K72)</f>
        <v>0</v>
      </c>
    </row>
    <row r="73" spans="2:12" x14ac:dyDescent="0.2">
      <c r="B73" s="89">
        <v>2</v>
      </c>
      <c r="C73" s="21" t="s">
        <v>111</v>
      </c>
      <c r="D73" s="450" t="s">
        <v>416</v>
      </c>
      <c r="E73" s="96"/>
      <c r="F73" s="96"/>
      <c r="G73" s="96"/>
      <c r="H73" s="96"/>
      <c r="I73" s="96"/>
      <c r="J73" s="96"/>
      <c r="K73" s="96"/>
      <c r="L73" s="456">
        <f t="shared" ref="L73:L74" si="10">SUM(E73:K73)</f>
        <v>0</v>
      </c>
    </row>
    <row r="74" spans="2:12" x14ac:dyDescent="0.2">
      <c r="B74" s="89">
        <v>3</v>
      </c>
      <c r="C74" s="457" t="s">
        <v>105</v>
      </c>
      <c r="D74" s="458" t="s">
        <v>417</v>
      </c>
      <c r="E74" s="478"/>
      <c r="F74" s="478"/>
      <c r="G74" s="478"/>
      <c r="H74" s="478"/>
      <c r="I74" s="478"/>
      <c r="J74" s="478"/>
      <c r="K74" s="478"/>
      <c r="L74" s="456">
        <f t="shared" si="10"/>
        <v>0</v>
      </c>
    </row>
    <row r="75" spans="2:12" x14ac:dyDescent="0.2">
      <c r="B75" s="585"/>
      <c r="C75" s="33" t="s">
        <v>112</v>
      </c>
      <c r="D75" s="452"/>
      <c r="E75" s="171"/>
      <c r="F75" s="171"/>
      <c r="G75" s="171"/>
      <c r="H75" s="171"/>
      <c r="I75" s="171"/>
      <c r="J75" s="171"/>
      <c r="K75" s="171"/>
      <c r="L75" s="477"/>
    </row>
    <row r="76" spans="2:12" x14ac:dyDescent="0.2">
      <c r="B76" s="89">
        <v>4</v>
      </c>
      <c r="C76" s="450" t="s">
        <v>113</v>
      </c>
      <c r="D76" s="450" t="s">
        <v>419</v>
      </c>
      <c r="E76" s="96"/>
      <c r="F76" s="96"/>
      <c r="G76" s="96"/>
      <c r="H76" s="96"/>
      <c r="I76" s="96"/>
      <c r="J76" s="96"/>
      <c r="K76" s="96"/>
      <c r="L76" s="456">
        <f t="shared" ref="L76:L78" si="11">SUM(E76:K76)</f>
        <v>0</v>
      </c>
    </row>
    <row r="77" spans="2:12" x14ac:dyDescent="0.2">
      <c r="B77" s="89">
        <v>5</v>
      </c>
      <c r="C77" s="21" t="s">
        <v>114</v>
      </c>
      <c r="D77" s="21" t="s">
        <v>420</v>
      </c>
      <c r="E77" s="96"/>
      <c r="F77" s="96"/>
      <c r="G77" s="96"/>
      <c r="H77" s="96"/>
      <c r="I77" s="96"/>
      <c r="J77" s="96"/>
      <c r="K77" s="96"/>
      <c r="L77" s="456">
        <f t="shared" si="11"/>
        <v>0</v>
      </c>
    </row>
    <row r="78" spans="2:12" x14ac:dyDescent="0.2">
      <c r="B78" s="585">
        <v>6</v>
      </c>
      <c r="C78" s="460" t="s">
        <v>132</v>
      </c>
      <c r="D78" s="457" t="s">
        <v>421</v>
      </c>
      <c r="E78" s="461"/>
      <c r="F78" s="461"/>
      <c r="G78" s="461"/>
      <c r="H78" s="461"/>
      <c r="I78" s="461"/>
      <c r="J78" s="461"/>
      <c r="K78" s="461"/>
      <c r="L78" s="456">
        <f t="shared" si="11"/>
        <v>0</v>
      </c>
    </row>
    <row r="79" spans="2:12" x14ac:dyDescent="0.2">
      <c r="B79" s="585"/>
      <c r="C79" s="33" t="s">
        <v>115</v>
      </c>
      <c r="D79" s="452"/>
      <c r="E79" s="171"/>
      <c r="F79" s="171"/>
      <c r="G79" s="171"/>
      <c r="H79" s="171"/>
      <c r="I79" s="171"/>
      <c r="J79" s="171"/>
      <c r="K79" s="171"/>
      <c r="L79" s="477"/>
    </row>
    <row r="80" spans="2:12" x14ac:dyDescent="0.2">
      <c r="B80" s="89">
        <v>7</v>
      </c>
      <c r="C80" s="450" t="s">
        <v>116</v>
      </c>
      <c r="D80" s="450" t="s">
        <v>422</v>
      </c>
      <c r="E80" s="96"/>
      <c r="F80" s="96"/>
      <c r="G80" s="96"/>
      <c r="H80" s="96"/>
      <c r="I80" s="96"/>
      <c r="J80" s="96"/>
      <c r="K80" s="96"/>
      <c r="L80" s="456">
        <f t="shared" ref="L80:L82" si="12">SUM(E80:K80)</f>
        <v>0</v>
      </c>
    </row>
    <row r="81" spans="2:12" x14ac:dyDescent="0.2">
      <c r="B81" s="89">
        <v>8</v>
      </c>
      <c r="C81" s="21" t="s">
        <v>117</v>
      </c>
      <c r="D81" s="450" t="s">
        <v>423</v>
      </c>
      <c r="E81" s="96"/>
      <c r="F81" s="96"/>
      <c r="G81" s="96"/>
      <c r="H81" s="96"/>
      <c r="I81" s="96"/>
      <c r="J81" s="96"/>
      <c r="K81" s="96"/>
      <c r="L81" s="456">
        <f t="shared" si="12"/>
        <v>0</v>
      </c>
    </row>
    <row r="82" spans="2:12" x14ac:dyDescent="0.2">
      <c r="B82" s="89">
        <v>9</v>
      </c>
      <c r="C82" s="457" t="s">
        <v>118</v>
      </c>
      <c r="D82" s="458" t="s">
        <v>424</v>
      </c>
      <c r="E82" s="478"/>
      <c r="F82" s="478"/>
      <c r="G82" s="478"/>
      <c r="H82" s="478"/>
      <c r="I82" s="478"/>
      <c r="J82" s="478"/>
      <c r="K82" s="478"/>
      <c r="L82" s="456">
        <f t="shared" si="12"/>
        <v>0</v>
      </c>
    </row>
    <row r="83" spans="2:12" x14ac:dyDescent="0.2">
      <c r="B83" s="585"/>
      <c r="C83" s="33" t="s">
        <v>119</v>
      </c>
      <c r="D83" s="452"/>
      <c r="E83" s="171"/>
      <c r="F83" s="171"/>
      <c r="G83" s="171"/>
      <c r="H83" s="171"/>
      <c r="I83" s="171"/>
      <c r="J83" s="171"/>
      <c r="K83" s="171"/>
      <c r="L83" s="477"/>
    </row>
    <row r="84" spans="2:12" x14ac:dyDescent="0.2">
      <c r="B84" s="89">
        <v>10</v>
      </c>
      <c r="C84" s="450" t="s">
        <v>120</v>
      </c>
      <c r="D84" s="450" t="s">
        <v>425</v>
      </c>
      <c r="E84" s="96"/>
      <c r="F84" s="96"/>
      <c r="G84" s="96"/>
      <c r="H84" s="96"/>
      <c r="I84" s="96"/>
      <c r="J84" s="96"/>
      <c r="K84" s="96"/>
      <c r="L84" s="456">
        <f t="shared" ref="L84:L86" si="13">SUM(E84:K84)</f>
        <v>0</v>
      </c>
    </row>
    <row r="85" spans="2:12" x14ac:dyDescent="0.2">
      <c r="B85" s="89">
        <v>11</v>
      </c>
      <c r="C85" s="21" t="s">
        <v>121</v>
      </c>
      <c r="D85" s="450" t="s">
        <v>426</v>
      </c>
      <c r="E85" s="96"/>
      <c r="F85" s="96"/>
      <c r="G85" s="96"/>
      <c r="H85" s="96"/>
      <c r="I85" s="96"/>
      <c r="J85" s="96"/>
      <c r="K85" s="96"/>
      <c r="L85" s="456">
        <f t="shared" si="13"/>
        <v>0</v>
      </c>
    </row>
    <row r="86" spans="2:12" x14ac:dyDescent="0.2">
      <c r="B86" s="89">
        <v>12</v>
      </c>
      <c r="C86" s="457" t="s">
        <v>105</v>
      </c>
      <c r="D86" s="458" t="s">
        <v>427</v>
      </c>
      <c r="E86" s="478"/>
      <c r="F86" s="478"/>
      <c r="G86" s="478"/>
      <c r="H86" s="478"/>
      <c r="I86" s="478"/>
      <c r="J86" s="478"/>
      <c r="K86" s="478"/>
      <c r="L86" s="456">
        <f t="shared" si="13"/>
        <v>0</v>
      </c>
    </row>
    <row r="87" spans="2:12" x14ac:dyDescent="0.2">
      <c r="B87" s="585"/>
      <c r="C87" s="33" t="s">
        <v>122</v>
      </c>
      <c r="D87" s="452"/>
      <c r="E87" s="171"/>
      <c r="F87" s="171"/>
      <c r="G87" s="171"/>
      <c r="H87" s="171"/>
      <c r="I87" s="171"/>
      <c r="J87" s="171"/>
      <c r="K87" s="171"/>
      <c r="L87" s="477"/>
    </row>
    <row r="88" spans="2:12" x14ac:dyDescent="0.2">
      <c r="B88" s="89">
        <v>13</v>
      </c>
      <c r="C88" s="450" t="s">
        <v>123</v>
      </c>
      <c r="D88" s="450" t="s">
        <v>428</v>
      </c>
      <c r="E88" s="96"/>
      <c r="F88" s="96"/>
      <c r="G88" s="96"/>
      <c r="H88" s="96"/>
      <c r="I88" s="96"/>
      <c r="J88" s="96"/>
      <c r="K88" s="96"/>
      <c r="L88" s="456">
        <f t="shared" ref="L88:L91" si="14">SUM(E88:K88)</f>
        <v>0</v>
      </c>
    </row>
    <row r="89" spans="2:12" x14ac:dyDescent="0.2">
      <c r="B89" s="89">
        <v>14</v>
      </c>
      <c r="C89" s="21" t="s">
        <v>124</v>
      </c>
      <c r="D89" s="450" t="s">
        <v>429</v>
      </c>
      <c r="E89" s="96"/>
      <c r="F89" s="96"/>
      <c r="G89" s="96"/>
      <c r="H89" s="96"/>
      <c r="I89" s="96"/>
      <c r="J89" s="96"/>
      <c r="K89" s="96"/>
      <c r="L89" s="456">
        <f t="shared" si="14"/>
        <v>0</v>
      </c>
    </row>
    <row r="90" spans="2:12" x14ac:dyDescent="0.2">
      <c r="B90" s="89">
        <v>15</v>
      </c>
      <c r="C90" s="21" t="s">
        <v>125</v>
      </c>
      <c r="D90" s="450" t="s">
        <v>430</v>
      </c>
      <c r="E90" s="96"/>
      <c r="F90" s="96"/>
      <c r="G90" s="96"/>
      <c r="H90" s="96"/>
      <c r="I90" s="96"/>
      <c r="J90" s="96"/>
      <c r="K90" s="96"/>
      <c r="L90" s="456">
        <f t="shared" si="14"/>
        <v>0</v>
      </c>
    </row>
    <row r="91" spans="2:12" ht="15" x14ac:dyDescent="0.2">
      <c r="B91" s="89">
        <v>16</v>
      </c>
      <c r="C91" s="22" t="s">
        <v>126</v>
      </c>
      <c r="D91" s="22" t="s">
        <v>414</v>
      </c>
      <c r="E91" s="180">
        <f>SUM(E71:E90)</f>
        <v>0</v>
      </c>
      <c r="F91" s="180">
        <f t="shared" ref="F91:J91" si="15">SUM(F71:F90)</f>
        <v>0</v>
      </c>
      <c r="G91" s="180">
        <f t="shared" si="15"/>
        <v>0</v>
      </c>
      <c r="H91" s="180">
        <f t="shared" si="15"/>
        <v>0</v>
      </c>
      <c r="I91" s="180">
        <f t="shared" si="15"/>
        <v>0</v>
      </c>
      <c r="J91" s="180">
        <f t="shared" si="15"/>
        <v>0</v>
      </c>
      <c r="K91" s="180">
        <f t="shared" ref="K91" si="16">SUM(K71:K90)</f>
        <v>0</v>
      </c>
      <c r="L91" s="456">
        <f t="shared" si="14"/>
        <v>0</v>
      </c>
    </row>
    <row r="92" spans="2:12" x14ac:dyDescent="0.2">
      <c r="C92" s="4"/>
      <c r="D92" s="4"/>
    </row>
    <row r="93" spans="2:12" s="365" customFormat="1" ht="15" x14ac:dyDescent="0.2">
      <c r="B93" s="568"/>
      <c r="C93" s="362" t="s">
        <v>127</v>
      </c>
      <c r="D93" s="362"/>
    </row>
    <row r="94" spans="2:12" s="365" customFormat="1" x14ac:dyDescent="0.2">
      <c r="B94" s="568"/>
      <c r="C94" s="363" t="str">
        <f>"For the year ended 31 December "&amp; $E$96</f>
        <v>For the year ended 31 December 2022</v>
      </c>
      <c r="D94" s="363"/>
    </row>
    <row r="95" spans="2:12" s="365" customFormat="1" x14ac:dyDescent="0.2">
      <c r="B95" s="568"/>
      <c r="C95" s="363" t="str">
        <f>"Figures in thousands of "&amp;'Key inputs'!G24</f>
        <v>Figures in thousands of USD</v>
      </c>
      <c r="D95" s="363"/>
    </row>
    <row r="96" spans="2:12" s="365" customFormat="1" ht="15" x14ac:dyDescent="0.2">
      <c r="B96" s="631"/>
      <c r="C96" s="632"/>
      <c r="D96" s="441"/>
      <c r="E96" s="627">
        <f>'Key inputs'!G29</f>
        <v>2022</v>
      </c>
      <c r="F96" s="627"/>
      <c r="G96" s="627"/>
      <c r="H96" s="627"/>
      <c r="I96" s="627"/>
      <c r="J96" s="627"/>
      <c r="K96" s="627"/>
      <c r="L96" s="627"/>
    </row>
    <row r="97" spans="2:12" s="365" customFormat="1" ht="15" x14ac:dyDescent="0.2">
      <c r="B97" s="633"/>
      <c r="C97" s="634"/>
      <c r="D97" s="439" t="s">
        <v>490</v>
      </c>
      <c r="E97" s="392" t="str">
        <f>'Key inputs'!G30</f>
        <v>2022 UY</v>
      </c>
      <c r="F97" s="392" t="str">
        <f>'Key inputs'!H30</f>
        <v>2021 UY</v>
      </c>
      <c r="G97" s="392" t="str">
        <f>'Key inputs'!I30</f>
        <v>2020 UY</v>
      </c>
      <c r="H97" s="392" t="str">
        <f>LEFT(G97,4)-1&amp;" UY"</f>
        <v>2019 UY</v>
      </c>
      <c r="I97" s="392" t="str">
        <f t="shared" ref="I97:K97" si="17">LEFT(H97,4)-1&amp;" UY"</f>
        <v>2018 UY</v>
      </c>
      <c r="J97" s="392" t="str">
        <f t="shared" si="17"/>
        <v>2017 UY</v>
      </c>
      <c r="K97" s="392" t="str">
        <f t="shared" si="17"/>
        <v>2016 UY</v>
      </c>
      <c r="L97" s="361" t="str">
        <f>'Key inputs'!J30</f>
        <v>Total</v>
      </c>
    </row>
    <row r="98" spans="2:12" s="365" customFormat="1" ht="15" x14ac:dyDescent="0.2">
      <c r="B98" s="635"/>
      <c r="C98" s="634"/>
      <c r="D98" s="442"/>
      <c r="E98" s="382" t="s">
        <v>62</v>
      </c>
      <c r="F98" s="382" t="s">
        <v>63</v>
      </c>
      <c r="G98" s="382" t="s">
        <v>64</v>
      </c>
      <c r="H98" s="382" t="s">
        <v>65</v>
      </c>
      <c r="I98" s="382" t="s">
        <v>66</v>
      </c>
      <c r="J98" s="382" t="s">
        <v>67</v>
      </c>
      <c r="K98" s="382" t="s">
        <v>68</v>
      </c>
      <c r="L98" s="382" t="s">
        <v>69</v>
      </c>
    </row>
    <row r="99" spans="2:12" ht="14.25" customHeight="1" x14ac:dyDescent="0.2">
      <c r="B99" s="585"/>
      <c r="C99" s="34" t="s">
        <v>128</v>
      </c>
      <c r="D99" s="466"/>
      <c r="E99" s="467"/>
      <c r="F99" s="467"/>
      <c r="G99" s="467"/>
      <c r="H99" s="467"/>
      <c r="I99" s="467"/>
      <c r="J99" s="467"/>
      <c r="K99" s="467"/>
      <c r="L99" s="468"/>
    </row>
    <row r="100" spans="2:12" ht="14.25" customHeight="1" x14ac:dyDescent="0.2">
      <c r="B100" s="89">
        <v>1</v>
      </c>
      <c r="C100" s="453" t="s">
        <v>129</v>
      </c>
      <c r="D100" s="453" t="s">
        <v>431</v>
      </c>
      <c r="E100" s="96"/>
      <c r="F100" s="96"/>
      <c r="G100" s="96"/>
      <c r="H100" s="96"/>
      <c r="I100" s="96"/>
      <c r="J100" s="96"/>
      <c r="K100" s="96"/>
      <c r="L100" s="456">
        <f t="shared" ref="L100:L101" si="18">SUM(E100:K100)</f>
        <v>0</v>
      </c>
    </row>
    <row r="101" spans="2:12" ht="14.25" customHeight="1" x14ac:dyDescent="0.2">
      <c r="B101" s="89">
        <v>2</v>
      </c>
      <c r="C101" s="465" t="s">
        <v>130</v>
      </c>
      <c r="D101" s="458" t="s">
        <v>446</v>
      </c>
      <c r="E101" s="183">
        <f t="shared" ref="E101:J101" si="19">SUM(E100)</f>
        <v>0</v>
      </c>
      <c r="F101" s="183">
        <f t="shared" si="19"/>
        <v>0</v>
      </c>
      <c r="G101" s="183">
        <f t="shared" si="19"/>
        <v>0</v>
      </c>
      <c r="H101" s="183">
        <f t="shared" si="19"/>
        <v>0</v>
      </c>
      <c r="I101" s="183">
        <f t="shared" si="19"/>
        <v>0</v>
      </c>
      <c r="J101" s="183">
        <f t="shared" si="19"/>
        <v>0</v>
      </c>
      <c r="K101" s="183">
        <f t="shared" ref="K101" si="20">SUM(K100)</f>
        <v>0</v>
      </c>
      <c r="L101" s="456">
        <f t="shared" si="18"/>
        <v>0</v>
      </c>
    </row>
    <row r="102" spans="2:12" ht="14.25" customHeight="1" x14ac:dyDescent="0.2">
      <c r="B102" s="585"/>
      <c r="C102" s="34" t="s">
        <v>131</v>
      </c>
      <c r="D102" s="466"/>
      <c r="E102" s="467"/>
      <c r="F102" s="467"/>
      <c r="G102" s="467"/>
      <c r="H102" s="467"/>
      <c r="I102" s="467"/>
      <c r="J102" s="467"/>
      <c r="K102" s="467"/>
      <c r="L102" s="468"/>
    </row>
    <row r="103" spans="2:12" ht="14.25" customHeight="1" x14ac:dyDescent="0.2">
      <c r="B103" s="89">
        <v>3</v>
      </c>
      <c r="C103" s="453" t="s">
        <v>113</v>
      </c>
      <c r="D103" s="453" t="s">
        <v>432</v>
      </c>
      <c r="E103" s="96"/>
      <c r="F103" s="96"/>
      <c r="G103" s="96"/>
      <c r="H103" s="96"/>
      <c r="I103" s="96"/>
      <c r="J103" s="96"/>
      <c r="K103" s="96"/>
      <c r="L103" s="456">
        <f t="shared" ref="L103:L106" si="21">SUM(E103:K103)</f>
        <v>0</v>
      </c>
    </row>
    <row r="104" spans="2:12" ht="14.25" customHeight="1" x14ac:dyDescent="0.2">
      <c r="B104" s="89">
        <v>4</v>
      </c>
      <c r="C104" s="24" t="s">
        <v>114</v>
      </c>
      <c r="D104" s="453" t="s">
        <v>433</v>
      </c>
      <c r="E104" s="96"/>
      <c r="F104" s="96"/>
      <c r="G104" s="96"/>
      <c r="H104" s="96"/>
      <c r="I104" s="96"/>
      <c r="J104" s="96"/>
      <c r="K104" s="96"/>
      <c r="L104" s="456">
        <f t="shared" si="21"/>
        <v>0</v>
      </c>
    </row>
    <row r="105" spans="2:12" ht="14.25" customHeight="1" x14ac:dyDescent="0.2">
      <c r="B105" s="89">
        <v>5</v>
      </c>
      <c r="C105" s="24" t="s">
        <v>132</v>
      </c>
      <c r="D105" s="453" t="s">
        <v>434</v>
      </c>
      <c r="E105" s="96"/>
      <c r="F105" s="96"/>
      <c r="G105" s="96"/>
      <c r="H105" s="96"/>
      <c r="I105" s="96"/>
      <c r="J105" s="96"/>
      <c r="K105" s="96"/>
      <c r="L105" s="456">
        <f t="shared" si="21"/>
        <v>0</v>
      </c>
    </row>
    <row r="106" spans="2:12" ht="14.25" customHeight="1" x14ac:dyDescent="0.2">
      <c r="B106" s="89">
        <v>6</v>
      </c>
      <c r="C106" s="469" t="s">
        <v>133</v>
      </c>
      <c r="D106" s="470" t="s">
        <v>435</v>
      </c>
      <c r="E106" s="478"/>
      <c r="F106" s="478"/>
      <c r="G106" s="478"/>
      <c r="H106" s="478"/>
      <c r="I106" s="478"/>
      <c r="J106" s="478"/>
      <c r="K106" s="478"/>
      <c r="L106" s="456">
        <f t="shared" si="21"/>
        <v>0</v>
      </c>
    </row>
    <row r="107" spans="2:12" ht="14.25" customHeight="1" x14ac:dyDescent="0.2">
      <c r="B107" s="585"/>
      <c r="C107" s="41"/>
      <c r="D107" s="467"/>
      <c r="E107" s="467"/>
      <c r="F107" s="467"/>
      <c r="G107" s="467"/>
      <c r="H107" s="467"/>
      <c r="I107" s="467"/>
      <c r="J107" s="467"/>
      <c r="K107" s="467"/>
      <c r="L107" s="468"/>
    </row>
    <row r="108" spans="2:12" ht="14.25" customHeight="1" x14ac:dyDescent="0.2">
      <c r="B108" s="89">
        <v>7</v>
      </c>
      <c r="C108" s="470" t="s">
        <v>134</v>
      </c>
      <c r="D108" s="470" t="s">
        <v>436</v>
      </c>
      <c r="E108" s="478"/>
      <c r="F108" s="478"/>
      <c r="G108" s="478"/>
      <c r="H108" s="478"/>
      <c r="I108" s="478"/>
      <c r="J108" s="478"/>
      <c r="K108" s="478"/>
      <c r="L108" s="456">
        <f>SUM(E108:K108)</f>
        <v>0</v>
      </c>
    </row>
    <row r="109" spans="2:12" ht="14.25" customHeight="1" x14ac:dyDescent="0.2">
      <c r="B109" s="585"/>
      <c r="C109" s="41"/>
      <c r="D109" s="467"/>
      <c r="E109" s="467"/>
      <c r="F109" s="467"/>
      <c r="G109" s="467"/>
      <c r="H109" s="467"/>
      <c r="I109" s="467"/>
      <c r="J109" s="467"/>
      <c r="K109" s="467"/>
      <c r="L109" s="468"/>
    </row>
    <row r="110" spans="2:12" ht="14.25" customHeight="1" x14ac:dyDescent="0.2">
      <c r="B110" s="89">
        <v>8</v>
      </c>
      <c r="C110" s="470" t="s">
        <v>135</v>
      </c>
      <c r="D110" s="470" t="s">
        <v>437</v>
      </c>
      <c r="E110" s="478"/>
      <c r="F110" s="478"/>
      <c r="G110" s="478"/>
      <c r="H110" s="478"/>
      <c r="I110" s="478"/>
      <c r="J110" s="478"/>
      <c r="K110" s="478"/>
      <c r="L110" s="456">
        <f>SUM(E110:K110)</f>
        <v>0</v>
      </c>
    </row>
    <row r="111" spans="2:12" ht="14.25" customHeight="1" x14ac:dyDescent="0.2">
      <c r="B111" s="585"/>
      <c r="C111" s="472"/>
      <c r="D111" s="473"/>
      <c r="E111" s="474"/>
      <c r="F111" s="474"/>
      <c r="G111" s="474"/>
      <c r="H111" s="474"/>
      <c r="I111" s="474"/>
      <c r="J111" s="474"/>
      <c r="K111" s="474"/>
      <c r="L111" s="475"/>
    </row>
    <row r="112" spans="2:12" ht="14.25" customHeight="1" x14ac:dyDescent="0.2">
      <c r="B112" s="585"/>
      <c r="C112" s="42" t="s">
        <v>136</v>
      </c>
      <c r="D112" s="476"/>
      <c r="E112" s="467"/>
      <c r="F112" s="467"/>
      <c r="G112" s="467"/>
      <c r="H112" s="467"/>
      <c r="I112" s="467"/>
      <c r="J112" s="467"/>
      <c r="K112" s="467"/>
      <c r="L112" s="468"/>
    </row>
    <row r="113" spans="2:12" ht="14.25" customHeight="1" x14ac:dyDescent="0.2">
      <c r="B113" s="89">
        <v>9</v>
      </c>
      <c r="C113" s="454" t="s">
        <v>356</v>
      </c>
      <c r="D113" s="454" t="s">
        <v>438</v>
      </c>
      <c r="E113" s="96"/>
      <c r="F113" s="96"/>
      <c r="G113" s="96"/>
      <c r="H113" s="96"/>
      <c r="I113" s="96"/>
      <c r="J113" s="96"/>
      <c r="K113" s="96"/>
      <c r="L113" s="456">
        <f t="shared" ref="L113:L117" si="22">SUM(E113:K113)</f>
        <v>0</v>
      </c>
    </row>
    <row r="114" spans="2:12" ht="14.25" customHeight="1" x14ac:dyDescent="0.2">
      <c r="B114" s="89">
        <v>10</v>
      </c>
      <c r="C114" s="27" t="s">
        <v>137</v>
      </c>
      <c r="D114" s="454" t="s">
        <v>439</v>
      </c>
      <c r="E114" s="96"/>
      <c r="F114" s="96"/>
      <c r="G114" s="96"/>
      <c r="H114" s="96"/>
      <c r="I114" s="96"/>
      <c r="J114" s="96"/>
      <c r="K114" s="96"/>
      <c r="L114" s="456">
        <f t="shared" si="22"/>
        <v>0</v>
      </c>
    </row>
    <row r="115" spans="2:12" ht="14.25" customHeight="1" x14ac:dyDescent="0.2">
      <c r="B115" s="89">
        <v>11</v>
      </c>
      <c r="C115" s="27" t="s">
        <v>138</v>
      </c>
      <c r="D115" s="454" t="s">
        <v>440</v>
      </c>
      <c r="E115" s="96"/>
      <c r="F115" s="96"/>
      <c r="G115" s="96"/>
      <c r="H115" s="96"/>
      <c r="I115" s="96"/>
      <c r="J115" s="96"/>
      <c r="K115" s="96"/>
      <c r="L115" s="456">
        <f t="shared" si="22"/>
        <v>0</v>
      </c>
    </row>
    <row r="116" spans="2:12" ht="14.25" customHeight="1" x14ac:dyDescent="0.2">
      <c r="B116" s="89">
        <v>12</v>
      </c>
      <c r="C116" s="27" t="s">
        <v>139</v>
      </c>
      <c r="D116" s="454" t="s">
        <v>441</v>
      </c>
      <c r="E116" s="96"/>
      <c r="F116" s="96"/>
      <c r="G116" s="96"/>
      <c r="H116" s="96"/>
      <c r="I116" s="96"/>
      <c r="J116" s="96"/>
      <c r="K116" s="96"/>
      <c r="L116" s="456">
        <f t="shared" si="22"/>
        <v>0</v>
      </c>
    </row>
    <row r="117" spans="2:12" ht="14.25" customHeight="1" x14ac:dyDescent="0.2">
      <c r="B117" s="89">
        <v>13</v>
      </c>
      <c r="C117" s="479" t="s">
        <v>140</v>
      </c>
      <c r="D117" s="480" t="s">
        <v>442</v>
      </c>
      <c r="E117" s="478"/>
      <c r="F117" s="478"/>
      <c r="G117" s="478"/>
      <c r="H117" s="478"/>
      <c r="I117" s="478"/>
      <c r="J117" s="478"/>
      <c r="K117" s="478"/>
      <c r="L117" s="456">
        <f t="shared" si="22"/>
        <v>0</v>
      </c>
    </row>
    <row r="118" spans="2:12" ht="14.25" customHeight="1" x14ac:dyDescent="0.2">
      <c r="B118" s="585"/>
      <c r="C118" s="43"/>
      <c r="D118" s="481"/>
      <c r="E118" s="467"/>
      <c r="F118" s="467"/>
      <c r="G118" s="467"/>
      <c r="H118" s="467"/>
      <c r="I118" s="467"/>
      <c r="J118" s="467"/>
      <c r="K118" s="467"/>
      <c r="L118" s="468"/>
    </row>
    <row r="119" spans="2:12" ht="14.25" customHeight="1" x14ac:dyDescent="0.2">
      <c r="B119" s="89">
        <v>14</v>
      </c>
      <c r="C119" s="453" t="s">
        <v>141</v>
      </c>
      <c r="D119" s="453" t="s">
        <v>443</v>
      </c>
      <c r="E119" s="96"/>
      <c r="F119" s="96"/>
      <c r="G119" s="96"/>
      <c r="H119" s="96"/>
      <c r="I119" s="96"/>
      <c r="J119" s="96"/>
      <c r="K119" s="96"/>
      <c r="L119" s="456">
        <f t="shared" ref="L119:L121" si="23">SUM(E119:K119)</f>
        <v>0</v>
      </c>
    </row>
    <row r="120" spans="2:12" ht="14.25" customHeight="1" x14ac:dyDescent="0.2">
      <c r="B120" s="89">
        <v>15</v>
      </c>
      <c r="C120" s="24" t="s">
        <v>142</v>
      </c>
      <c r="D120" s="25" t="s">
        <v>444</v>
      </c>
      <c r="E120" s="180">
        <f t="shared" ref="E120:J120" si="24">SUM(E102:E119)</f>
        <v>0</v>
      </c>
      <c r="F120" s="180">
        <f t="shared" si="24"/>
        <v>0</v>
      </c>
      <c r="G120" s="180">
        <f t="shared" si="24"/>
        <v>0</v>
      </c>
      <c r="H120" s="180">
        <f t="shared" si="24"/>
        <v>0</v>
      </c>
      <c r="I120" s="180">
        <f t="shared" si="24"/>
        <v>0</v>
      </c>
      <c r="J120" s="180">
        <f t="shared" si="24"/>
        <v>0</v>
      </c>
      <c r="K120" s="180">
        <f t="shared" ref="K120" si="25">SUM(K102:K119)</f>
        <v>0</v>
      </c>
      <c r="L120" s="456">
        <f t="shared" si="23"/>
        <v>0</v>
      </c>
    </row>
    <row r="121" spans="2:12" ht="14.25" customHeight="1" x14ac:dyDescent="0.2">
      <c r="B121" s="89">
        <v>16</v>
      </c>
      <c r="C121" s="25" t="s">
        <v>143</v>
      </c>
      <c r="D121" s="25" t="s">
        <v>445</v>
      </c>
      <c r="E121" s="180">
        <f t="shared" ref="E121:J121" si="26">SUM(E120,E101)</f>
        <v>0</v>
      </c>
      <c r="F121" s="180">
        <f t="shared" si="26"/>
        <v>0</v>
      </c>
      <c r="G121" s="180">
        <f t="shared" si="26"/>
        <v>0</v>
      </c>
      <c r="H121" s="180">
        <f t="shared" si="26"/>
        <v>0</v>
      </c>
      <c r="I121" s="180">
        <f t="shared" si="26"/>
        <v>0</v>
      </c>
      <c r="J121" s="180">
        <f t="shared" si="26"/>
        <v>0</v>
      </c>
      <c r="K121" s="180">
        <f t="shared" ref="K121" si="27">SUM(K120,K101)</f>
        <v>0</v>
      </c>
      <c r="L121" s="456">
        <f t="shared" si="23"/>
        <v>0</v>
      </c>
    </row>
    <row r="122" spans="2:12" x14ac:dyDescent="0.2">
      <c r="C122" s="358" t="str">
        <f>IF(L122="","","Balance check")</f>
        <v/>
      </c>
      <c r="D122" s="358"/>
      <c r="E122" s="360" t="str">
        <f t="shared" ref="E122:J122" si="28">IF(E121&lt;&gt;E91,E91-E121,"")</f>
        <v/>
      </c>
      <c r="F122" s="360" t="str">
        <f t="shared" si="28"/>
        <v/>
      </c>
      <c r="G122" s="360" t="str">
        <f t="shared" si="28"/>
        <v/>
      </c>
      <c r="H122" s="360" t="str">
        <f t="shared" si="28"/>
        <v/>
      </c>
      <c r="I122" s="360" t="str">
        <f t="shared" si="28"/>
        <v/>
      </c>
      <c r="J122" s="360" t="str">
        <f t="shared" si="28"/>
        <v/>
      </c>
      <c r="K122" s="360"/>
      <c r="L122" s="360" t="str">
        <f>IF(L121&lt;&gt;L91,L91-L121,"")</f>
        <v/>
      </c>
    </row>
  </sheetData>
  <sheetProtection algorithmName="SHA-512" hashValue="9rDdqflHncqpaFkZpkQFSZ8DruKgx6kdwPPlr5WMZPBaBI3v5oupe5YlZiLiXOwErp6PCq/aJ/erpNrjQTULNA==" saltValue="JcapnmTarpN7XBZ1sKoq/g==" spinCount="100000" sheet="1" formatCells="0" formatColumns="0" formatRows="0"/>
  <mergeCells count="8">
    <mergeCell ref="E6:L6"/>
    <mergeCell ref="E35:L35"/>
    <mergeCell ref="E96:L96"/>
    <mergeCell ref="E68:L68"/>
    <mergeCell ref="B6:C8"/>
    <mergeCell ref="B35:C37"/>
    <mergeCell ref="B68:C70"/>
    <mergeCell ref="B96:C98"/>
  </mergeCells>
  <hyperlinks>
    <hyperlink ref="E3" location="Content!A1" display="&lt;&lt;&lt; Back to ToC" xr:uid="{FEC3939B-23CA-4856-8FEF-C12E0328BAF1}"/>
  </hyperlinks>
  <pageMargins left="0.7" right="0.7" top="0.75" bottom="0.75" header="0.3" footer="0.3"/>
  <pageSetup paperSize="9" scale="98" fitToHeight="0" orientation="landscape" r:id="rId1"/>
  <headerFooter>
    <oddFooter>&amp;C_x000D_&amp;1#&amp;"Calibri"&amp;10&amp;K000000 Classification: Unclassified</oddFooter>
  </headerFooter>
  <rowBreaks count="3" manualBreakCount="3">
    <brk id="31" min="1" max="11" man="1"/>
    <brk id="63" min="1" max="11" man="1"/>
    <brk id="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3BA0-E02C-46F9-9808-806460607C94}">
  <sheetPr codeName="Sheet8">
    <pageSetUpPr fitToPage="1"/>
  </sheetPr>
  <dimension ref="B2:L35"/>
  <sheetViews>
    <sheetView showGridLines="0" topLeftCell="B1" zoomScaleNormal="100" workbookViewId="0">
      <selection activeCell="O17" sqref="O17"/>
    </sheetView>
  </sheetViews>
  <sheetFormatPr defaultColWidth="8.7109375" defaultRowHeight="14.25" outlineLevelCol="4" x14ac:dyDescent="0.2"/>
  <cols>
    <col min="1" max="1" width="3.5703125" style="9" customWidth="1"/>
    <col min="2" max="2" width="3" style="573" bestFit="1" customWidth="1"/>
    <col min="3" max="3" width="72.7109375" style="9" bestFit="1" customWidth="1"/>
    <col min="4" max="4" width="21.5703125" style="9" hidden="1" customWidth="1" outlineLevel="1"/>
    <col min="5" max="5" width="20.5703125" style="9" customWidth="1" collapsed="1"/>
    <col min="6" max="7" width="20.5703125" style="9" customWidth="1"/>
    <col min="8" max="8" width="20.5703125" style="9" hidden="1" customWidth="1" outlineLevel="1"/>
    <col min="9" max="9" width="20.5703125" style="9" hidden="1" customWidth="1" outlineLevel="2"/>
    <col min="10" max="10" width="20.5703125" style="9" hidden="1" customWidth="1" outlineLevel="3"/>
    <col min="11" max="11" width="20.5703125" style="9" hidden="1" customWidth="1" outlineLevel="4"/>
    <col min="12" max="12" width="20.5703125" style="9" customWidth="1" collapsed="1"/>
    <col min="13" max="19" width="9.42578125" style="9" customWidth="1"/>
    <col min="20" max="16384" width="8.7109375" style="9"/>
  </cols>
  <sheetData>
    <row r="2" spans="2:12" ht="15" x14ac:dyDescent="0.2">
      <c r="C2" s="362" t="str">
        <f>IF('Key inputs'!$D$6="",'Key inputs'!$C$6,'Key inputs'!$D$6)</f>
        <v>Syndicate number</v>
      </c>
      <c r="D2" s="362"/>
    </row>
    <row r="3" spans="2:12" ht="15" x14ac:dyDescent="0.2">
      <c r="C3" s="362" t="s">
        <v>144</v>
      </c>
      <c r="D3" s="362"/>
      <c r="F3" s="56" t="s">
        <v>59</v>
      </c>
    </row>
    <row r="4" spans="2:12" x14ac:dyDescent="0.2">
      <c r="C4" s="363" t="str">
        <f>"For the year ended 31 December "&amp; E6</f>
        <v>For the year ended 31 December 2023</v>
      </c>
      <c r="D4" s="363"/>
    </row>
    <row r="5" spans="2:12" x14ac:dyDescent="0.2">
      <c r="C5" s="363" t="str">
        <f>"Figures in thousands of "&amp;'Key inputs'!G24</f>
        <v>Figures in thousands of USD</v>
      </c>
      <c r="D5" s="363"/>
    </row>
    <row r="6" spans="2:12" ht="15" x14ac:dyDescent="0.2">
      <c r="B6" s="637"/>
      <c r="C6" s="638"/>
      <c r="D6" s="482"/>
      <c r="E6" s="627">
        <f>'Key inputs'!C29</f>
        <v>2023</v>
      </c>
      <c r="F6" s="627"/>
      <c r="G6" s="627"/>
      <c r="H6" s="627"/>
      <c r="I6" s="627"/>
      <c r="J6" s="627"/>
      <c r="K6" s="627"/>
      <c r="L6" s="627"/>
    </row>
    <row r="7" spans="2:12" ht="15" x14ac:dyDescent="0.25">
      <c r="B7" s="639"/>
      <c r="C7" s="640"/>
      <c r="D7" s="491" t="s">
        <v>490</v>
      </c>
      <c r="E7" s="361" t="str">
        <f>'Key inputs'!C30</f>
        <v>2023 UY</v>
      </c>
      <c r="F7" s="361" t="str">
        <f>'Key inputs'!D30</f>
        <v>2022 UY</v>
      </c>
      <c r="G7" s="361" t="str">
        <f>'Key inputs'!E30</f>
        <v>2021 UY</v>
      </c>
      <c r="H7" s="361" t="str">
        <f>LEFT(G7,4)-1&amp;" UY"</f>
        <v>2020 UY</v>
      </c>
      <c r="I7" s="361" t="str">
        <f t="shared" ref="I7:K7" si="0">LEFT(H7,4)-1&amp;" UY"</f>
        <v>2019 UY</v>
      </c>
      <c r="J7" s="361" t="str">
        <f t="shared" si="0"/>
        <v>2018 UY</v>
      </c>
      <c r="K7" s="361" t="str">
        <f t="shared" si="0"/>
        <v>2017 UY</v>
      </c>
      <c r="L7" s="361" t="str">
        <f>'Key inputs'!F30</f>
        <v>Total</v>
      </c>
    </row>
    <row r="8" spans="2:12" ht="15" x14ac:dyDescent="0.2">
      <c r="B8" s="641"/>
      <c r="C8" s="642"/>
      <c r="D8" s="483"/>
      <c r="E8" s="361" t="s">
        <v>62</v>
      </c>
      <c r="F8" s="361" t="s">
        <v>63</v>
      </c>
      <c r="G8" s="361" t="s">
        <v>64</v>
      </c>
      <c r="H8" s="361" t="s">
        <v>65</v>
      </c>
      <c r="I8" s="361" t="s">
        <v>66</v>
      </c>
      <c r="J8" s="361" t="s">
        <v>67</v>
      </c>
      <c r="K8" s="361" t="s">
        <v>68</v>
      </c>
      <c r="L8" s="361" t="s">
        <v>69</v>
      </c>
    </row>
    <row r="9" spans="2:12" x14ac:dyDescent="0.2">
      <c r="B9" s="89">
        <v>1</v>
      </c>
      <c r="C9" s="21" t="s">
        <v>145</v>
      </c>
      <c r="D9" s="21" t="s">
        <v>450</v>
      </c>
      <c r="E9" s="118"/>
      <c r="F9" s="118"/>
      <c r="G9" s="118"/>
      <c r="H9" s="118"/>
      <c r="I9" s="118"/>
      <c r="J9" s="118"/>
      <c r="K9" s="118"/>
      <c r="L9" s="181">
        <f t="shared" ref="L9:L17" si="1">SUM(E9:K9)</f>
        <v>0</v>
      </c>
    </row>
    <row r="10" spans="2:12" x14ac:dyDescent="0.2">
      <c r="B10" s="89">
        <v>2</v>
      </c>
      <c r="C10" s="21" t="s">
        <v>357</v>
      </c>
      <c r="D10" s="21" t="s">
        <v>451</v>
      </c>
      <c r="E10" s="118"/>
      <c r="F10" s="118"/>
      <c r="G10" s="118"/>
      <c r="H10" s="118"/>
      <c r="I10" s="118"/>
      <c r="J10" s="118"/>
      <c r="K10" s="118"/>
      <c r="L10" s="181">
        <f t="shared" si="1"/>
        <v>0</v>
      </c>
    </row>
    <row r="11" spans="2:12" x14ac:dyDescent="0.2">
      <c r="B11" s="89">
        <v>3</v>
      </c>
      <c r="C11" s="21" t="s">
        <v>146</v>
      </c>
      <c r="D11" s="21" t="s">
        <v>452</v>
      </c>
      <c r="E11" s="118"/>
      <c r="F11" s="118"/>
      <c r="G11" s="118"/>
      <c r="H11" s="118"/>
      <c r="I11" s="118"/>
      <c r="J11" s="118"/>
      <c r="K11" s="118"/>
      <c r="L11" s="181">
        <f t="shared" si="1"/>
        <v>0</v>
      </c>
    </row>
    <row r="12" spans="2:12" x14ac:dyDescent="0.2">
      <c r="B12" s="89">
        <v>4</v>
      </c>
      <c r="C12" s="21" t="s">
        <v>147</v>
      </c>
      <c r="D12" s="21" t="s">
        <v>453</v>
      </c>
      <c r="E12" s="118"/>
      <c r="F12" s="118"/>
      <c r="G12" s="118"/>
      <c r="H12" s="118"/>
      <c r="I12" s="118"/>
      <c r="J12" s="118"/>
      <c r="K12" s="118"/>
      <c r="L12" s="181">
        <f t="shared" si="1"/>
        <v>0</v>
      </c>
    </row>
    <row r="13" spans="2:12" x14ac:dyDescent="0.2">
      <c r="B13" s="89">
        <v>5</v>
      </c>
      <c r="C13" s="21" t="s">
        <v>148</v>
      </c>
      <c r="D13" s="21" t="s">
        <v>454</v>
      </c>
      <c r="E13" s="118"/>
      <c r="F13" s="118"/>
      <c r="G13" s="118"/>
      <c r="H13" s="118"/>
      <c r="I13" s="118"/>
      <c r="J13" s="118"/>
      <c r="K13" s="118"/>
      <c r="L13" s="181">
        <f t="shared" si="1"/>
        <v>0</v>
      </c>
    </row>
    <row r="14" spans="2:12" x14ac:dyDescent="0.2">
      <c r="B14" s="89">
        <v>6</v>
      </c>
      <c r="C14" s="21" t="s">
        <v>149</v>
      </c>
      <c r="D14" s="21" t="s">
        <v>455</v>
      </c>
      <c r="E14" s="118"/>
      <c r="F14" s="118"/>
      <c r="G14" s="118"/>
      <c r="H14" s="118"/>
      <c r="I14" s="118"/>
      <c r="J14" s="118"/>
      <c r="K14" s="118"/>
      <c r="L14" s="181">
        <f t="shared" si="1"/>
        <v>0</v>
      </c>
    </row>
    <row r="15" spans="2:12" x14ac:dyDescent="0.2">
      <c r="B15" s="89">
        <v>7</v>
      </c>
      <c r="C15" s="21" t="s">
        <v>150</v>
      </c>
      <c r="D15" s="21" t="s">
        <v>456</v>
      </c>
      <c r="E15" s="118"/>
      <c r="F15" s="118"/>
      <c r="G15" s="118"/>
      <c r="H15" s="118"/>
      <c r="I15" s="118"/>
      <c r="J15" s="118"/>
      <c r="K15" s="118"/>
      <c r="L15" s="181">
        <f t="shared" si="1"/>
        <v>0</v>
      </c>
    </row>
    <row r="16" spans="2:12" x14ac:dyDescent="0.2">
      <c r="B16" s="89">
        <v>8</v>
      </c>
      <c r="C16" s="21" t="s">
        <v>105</v>
      </c>
      <c r="D16" s="21" t="s">
        <v>457</v>
      </c>
      <c r="E16" s="118"/>
      <c r="F16" s="118"/>
      <c r="G16" s="118"/>
      <c r="H16" s="118"/>
      <c r="I16" s="118"/>
      <c r="J16" s="118"/>
      <c r="K16" s="118"/>
      <c r="L16" s="181">
        <f t="shared" si="1"/>
        <v>0</v>
      </c>
    </row>
    <row r="17" spans="2:12" ht="15" x14ac:dyDescent="0.2">
      <c r="B17" s="89">
        <v>9</v>
      </c>
      <c r="C17" s="22" t="s">
        <v>151</v>
      </c>
      <c r="D17" s="22" t="s">
        <v>458</v>
      </c>
      <c r="E17" s="182">
        <f t="shared" ref="E17:K17" si="2">SUM(E9:E16)</f>
        <v>0</v>
      </c>
      <c r="F17" s="182">
        <f t="shared" si="2"/>
        <v>0</v>
      </c>
      <c r="G17" s="182">
        <f t="shared" si="2"/>
        <v>0</v>
      </c>
      <c r="H17" s="182">
        <f t="shared" si="2"/>
        <v>0</v>
      </c>
      <c r="I17" s="182">
        <f t="shared" si="2"/>
        <v>0</v>
      </c>
      <c r="J17" s="182">
        <f t="shared" si="2"/>
        <v>0</v>
      </c>
      <c r="K17" s="182">
        <f t="shared" si="2"/>
        <v>0</v>
      </c>
      <c r="L17" s="181">
        <f t="shared" si="1"/>
        <v>0</v>
      </c>
    </row>
    <row r="18" spans="2:12" ht="15" x14ac:dyDescent="0.2">
      <c r="C18" s="8"/>
      <c r="D18" s="8"/>
      <c r="E18" s="29"/>
      <c r="F18" s="29"/>
      <c r="G18" s="29"/>
      <c r="H18" s="29"/>
      <c r="I18" s="29"/>
      <c r="J18" s="29"/>
      <c r="K18" s="29"/>
      <c r="L18" s="57"/>
    </row>
    <row r="19" spans="2:12" ht="15" x14ac:dyDescent="0.2">
      <c r="C19" s="8"/>
      <c r="D19" s="8"/>
      <c r="E19" s="29"/>
      <c r="F19" s="29"/>
      <c r="G19" s="29"/>
      <c r="H19" s="29"/>
      <c r="I19" s="29"/>
      <c r="J19" s="29"/>
      <c r="K19" s="29"/>
      <c r="L19" s="57"/>
    </row>
    <row r="20" spans="2:12" ht="15" x14ac:dyDescent="0.2">
      <c r="C20" s="362" t="str">
        <f>$E$24&amp; " - Statement of Changes in members balances "</f>
        <v xml:space="preserve">2022 - Statement of Changes in members balances </v>
      </c>
      <c r="D20" s="362"/>
    </row>
    <row r="21" spans="2:12" ht="15" x14ac:dyDescent="0.2">
      <c r="C21" s="362" t="s">
        <v>144</v>
      </c>
      <c r="D21" s="362"/>
    </row>
    <row r="22" spans="2:12" x14ac:dyDescent="0.2">
      <c r="C22" s="363" t="str">
        <f>"For the year ended 31 December "&amp; E24</f>
        <v>For the year ended 31 December 2022</v>
      </c>
      <c r="D22" s="363"/>
    </row>
    <row r="23" spans="2:12" x14ac:dyDescent="0.2">
      <c r="C23" s="363" t="str">
        <f>"Figures in thousands of "&amp;'Key inputs'!G24</f>
        <v>Figures in thousands of USD</v>
      </c>
      <c r="D23" s="363"/>
    </row>
    <row r="24" spans="2:12" ht="15" x14ac:dyDescent="0.2">
      <c r="B24" s="637"/>
      <c r="C24" s="638"/>
      <c r="D24" s="482"/>
      <c r="E24" s="627">
        <f>'Key inputs'!G29</f>
        <v>2022</v>
      </c>
      <c r="F24" s="627"/>
      <c r="G24" s="627"/>
      <c r="H24" s="627"/>
      <c r="I24" s="627"/>
      <c r="J24" s="627"/>
      <c r="K24" s="627"/>
      <c r="L24" s="627"/>
    </row>
    <row r="25" spans="2:12" ht="15" x14ac:dyDescent="0.25">
      <c r="B25" s="639"/>
      <c r="C25" s="640"/>
      <c r="D25" s="491" t="s">
        <v>490</v>
      </c>
      <c r="E25" s="364" t="str">
        <f>'Key inputs'!G30</f>
        <v>2022 UY</v>
      </c>
      <c r="F25" s="364" t="str">
        <f>'Key inputs'!H30</f>
        <v>2021 UY</v>
      </c>
      <c r="G25" s="364" t="str">
        <f>'Key inputs'!I30</f>
        <v>2020 UY</v>
      </c>
      <c r="H25" s="364" t="str">
        <f>LEFT(G25,4)-1&amp;" UY"</f>
        <v>2019 UY</v>
      </c>
      <c r="I25" s="364" t="str">
        <f t="shared" ref="I25:K25" si="3">LEFT(H25,4)-1&amp;" UY"</f>
        <v>2018 UY</v>
      </c>
      <c r="J25" s="364" t="str">
        <f t="shared" si="3"/>
        <v>2017 UY</v>
      </c>
      <c r="K25" s="364" t="str">
        <f t="shared" si="3"/>
        <v>2016 UY</v>
      </c>
      <c r="L25" s="364" t="str">
        <f>'Key inputs'!J30</f>
        <v>Total</v>
      </c>
    </row>
    <row r="26" spans="2:12" ht="15" x14ac:dyDescent="0.2">
      <c r="B26" s="641"/>
      <c r="C26" s="642"/>
      <c r="D26" s="483"/>
      <c r="E26" s="361" t="s">
        <v>62</v>
      </c>
      <c r="F26" s="361" t="s">
        <v>63</v>
      </c>
      <c r="G26" s="361" t="s">
        <v>64</v>
      </c>
      <c r="H26" s="361" t="s">
        <v>65</v>
      </c>
      <c r="I26" s="361" t="s">
        <v>66</v>
      </c>
      <c r="J26" s="361" t="s">
        <v>67</v>
      </c>
      <c r="K26" s="361" t="s">
        <v>68</v>
      </c>
      <c r="L26" s="361" t="s">
        <v>69</v>
      </c>
    </row>
    <row r="27" spans="2:12" x14ac:dyDescent="0.2">
      <c r="B27" s="89">
        <v>1</v>
      </c>
      <c r="C27" s="21" t="s">
        <v>145</v>
      </c>
      <c r="D27" s="21" t="s">
        <v>450</v>
      </c>
      <c r="E27" s="119"/>
      <c r="F27" s="119"/>
      <c r="G27" s="119"/>
      <c r="H27" s="119"/>
      <c r="I27" s="119"/>
      <c r="J27" s="119"/>
      <c r="K27" s="119"/>
      <c r="L27" s="181">
        <f>SUM(E27:K27)</f>
        <v>0</v>
      </c>
    </row>
    <row r="28" spans="2:12" x14ac:dyDescent="0.2">
      <c r="B28" s="89">
        <v>2</v>
      </c>
      <c r="C28" s="21" t="s">
        <v>357</v>
      </c>
      <c r="D28" s="21" t="s">
        <v>451</v>
      </c>
      <c r="E28" s="119"/>
      <c r="F28" s="119"/>
      <c r="G28" s="119"/>
      <c r="H28" s="119"/>
      <c r="I28" s="119"/>
      <c r="J28" s="119"/>
      <c r="K28" s="119"/>
      <c r="L28" s="181">
        <f t="shared" ref="L28:L35" si="4">SUM(E28:K28)</f>
        <v>0</v>
      </c>
    </row>
    <row r="29" spans="2:12" x14ac:dyDescent="0.2">
      <c r="B29" s="89">
        <v>3</v>
      </c>
      <c r="C29" s="21" t="s">
        <v>146</v>
      </c>
      <c r="D29" s="21" t="s">
        <v>452</v>
      </c>
      <c r="E29" s="119"/>
      <c r="F29" s="119"/>
      <c r="G29" s="119"/>
      <c r="H29" s="119"/>
      <c r="I29" s="119"/>
      <c r="J29" s="119"/>
      <c r="K29" s="119"/>
      <c r="L29" s="181">
        <f t="shared" si="4"/>
        <v>0</v>
      </c>
    </row>
    <row r="30" spans="2:12" x14ac:dyDescent="0.2">
      <c r="B30" s="89">
        <v>4</v>
      </c>
      <c r="C30" s="21" t="s">
        <v>147</v>
      </c>
      <c r="D30" s="21" t="s">
        <v>453</v>
      </c>
      <c r="E30" s="119"/>
      <c r="F30" s="119"/>
      <c r="G30" s="119"/>
      <c r="H30" s="119"/>
      <c r="I30" s="119"/>
      <c r="J30" s="119"/>
      <c r="K30" s="119"/>
      <c r="L30" s="181">
        <f t="shared" si="4"/>
        <v>0</v>
      </c>
    </row>
    <row r="31" spans="2:12" x14ac:dyDescent="0.2">
      <c r="B31" s="89">
        <v>5</v>
      </c>
      <c r="C31" s="21" t="s">
        <v>148</v>
      </c>
      <c r="D31" s="21" t="s">
        <v>454</v>
      </c>
      <c r="E31" s="119"/>
      <c r="F31" s="119"/>
      <c r="G31" s="119"/>
      <c r="H31" s="119"/>
      <c r="I31" s="119"/>
      <c r="J31" s="119"/>
      <c r="K31" s="119"/>
      <c r="L31" s="181">
        <f t="shared" si="4"/>
        <v>0</v>
      </c>
    </row>
    <row r="32" spans="2:12" x14ac:dyDescent="0.2">
      <c r="B32" s="89">
        <v>6</v>
      </c>
      <c r="C32" s="21" t="s">
        <v>149</v>
      </c>
      <c r="D32" s="21" t="s">
        <v>455</v>
      </c>
      <c r="E32" s="119"/>
      <c r="F32" s="119"/>
      <c r="G32" s="119"/>
      <c r="H32" s="119"/>
      <c r="I32" s="119"/>
      <c r="J32" s="119"/>
      <c r="K32" s="119"/>
      <c r="L32" s="181">
        <f t="shared" si="4"/>
        <v>0</v>
      </c>
    </row>
    <row r="33" spans="2:12" x14ac:dyDescent="0.2">
      <c r="B33" s="89">
        <v>7</v>
      </c>
      <c r="C33" s="21" t="s">
        <v>150</v>
      </c>
      <c r="D33" s="21" t="s">
        <v>456</v>
      </c>
      <c r="E33" s="119"/>
      <c r="F33" s="119"/>
      <c r="G33" s="119"/>
      <c r="H33" s="119"/>
      <c r="I33" s="119"/>
      <c r="J33" s="119"/>
      <c r="K33" s="119"/>
      <c r="L33" s="181">
        <f t="shared" si="4"/>
        <v>0</v>
      </c>
    </row>
    <row r="34" spans="2:12" x14ac:dyDescent="0.2">
      <c r="B34" s="89">
        <v>8</v>
      </c>
      <c r="C34" s="21" t="s">
        <v>105</v>
      </c>
      <c r="D34" s="21" t="s">
        <v>457</v>
      </c>
      <c r="E34" s="119"/>
      <c r="F34" s="119"/>
      <c r="G34" s="119"/>
      <c r="H34" s="119"/>
      <c r="I34" s="119"/>
      <c r="J34" s="119"/>
      <c r="K34" s="119"/>
      <c r="L34" s="181">
        <f t="shared" si="4"/>
        <v>0</v>
      </c>
    </row>
    <row r="35" spans="2:12" ht="15" x14ac:dyDescent="0.2">
      <c r="B35" s="89">
        <v>9</v>
      </c>
      <c r="C35" s="22" t="s">
        <v>151</v>
      </c>
      <c r="D35" s="22" t="s">
        <v>458</v>
      </c>
      <c r="E35" s="182">
        <f t="shared" ref="E35:J35" si="5">SUM(E27:E34)</f>
        <v>0</v>
      </c>
      <c r="F35" s="182">
        <f t="shared" si="5"/>
        <v>0</v>
      </c>
      <c r="G35" s="182">
        <f t="shared" si="5"/>
        <v>0</v>
      </c>
      <c r="H35" s="182">
        <f t="shared" si="5"/>
        <v>0</v>
      </c>
      <c r="I35" s="182">
        <f t="shared" si="5"/>
        <v>0</v>
      </c>
      <c r="J35" s="182">
        <f t="shared" si="5"/>
        <v>0</v>
      </c>
      <c r="K35" s="182">
        <f t="shared" ref="K35" si="6">SUM(K27:K34)</f>
        <v>0</v>
      </c>
      <c r="L35" s="181">
        <f t="shared" si="4"/>
        <v>0</v>
      </c>
    </row>
  </sheetData>
  <sheetProtection algorithmName="SHA-512" hashValue="rDaO8WWpeuZNbnGE+6dm53252GoYrrQPlMa2TH3HCWUgMREWU8mKsgqDs+IDQZJ940nVrDQyPOkZ5oFKrXbwTA==" saltValue="cmCJqiUsqWDwNyvhMeSp0Q==" spinCount="100000" sheet="1" formatCells="0" formatColumns="0" formatRows="0" sort="0"/>
  <mergeCells count="4">
    <mergeCell ref="E6:L6"/>
    <mergeCell ref="E24:L24"/>
    <mergeCell ref="B6:C8"/>
    <mergeCell ref="B24:C26"/>
  </mergeCells>
  <hyperlinks>
    <hyperlink ref="F3" location="Content!A1" display="&lt;&lt;&lt; Back to ToC" xr:uid="{6245F26C-4F97-4227-8683-BB6F9E6AC210}"/>
  </hyperlinks>
  <pageMargins left="0.7" right="0.7" top="0.75" bottom="0.75" header="0.3" footer="0.3"/>
  <pageSetup paperSize="9" scale="81" fitToHeight="0" orientation="landscape" r:id="rId1"/>
  <headerFooter>
    <oddFooter>&amp;C_x000D_&amp;1#&amp;"Calibri"&amp;10&amp;K000000 Classification: Unclassified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54E6-6BD8-478C-9192-61E78D078C61}">
  <sheetPr codeName="Sheet10">
    <tabColor rgb="FF92D050"/>
  </sheetPr>
  <dimension ref="C2"/>
  <sheetViews>
    <sheetView showGridLines="0" workbookViewId="0">
      <selection activeCell="C10" sqref="C10"/>
    </sheetView>
  </sheetViews>
  <sheetFormatPr defaultRowHeight="15" x14ac:dyDescent="0.25"/>
  <sheetData>
    <row r="2" spans="3:3" x14ac:dyDescent="0.25">
      <c r="C2" s="6" t="s">
        <v>59</v>
      </c>
    </row>
  </sheetData>
  <sheetProtection algorithmName="SHA-512" hashValue="Gw40hvYDKn8wYEJ7IOshyRo9m1TrRvffhGp3SSm1ZSRzcRo/Lt3xaB49Sj5ljVH+M70WUpPuE+VOoFRYgqoqRA==" saltValue="o2ZoiWMgCCxE3s7LyFgs+w==" spinCount="100000" sheet="1" objects="1" scenarios="1"/>
  <hyperlinks>
    <hyperlink ref="C2" location="Content!A1" display="&lt;&lt;&lt; Back to ToC" xr:uid="{B3BA5C82-0B06-4F80-99BE-0034DC7864E3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ED9C-EFA5-45DA-B5B1-2A53373B1DAB}">
  <sheetPr codeName="Sheet11">
    <tabColor rgb="FF92D050"/>
  </sheetPr>
  <dimension ref="C2"/>
  <sheetViews>
    <sheetView showGridLines="0" workbookViewId="0">
      <selection activeCell="G3" sqref="G3"/>
    </sheetView>
  </sheetViews>
  <sheetFormatPr defaultRowHeight="15" x14ac:dyDescent="0.25"/>
  <sheetData>
    <row r="2" spans="3:3" x14ac:dyDescent="0.25">
      <c r="C2" s="6" t="s">
        <v>59</v>
      </c>
    </row>
  </sheetData>
  <sheetProtection algorithmName="SHA-512" hashValue="16mku9GEEcIGu89egn4Oi8yDA9h6wKMrNoSkJOCY1ecEVA/bTco2V1Ih0c1RpyrJe5MSAaGwCVUMiSqZGZ/F/Q==" saltValue="zoxxJLEWS01pwVPrjSr4kw==" spinCount="100000" sheet="1" objects="1" scenarios="1"/>
  <hyperlinks>
    <hyperlink ref="C2" location="Content!A1" display="&lt;&lt;&lt; Back to ToC" xr:uid="{C8A85FF2-0A6C-46AC-89C0-0E8CEC69D064}"/>
  </hyperlinks>
  <pageMargins left="0.7" right="0.7" top="0.75" bottom="0.75" header="0.3" footer="0.3"/>
  <headerFooter>
    <oddFooter>&amp;C_x000D_&amp;1#&amp;"Calibri"&amp;10&amp;K000000 Classification: Unclassified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67BA-608A-4D68-BE9A-A01694F0DFE1}">
  <dimension ref="B2:V161"/>
  <sheetViews>
    <sheetView showGridLines="0" zoomScale="70" zoomScaleNormal="70" workbookViewId="0">
      <selection activeCell="Y19" sqref="Y19"/>
    </sheetView>
  </sheetViews>
  <sheetFormatPr defaultColWidth="9.140625" defaultRowHeight="14.25" outlineLevelRow="1" outlineLevelCol="1" x14ac:dyDescent="0.2"/>
  <cols>
    <col min="1" max="1" width="3.5703125" style="9" customWidth="1"/>
    <col min="2" max="2" width="3.7109375" style="573" bestFit="1" customWidth="1"/>
    <col min="3" max="3" width="53.42578125" style="9" bestFit="1" customWidth="1"/>
    <col min="4" max="4" width="21.5703125" style="9" hidden="1" customWidth="1" outlineLevel="1"/>
    <col min="5" max="5" width="20.5703125" style="9" customWidth="1" collapsed="1"/>
    <col min="6" max="11" width="20.5703125" style="9" customWidth="1"/>
    <col min="12" max="12" width="7.85546875" style="9" customWidth="1"/>
    <col min="13" max="13" width="3.7109375" style="573" bestFit="1" customWidth="1"/>
    <col min="14" max="14" width="53.42578125" style="9" bestFit="1" customWidth="1"/>
    <col min="15" max="15" width="21.5703125" style="9" hidden="1" customWidth="1" outlineLevel="1"/>
    <col min="16" max="16" width="20.5703125" style="9" customWidth="1" collapsed="1"/>
    <col min="17" max="22" width="20.5703125" style="9" customWidth="1"/>
    <col min="23" max="16384" width="9.140625" style="9"/>
  </cols>
  <sheetData>
    <row r="2" spans="2:22" s="365" customFormat="1" ht="15" x14ac:dyDescent="0.2">
      <c r="B2" s="568"/>
      <c r="C2" s="362" t="s">
        <v>152</v>
      </c>
      <c r="D2" s="362"/>
      <c r="F2" s="375" t="s">
        <v>59</v>
      </c>
      <c r="M2" s="568"/>
      <c r="N2" s="362" t="s">
        <v>500</v>
      </c>
      <c r="O2" s="362"/>
      <c r="Q2" s="375" t="s">
        <v>59</v>
      </c>
    </row>
    <row r="3" spans="2:22" s="365" customFormat="1" ht="15" thickBot="1" x14ac:dyDescent="0.25">
      <c r="B3" s="568"/>
      <c r="C3" s="363" t="str">
        <f>"Figures in thousands of "&amp;'Key inputs'!G24</f>
        <v>Figures in thousands of USD</v>
      </c>
      <c r="D3" s="376"/>
      <c r="F3" s="375"/>
      <c r="M3" s="568"/>
      <c r="N3" s="363" t="str">
        <f>"Figures in thousands of "&amp;'Key inputs'!R24</f>
        <v xml:space="preserve">Figures in thousands of </v>
      </c>
      <c r="O3" s="376"/>
      <c r="Q3" s="375"/>
    </row>
    <row r="4" spans="2:22" s="365" customFormat="1" ht="15" x14ac:dyDescent="0.25">
      <c r="B4" s="647" t="str">
        <f>_xlfn.CONCAT("Year", " ",  'Key inputs'!C29)</f>
        <v>Year 2023</v>
      </c>
      <c r="C4" s="648"/>
      <c r="D4" s="487"/>
      <c r="E4" s="651" t="str">
        <f>'Key inputs'!C30</f>
        <v>2023 UY</v>
      </c>
      <c r="F4" s="644"/>
      <c r="G4" s="644"/>
      <c r="H4" s="644"/>
      <c r="I4" s="644"/>
      <c r="J4" s="645"/>
      <c r="K4" s="646"/>
      <c r="M4" s="647" t="str">
        <f>_xlfn.CONCAT("Year", " ",  'Key inputs'!G29)</f>
        <v>Year 2022</v>
      </c>
      <c r="N4" s="648"/>
      <c r="O4" s="487"/>
      <c r="P4" s="651" t="str">
        <f>'Key inputs'!G30</f>
        <v>2022 UY</v>
      </c>
      <c r="Q4" s="644"/>
      <c r="R4" s="644"/>
      <c r="S4" s="644"/>
      <c r="T4" s="644"/>
      <c r="U4" s="645"/>
      <c r="V4" s="646"/>
    </row>
    <row r="5" spans="2:22" s="386" customFormat="1" ht="15" x14ac:dyDescent="0.2">
      <c r="B5" s="649"/>
      <c r="C5" s="650"/>
      <c r="D5" s="369" t="s">
        <v>490</v>
      </c>
      <c r="E5" s="381" t="s">
        <v>153</v>
      </c>
      <c r="F5" s="381" t="s">
        <v>154</v>
      </c>
      <c r="G5" s="382" t="s">
        <v>62</v>
      </c>
      <c r="H5" s="382" t="s">
        <v>155</v>
      </c>
      <c r="I5" s="382" t="s">
        <v>105</v>
      </c>
      <c r="J5" s="383" t="s">
        <v>156</v>
      </c>
      <c r="K5" s="384" t="s">
        <v>157</v>
      </c>
      <c r="M5" s="649"/>
      <c r="N5" s="650"/>
      <c r="O5" s="369" t="s">
        <v>490</v>
      </c>
      <c r="P5" s="381" t="s">
        <v>153</v>
      </c>
      <c r="Q5" s="381" t="s">
        <v>154</v>
      </c>
      <c r="R5" s="382" t="s">
        <v>62</v>
      </c>
      <c r="S5" s="382" t="s">
        <v>155</v>
      </c>
      <c r="T5" s="382" t="s">
        <v>105</v>
      </c>
      <c r="U5" s="383" t="s">
        <v>156</v>
      </c>
      <c r="V5" s="384" t="s">
        <v>157</v>
      </c>
    </row>
    <row r="6" spans="2:22" s="386" customFormat="1" ht="15" x14ac:dyDescent="0.2">
      <c r="B6" s="649"/>
      <c r="C6" s="650"/>
      <c r="D6" s="372"/>
      <c r="E6" s="368" t="s">
        <v>62</v>
      </c>
      <c r="F6" s="366" t="s">
        <v>63</v>
      </c>
      <c r="G6" s="366" t="s">
        <v>64</v>
      </c>
      <c r="H6" s="366" t="s">
        <v>65</v>
      </c>
      <c r="I6" s="366" t="s">
        <v>66</v>
      </c>
      <c r="J6" s="366" t="s">
        <v>67</v>
      </c>
      <c r="K6" s="380" t="s">
        <v>68</v>
      </c>
      <c r="M6" s="649"/>
      <c r="N6" s="650"/>
      <c r="O6" s="372"/>
      <c r="P6" s="368" t="s">
        <v>62</v>
      </c>
      <c r="Q6" s="366" t="s">
        <v>63</v>
      </c>
      <c r="R6" s="366" t="s">
        <v>64</v>
      </c>
      <c r="S6" s="366" t="s">
        <v>65</v>
      </c>
      <c r="T6" s="366" t="s">
        <v>66</v>
      </c>
      <c r="U6" s="366" t="s">
        <v>67</v>
      </c>
      <c r="V6" s="380" t="s">
        <v>68</v>
      </c>
    </row>
    <row r="7" spans="2:22" ht="15" x14ac:dyDescent="0.2">
      <c r="B7" s="569"/>
      <c r="C7" s="565" t="s">
        <v>204</v>
      </c>
      <c r="D7" s="5"/>
      <c r="E7" s="5"/>
      <c r="F7" s="161"/>
      <c r="G7" s="161"/>
      <c r="H7" s="161"/>
      <c r="I7" s="161"/>
      <c r="J7" s="161"/>
      <c r="K7" s="162"/>
      <c r="M7" s="569"/>
      <c r="N7" s="565" t="s">
        <v>204</v>
      </c>
      <c r="O7" s="5"/>
      <c r="P7" s="5"/>
      <c r="Q7" s="161"/>
      <c r="R7" s="161"/>
      <c r="S7" s="161"/>
      <c r="T7" s="161"/>
      <c r="U7" s="161"/>
      <c r="V7" s="162"/>
    </row>
    <row r="8" spans="2:22" ht="15" x14ac:dyDescent="0.2">
      <c r="B8" s="569">
        <v>1</v>
      </c>
      <c r="C8" s="176" t="s">
        <v>205</v>
      </c>
      <c r="D8" s="156" t="s">
        <v>459</v>
      </c>
      <c r="E8" s="134"/>
      <c r="F8" s="134"/>
      <c r="G8" s="120"/>
      <c r="H8" s="120"/>
      <c r="I8" s="120"/>
      <c r="J8" s="123"/>
      <c r="K8" s="168">
        <f t="shared" ref="K8:K13" si="0">SUM(E8:J8)</f>
        <v>0</v>
      </c>
      <c r="M8" s="569">
        <v>1</v>
      </c>
      <c r="N8" s="176" t="s">
        <v>205</v>
      </c>
      <c r="O8" s="156" t="s">
        <v>459</v>
      </c>
      <c r="P8" s="129"/>
      <c r="Q8" s="129"/>
      <c r="R8" s="129"/>
      <c r="S8" s="129"/>
      <c r="T8" s="129"/>
      <c r="U8" s="129"/>
      <c r="V8" s="168">
        <f t="shared" ref="V8:V13" si="1">SUM(P8:U8)</f>
        <v>0</v>
      </c>
    </row>
    <row r="9" spans="2:22" ht="15" x14ac:dyDescent="0.2">
      <c r="B9" s="569">
        <f>B8+1</f>
        <v>2</v>
      </c>
      <c r="C9" s="176" t="s">
        <v>206</v>
      </c>
      <c r="D9" s="156" t="s">
        <v>459</v>
      </c>
      <c r="E9" s="155"/>
      <c r="F9" s="120"/>
      <c r="G9" s="120"/>
      <c r="H9" s="120"/>
      <c r="I9" s="120"/>
      <c r="J9" s="123"/>
      <c r="K9" s="168">
        <f t="shared" si="0"/>
        <v>0</v>
      </c>
      <c r="M9" s="569">
        <f>M8+1</f>
        <v>2</v>
      </c>
      <c r="N9" s="176" t="s">
        <v>206</v>
      </c>
      <c r="O9" s="156" t="s">
        <v>459</v>
      </c>
      <c r="P9" s="129"/>
      <c r="Q9" s="129"/>
      <c r="R9" s="129"/>
      <c r="S9" s="129"/>
      <c r="T9" s="129"/>
      <c r="U9" s="129"/>
      <c r="V9" s="168">
        <f t="shared" si="1"/>
        <v>0</v>
      </c>
    </row>
    <row r="10" spans="2:22" ht="15" x14ac:dyDescent="0.2">
      <c r="B10" s="569">
        <f>B9+1</f>
        <v>3</v>
      </c>
      <c r="C10" s="176" t="s">
        <v>207</v>
      </c>
      <c r="D10" s="156" t="s">
        <v>459</v>
      </c>
      <c r="E10" s="134"/>
      <c r="F10" s="120"/>
      <c r="G10" s="120"/>
      <c r="H10" s="120"/>
      <c r="I10" s="120"/>
      <c r="J10" s="123"/>
      <c r="K10" s="168">
        <f t="shared" si="0"/>
        <v>0</v>
      </c>
      <c r="M10" s="569">
        <f>M9+1</f>
        <v>3</v>
      </c>
      <c r="N10" s="176" t="s">
        <v>207</v>
      </c>
      <c r="O10" s="156" t="s">
        <v>459</v>
      </c>
      <c r="P10" s="129"/>
      <c r="Q10" s="129"/>
      <c r="R10" s="129"/>
      <c r="S10" s="129"/>
      <c r="T10" s="129"/>
      <c r="U10" s="129"/>
      <c r="V10" s="168">
        <f t="shared" si="1"/>
        <v>0</v>
      </c>
    </row>
    <row r="11" spans="2:22" ht="15" x14ac:dyDescent="0.2">
      <c r="B11" s="569">
        <f>B10+1</f>
        <v>4</v>
      </c>
      <c r="C11" s="176" t="s">
        <v>208</v>
      </c>
      <c r="D11" s="156" t="s">
        <v>459</v>
      </c>
      <c r="E11" s="134"/>
      <c r="F11" s="120"/>
      <c r="G11" s="120"/>
      <c r="H11" s="120"/>
      <c r="I11" s="120"/>
      <c r="J11" s="123"/>
      <c r="K11" s="168">
        <f t="shared" si="0"/>
        <v>0</v>
      </c>
      <c r="M11" s="569">
        <f>M10+1</f>
        <v>4</v>
      </c>
      <c r="N11" s="176" t="s">
        <v>208</v>
      </c>
      <c r="O11" s="156" t="s">
        <v>459</v>
      </c>
      <c r="P11" s="129"/>
      <c r="Q11" s="129"/>
      <c r="R11" s="129"/>
      <c r="S11" s="129"/>
      <c r="T11" s="129"/>
      <c r="U11" s="129"/>
      <c r="V11" s="168">
        <f t="shared" si="1"/>
        <v>0</v>
      </c>
    </row>
    <row r="12" spans="2:22" ht="15" x14ac:dyDescent="0.2">
      <c r="B12" s="569">
        <f>B11+1</f>
        <v>5</v>
      </c>
      <c r="C12" s="176" t="s">
        <v>209</v>
      </c>
      <c r="D12" s="156" t="s">
        <v>459</v>
      </c>
      <c r="E12" s="134"/>
      <c r="F12" s="120"/>
      <c r="G12" s="120"/>
      <c r="H12" s="120"/>
      <c r="I12" s="120"/>
      <c r="J12" s="123"/>
      <c r="K12" s="168">
        <f t="shared" si="0"/>
        <v>0</v>
      </c>
      <c r="M12" s="569">
        <f>M11+1</f>
        <v>5</v>
      </c>
      <c r="N12" s="176" t="s">
        <v>209</v>
      </c>
      <c r="O12" s="156" t="s">
        <v>459</v>
      </c>
      <c r="P12" s="129"/>
      <c r="Q12" s="129"/>
      <c r="R12" s="129"/>
      <c r="S12" s="129"/>
      <c r="T12" s="129"/>
      <c r="U12" s="129"/>
      <c r="V12" s="168">
        <f t="shared" si="1"/>
        <v>0</v>
      </c>
    </row>
    <row r="13" spans="2:22" ht="15" x14ac:dyDescent="0.2">
      <c r="B13" s="569">
        <f>B12+1</f>
        <v>6</v>
      </c>
      <c r="C13" s="176" t="s">
        <v>210</v>
      </c>
      <c r="D13" s="156" t="s">
        <v>459</v>
      </c>
      <c r="E13" s="158"/>
      <c r="F13" s="124"/>
      <c r="G13" s="125"/>
      <c r="H13" s="124"/>
      <c r="I13" s="124"/>
      <c r="J13" s="126"/>
      <c r="K13" s="169">
        <f t="shared" si="0"/>
        <v>0</v>
      </c>
      <c r="M13" s="569">
        <f>M12+1</f>
        <v>6</v>
      </c>
      <c r="N13" s="176" t="s">
        <v>210</v>
      </c>
      <c r="O13" s="156" t="s">
        <v>459</v>
      </c>
      <c r="P13" s="129"/>
      <c r="Q13" s="129"/>
      <c r="R13" s="129"/>
      <c r="S13" s="129"/>
      <c r="T13" s="129"/>
      <c r="U13" s="129"/>
      <c r="V13" s="169">
        <f t="shared" si="1"/>
        <v>0</v>
      </c>
    </row>
    <row r="14" spans="2:22" ht="15" x14ac:dyDescent="0.2">
      <c r="B14" s="569"/>
      <c r="C14" s="175"/>
      <c r="D14" s="5"/>
      <c r="E14" s="59"/>
      <c r="F14" s="59"/>
      <c r="G14" s="59"/>
      <c r="H14" s="59"/>
      <c r="I14" s="59"/>
      <c r="J14" s="59"/>
      <c r="K14" s="160"/>
      <c r="M14" s="569"/>
      <c r="N14" s="175"/>
      <c r="O14" s="5"/>
      <c r="P14" s="59"/>
      <c r="Q14" s="59"/>
      <c r="R14" s="59"/>
      <c r="S14" s="59"/>
      <c r="T14" s="59"/>
      <c r="U14" s="59"/>
      <c r="V14" s="160"/>
    </row>
    <row r="15" spans="2:22" ht="15" x14ac:dyDescent="0.2">
      <c r="B15" s="569">
        <v>7</v>
      </c>
      <c r="C15" s="175" t="s">
        <v>211</v>
      </c>
      <c r="D15" s="156" t="s">
        <v>459</v>
      </c>
      <c r="E15" s="155"/>
      <c r="F15" s="127"/>
      <c r="G15" s="127"/>
      <c r="H15" s="127"/>
      <c r="I15" s="127"/>
      <c r="J15" s="128"/>
      <c r="K15" s="170">
        <f t="shared" ref="K15:K21" si="2">SUM(E15:J15)</f>
        <v>0</v>
      </c>
      <c r="M15" s="569">
        <v>7</v>
      </c>
      <c r="N15" s="175" t="s">
        <v>211</v>
      </c>
      <c r="O15" s="156" t="s">
        <v>459</v>
      </c>
      <c r="P15" s="129"/>
      <c r="Q15" s="129"/>
      <c r="R15" s="129"/>
      <c r="S15" s="129"/>
      <c r="T15" s="129"/>
      <c r="U15" s="129"/>
      <c r="V15" s="170">
        <f t="shared" ref="V15:V21" si="3">SUM(P15:U15)</f>
        <v>0</v>
      </c>
    </row>
    <row r="16" spans="2:22" ht="15" x14ac:dyDescent="0.2">
      <c r="B16" s="569">
        <f t="shared" ref="B16:B21" si="4">B15+1</f>
        <v>8</v>
      </c>
      <c r="C16" s="175" t="s">
        <v>116</v>
      </c>
      <c r="D16" s="156" t="s">
        <v>459</v>
      </c>
      <c r="E16" s="134"/>
      <c r="F16" s="120"/>
      <c r="G16" s="120"/>
      <c r="H16" s="120"/>
      <c r="I16" s="120"/>
      <c r="J16" s="123"/>
      <c r="K16" s="168">
        <f t="shared" si="2"/>
        <v>0</v>
      </c>
      <c r="M16" s="569">
        <f t="shared" ref="M16:M21" si="5">M15+1</f>
        <v>8</v>
      </c>
      <c r="N16" s="175" t="s">
        <v>116</v>
      </c>
      <c r="O16" s="156" t="s">
        <v>459</v>
      </c>
      <c r="P16" s="129"/>
      <c r="Q16" s="129"/>
      <c r="R16" s="129"/>
      <c r="S16" s="129"/>
      <c r="T16" s="129"/>
      <c r="U16" s="129"/>
      <c r="V16" s="168">
        <f t="shared" si="3"/>
        <v>0</v>
      </c>
    </row>
    <row r="17" spans="2:22" ht="15" x14ac:dyDescent="0.2">
      <c r="B17" s="569">
        <f t="shared" si="4"/>
        <v>9</v>
      </c>
      <c r="C17" s="175" t="s">
        <v>117</v>
      </c>
      <c r="D17" s="156" t="s">
        <v>459</v>
      </c>
      <c r="E17" s="134"/>
      <c r="F17" s="120"/>
      <c r="G17" s="120"/>
      <c r="H17" s="120"/>
      <c r="I17" s="120"/>
      <c r="J17" s="123"/>
      <c r="K17" s="168">
        <f t="shared" si="2"/>
        <v>0</v>
      </c>
      <c r="M17" s="569">
        <f t="shared" si="5"/>
        <v>9</v>
      </c>
      <c r="N17" s="175" t="s">
        <v>117</v>
      </c>
      <c r="O17" s="156" t="s">
        <v>459</v>
      </c>
      <c r="P17" s="129"/>
      <c r="Q17" s="129"/>
      <c r="R17" s="129"/>
      <c r="S17" s="129"/>
      <c r="T17" s="129"/>
      <c r="U17" s="129"/>
      <c r="V17" s="168">
        <f t="shared" si="3"/>
        <v>0</v>
      </c>
    </row>
    <row r="18" spans="2:22" ht="15" x14ac:dyDescent="0.2">
      <c r="B18" s="569">
        <f t="shared" si="4"/>
        <v>10</v>
      </c>
      <c r="C18" s="175" t="s">
        <v>121</v>
      </c>
      <c r="D18" s="156" t="s">
        <v>459</v>
      </c>
      <c r="E18" s="134"/>
      <c r="F18" s="120"/>
      <c r="G18" s="120"/>
      <c r="H18" s="120"/>
      <c r="I18" s="120"/>
      <c r="J18" s="123"/>
      <c r="K18" s="168">
        <f t="shared" si="2"/>
        <v>0</v>
      </c>
      <c r="M18" s="569">
        <f t="shared" si="5"/>
        <v>10</v>
      </c>
      <c r="N18" s="175" t="s">
        <v>121</v>
      </c>
      <c r="O18" s="156" t="s">
        <v>459</v>
      </c>
      <c r="P18" s="129"/>
      <c r="Q18" s="129"/>
      <c r="R18" s="129"/>
      <c r="S18" s="129"/>
      <c r="T18" s="129"/>
      <c r="U18" s="129"/>
      <c r="V18" s="168">
        <f t="shared" si="3"/>
        <v>0</v>
      </c>
    </row>
    <row r="19" spans="2:22" ht="15" x14ac:dyDescent="0.2">
      <c r="B19" s="569">
        <f t="shared" si="4"/>
        <v>11</v>
      </c>
      <c r="C19" s="175" t="s">
        <v>212</v>
      </c>
      <c r="D19" s="156" t="s">
        <v>459</v>
      </c>
      <c r="E19" s="134"/>
      <c r="F19" s="120"/>
      <c r="G19" s="120"/>
      <c r="H19" s="120"/>
      <c r="I19" s="120"/>
      <c r="J19" s="123"/>
      <c r="K19" s="168">
        <f t="shared" si="2"/>
        <v>0</v>
      </c>
      <c r="M19" s="569">
        <f t="shared" si="5"/>
        <v>11</v>
      </c>
      <c r="N19" s="175" t="s">
        <v>212</v>
      </c>
      <c r="O19" s="156" t="s">
        <v>459</v>
      </c>
      <c r="P19" s="129"/>
      <c r="Q19" s="129"/>
      <c r="R19" s="129"/>
      <c r="S19" s="129"/>
      <c r="T19" s="129"/>
      <c r="U19" s="129"/>
      <c r="V19" s="168">
        <f t="shared" si="3"/>
        <v>0</v>
      </c>
    </row>
    <row r="20" spans="2:22" ht="15" x14ac:dyDescent="0.2">
      <c r="B20" s="569">
        <f t="shared" si="4"/>
        <v>12</v>
      </c>
      <c r="C20" s="175" t="s">
        <v>213</v>
      </c>
      <c r="D20" s="521" t="s">
        <v>459</v>
      </c>
      <c r="E20" s="134"/>
      <c r="F20" s="120"/>
      <c r="G20" s="120"/>
      <c r="H20" s="120"/>
      <c r="I20" s="120"/>
      <c r="J20" s="123"/>
      <c r="K20" s="168">
        <f t="shared" si="2"/>
        <v>0</v>
      </c>
      <c r="M20" s="569">
        <f t="shared" si="5"/>
        <v>12</v>
      </c>
      <c r="N20" s="175" t="s">
        <v>213</v>
      </c>
      <c r="O20" s="521" t="s">
        <v>459</v>
      </c>
      <c r="P20" s="129"/>
      <c r="Q20" s="129"/>
      <c r="R20" s="129"/>
      <c r="S20" s="129"/>
      <c r="T20" s="129"/>
      <c r="U20" s="129"/>
      <c r="V20" s="168">
        <f t="shared" si="3"/>
        <v>0</v>
      </c>
    </row>
    <row r="21" spans="2:22" ht="15.75" thickBot="1" x14ac:dyDescent="0.25">
      <c r="B21" s="570">
        <f t="shared" si="4"/>
        <v>13</v>
      </c>
      <c r="C21" s="177" t="s">
        <v>30</v>
      </c>
      <c r="D21" s="298" t="s">
        <v>459</v>
      </c>
      <c r="E21" s="174">
        <f t="shared" ref="E21:J21" si="6">SUM(E7:E20)</f>
        <v>0</v>
      </c>
      <c r="F21" s="166">
        <f t="shared" si="6"/>
        <v>0</v>
      </c>
      <c r="G21" s="166">
        <f t="shared" si="6"/>
        <v>0</v>
      </c>
      <c r="H21" s="166">
        <f t="shared" si="6"/>
        <v>0</v>
      </c>
      <c r="I21" s="166">
        <f t="shared" si="6"/>
        <v>0</v>
      </c>
      <c r="J21" s="166">
        <f t="shared" si="6"/>
        <v>0</v>
      </c>
      <c r="K21" s="167">
        <f t="shared" si="2"/>
        <v>0</v>
      </c>
      <c r="M21" s="570">
        <f t="shared" si="5"/>
        <v>13</v>
      </c>
      <c r="N21" s="177" t="s">
        <v>30</v>
      </c>
      <c r="O21" s="298" t="s">
        <v>459</v>
      </c>
      <c r="P21" s="174">
        <f t="shared" ref="P21:U21" si="7">SUM(P7:P20)</f>
        <v>0</v>
      </c>
      <c r="Q21" s="166">
        <f t="shared" si="7"/>
        <v>0</v>
      </c>
      <c r="R21" s="166">
        <f t="shared" si="7"/>
        <v>0</v>
      </c>
      <c r="S21" s="166">
        <f t="shared" si="7"/>
        <v>0</v>
      </c>
      <c r="T21" s="166">
        <f t="shared" si="7"/>
        <v>0</v>
      </c>
      <c r="U21" s="166">
        <f t="shared" si="7"/>
        <v>0</v>
      </c>
      <c r="V21" s="167">
        <f t="shared" si="3"/>
        <v>0</v>
      </c>
    </row>
    <row r="23" spans="2:22" ht="15" thickBot="1" x14ac:dyDescent="0.25"/>
    <row r="24" spans="2:22" ht="15" x14ac:dyDescent="0.25">
      <c r="B24" s="647" t="str">
        <f>B4</f>
        <v>Year 2023</v>
      </c>
      <c r="C24" s="648"/>
      <c r="D24" s="487"/>
      <c r="E24" s="651" t="str">
        <f>'Key inputs'!D30</f>
        <v>2022 UY</v>
      </c>
      <c r="F24" s="644"/>
      <c r="G24" s="644"/>
      <c r="H24" s="644"/>
      <c r="I24" s="644"/>
      <c r="J24" s="645"/>
      <c r="K24" s="646"/>
      <c r="M24" s="647" t="str">
        <f>M4</f>
        <v>Year 2022</v>
      </c>
      <c r="N24" s="648"/>
      <c r="O24" s="487"/>
      <c r="P24" s="651" t="str">
        <f>'Key inputs'!H30</f>
        <v>2021 UY</v>
      </c>
      <c r="Q24" s="644"/>
      <c r="R24" s="644"/>
      <c r="S24" s="644"/>
      <c r="T24" s="644"/>
      <c r="U24" s="645"/>
      <c r="V24" s="646"/>
    </row>
    <row r="25" spans="2:22" ht="15" x14ac:dyDescent="0.2">
      <c r="B25" s="649"/>
      <c r="C25" s="650"/>
      <c r="D25" s="369" t="s">
        <v>490</v>
      </c>
      <c r="E25" s="381" t="s">
        <v>153</v>
      </c>
      <c r="F25" s="381" t="s">
        <v>154</v>
      </c>
      <c r="G25" s="382" t="s">
        <v>62</v>
      </c>
      <c r="H25" s="382" t="s">
        <v>155</v>
      </c>
      <c r="I25" s="382" t="s">
        <v>105</v>
      </c>
      <c r="J25" s="383" t="s">
        <v>156</v>
      </c>
      <c r="K25" s="384" t="s">
        <v>157</v>
      </c>
      <c r="M25" s="649"/>
      <c r="N25" s="650"/>
      <c r="O25" s="369" t="s">
        <v>490</v>
      </c>
      <c r="P25" s="381" t="s">
        <v>153</v>
      </c>
      <c r="Q25" s="381" t="s">
        <v>154</v>
      </c>
      <c r="R25" s="382" t="s">
        <v>62</v>
      </c>
      <c r="S25" s="382" t="s">
        <v>155</v>
      </c>
      <c r="T25" s="382" t="s">
        <v>105</v>
      </c>
      <c r="U25" s="383" t="s">
        <v>156</v>
      </c>
      <c r="V25" s="384" t="s">
        <v>157</v>
      </c>
    </row>
    <row r="26" spans="2:22" ht="15" x14ac:dyDescent="0.2">
      <c r="B26" s="649"/>
      <c r="C26" s="650"/>
      <c r="D26" s="372"/>
      <c r="E26" s="368" t="s">
        <v>69</v>
      </c>
      <c r="F26" s="366" t="s">
        <v>158</v>
      </c>
      <c r="G26" s="366" t="s">
        <v>159</v>
      </c>
      <c r="H26" s="366" t="s">
        <v>160</v>
      </c>
      <c r="I26" s="366" t="s">
        <v>161</v>
      </c>
      <c r="J26" s="366" t="s">
        <v>162</v>
      </c>
      <c r="K26" s="380" t="s">
        <v>163</v>
      </c>
      <c r="M26" s="649"/>
      <c r="N26" s="650"/>
      <c r="O26" s="372"/>
      <c r="P26" s="368" t="s">
        <v>69</v>
      </c>
      <c r="Q26" s="366" t="s">
        <v>158</v>
      </c>
      <c r="R26" s="366" t="s">
        <v>159</v>
      </c>
      <c r="S26" s="366" t="s">
        <v>160</v>
      </c>
      <c r="T26" s="366" t="s">
        <v>161</v>
      </c>
      <c r="U26" s="366" t="s">
        <v>162</v>
      </c>
      <c r="V26" s="380" t="s">
        <v>163</v>
      </c>
    </row>
    <row r="27" spans="2:22" ht="15" x14ac:dyDescent="0.2">
      <c r="B27" s="569"/>
      <c r="C27" s="565" t="s">
        <v>204</v>
      </c>
      <c r="D27" s="5"/>
      <c r="E27" s="5"/>
      <c r="F27" s="161"/>
      <c r="G27" s="161"/>
      <c r="H27" s="161"/>
      <c r="I27" s="161"/>
      <c r="J27" s="161"/>
      <c r="K27" s="162"/>
      <c r="M27" s="569"/>
      <c r="N27" s="565" t="s">
        <v>204</v>
      </c>
      <c r="O27" s="5"/>
      <c r="P27" s="5"/>
      <c r="Q27" s="161"/>
      <c r="R27" s="161"/>
      <c r="S27" s="161"/>
      <c r="T27" s="161"/>
      <c r="U27" s="161"/>
      <c r="V27" s="162"/>
    </row>
    <row r="28" spans="2:22" ht="15" x14ac:dyDescent="0.2">
      <c r="B28" s="569">
        <v>1</v>
      </c>
      <c r="C28" s="176" t="s">
        <v>205</v>
      </c>
      <c r="D28" s="156" t="s">
        <v>459</v>
      </c>
      <c r="E28" s="134"/>
      <c r="F28" s="134"/>
      <c r="G28" s="120"/>
      <c r="H28" s="120"/>
      <c r="I28" s="120"/>
      <c r="J28" s="123"/>
      <c r="K28" s="168">
        <f t="shared" ref="K28:K33" si="8">SUM(E28:J28)</f>
        <v>0</v>
      </c>
      <c r="M28" s="569">
        <v>1</v>
      </c>
      <c r="N28" s="176" t="s">
        <v>205</v>
      </c>
      <c r="O28" s="156" t="s">
        <v>459</v>
      </c>
      <c r="P28" s="129"/>
      <c r="Q28" s="129"/>
      <c r="R28" s="129"/>
      <c r="S28" s="129"/>
      <c r="T28" s="129"/>
      <c r="U28" s="129"/>
      <c r="V28" s="168">
        <f t="shared" ref="V28:V33" si="9">SUM(P28:U28)</f>
        <v>0</v>
      </c>
    </row>
    <row r="29" spans="2:22" ht="15" x14ac:dyDescent="0.2">
      <c r="B29" s="569">
        <f>B28+1</f>
        <v>2</v>
      </c>
      <c r="C29" s="176" t="s">
        <v>206</v>
      </c>
      <c r="D29" s="156" t="s">
        <v>459</v>
      </c>
      <c r="E29" s="155"/>
      <c r="F29" s="120"/>
      <c r="G29" s="120"/>
      <c r="H29" s="120"/>
      <c r="I29" s="120"/>
      <c r="J29" s="123"/>
      <c r="K29" s="168">
        <f t="shared" si="8"/>
        <v>0</v>
      </c>
      <c r="M29" s="569">
        <f>M28+1</f>
        <v>2</v>
      </c>
      <c r="N29" s="176" t="s">
        <v>206</v>
      </c>
      <c r="O29" s="156" t="s">
        <v>459</v>
      </c>
      <c r="P29" s="129"/>
      <c r="Q29" s="129"/>
      <c r="R29" s="129"/>
      <c r="S29" s="129"/>
      <c r="T29" s="129"/>
      <c r="U29" s="129"/>
      <c r="V29" s="168">
        <f t="shared" si="9"/>
        <v>0</v>
      </c>
    </row>
    <row r="30" spans="2:22" ht="15" x14ac:dyDescent="0.2">
      <c r="B30" s="569">
        <f>B29+1</f>
        <v>3</v>
      </c>
      <c r="C30" s="176" t="s">
        <v>207</v>
      </c>
      <c r="D30" s="156" t="s">
        <v>459</v>
      </c>
      <c r="E30" s="134"/>
      <c r="F30" s="120"/>
      <c r="G30" s="120"/>
      <c r="H30" s="120"/>
      <c r="I30" s="120"/>
      <c r="J30" s="123"/>
      <c r="K30" s="168">
        <f t="shared" si="8"/>
        <v>0</v>
      </c>
      <c r="M30" s="569">
        <f>M29+1</f>
        <v>3</v>
      </c>
      <c r="N30" s="176" t="s">
        <v>207</v>
      </c>
      <c r="O30" s="156" t="s">
        <v>459</v>
      </c>
      <c r="P30" s="129"/>
      <c r="Q30" s="129"/>
      <c r="R30" s="129"/>
      <c r="S30" s="129"/>
      <c r="T30" s="129"/>
      <c r="U30" s="129"/>
      <c r="V30" s="168">
        <f t="shared" si="9"/>
        <v>0</v>
      </c>
    </row>
    <row r="31" spans="2:22" ht="15" x14ac:dyDescent="0.2">
      <c r="B31" s="569">
        <f>B30+1</f>
        <v>4</v>
      </c>
      <c r="C31" s="176" t="s">
        <v>208</v>
      </c>
      <c r="D31" s="156" t="s">
        <v>459</v>
      </c>
      <c r="E31" s="134"/>
      <c r="F31" s="120"/>
      <c r="G31" s="120"/>
      <c r="H31" s="120"/>
      <c r="I31" s="120"/>
      <c r="J31" s="123"/>
      <c r="K31" s="168">
        <f t="shared" si="8"/>
        <v>0</v>
      </c>
      <c r="M31" s="569">
        <f>M30+1</f>
        <v>4</v>
      </c>
      <c r="N31" s="176" t="s">
        <v>208</v>
      </c>
      <c r="O31" s="156" t="s">
        <v>459</v>
      </c>
      <c r="P31" s="129"/>
      <c r="Q31" s="129"/>
      <c r="R31" s="129"/>
      <c r="S31" s="129"/>
      <c r="T31" s="129"/>
      <c r="U31" s="129"/>
      <c r="V31" s="168">
        <f t="shared" si="9"/>
        <v>0</v>
      </c>
    </row>
    <row r="32" spans="2:22" ht="15" x14ac:dyDescent="0.2">
      <c r="B32" s="569">
        <f>B31+1</f>
        <v>5</v>
      </c>
      <c r="C32" s="176" t="s">
        <v>209</v>
      </c>
      <c r="D32" s="156" t="s">
        <v>459</v>
      </c>
      <c r="E32" s="134"/>
      <c r="F32" s="120"/>
      <c r="G32" s="120"/>
      <c r="H32" s="120"/>
      <c r="I32" s="120"/>
      <c r="J32" s="123"/>
      <c r="K32" s="168">
        <f t="shared" si="8"/>
        <v>0</v>
      </c>
      <c r="M32" s="569">
        <f>M31+1</f>
        <v>5</v>
      </c>
      <c r="N32" s="176" t="s">
        <v>209</v>
      </c>
      <c r="O32" s="156" t="s">
        <v>459</v>
      </c>
      <c r="P32" s="129"/>
      <c r="Q32" s="129"/>
      <c r="R32" s="129"/>
      <c r="S32" s="129"/>
      <c r="T32" s="129"/>
      <c r="U32" s="129"/>
      <c r="V32" s="168">
        <f t="shared" si="9"/>
        <v>0</v>
      </c>
    </row>
    <row r="33" spans="2:22" ht="15" x14ac:dyDescent="0.2">
      <c r="B33" s="569">
        <f>B32+1</f>
        <v>6</v>
      </c>
      <c r="C33" s="176" t="s">
        <v>210</v>
      </c>
      <c r="D33" s="156" t="s">
        <v>459</v>
      </c>
      <c r="E33" s="158"/>
      <c r="F33" s="124"/>
      <c r="G33" s="125"/>
      <c r="H33" s="124"/>
      <c r="I33" s="124"/>
      <c r="J33" s="126"/>
      <c r="K33" s="169">
        <f t="shared" si="8"/>
        <v>0</v>
      </c>
      <c r="M33" s="569">
        <f>M32+1</f>
        <v>6</v>
      </c>
      <c r="N33" s="176" t="s">
        <v>210</v>
      </c>
      <c r="O33" s="156" t="s">
        <v>459</v>
      </c>
      <c r="P33" s="129"/>
      <c r="Q33" s="129"/>
      <c r="R33" s="129"/>
      <c r="S33" s="129"/>
      <c r="T33" s="129"/>
      <c r="U33" s="129"/>
      <c r="V33" s="169">
        <f t="shared" si="9"/>
        <v>0</v>
      </c>
    </row>
    <row r="34" spans="2:22" ht="15" x14ac:dyDescent="0.2">
      <c r="B34" s="569"/>
      <c r="C34" s="175"/>
      <c r="D34" s="5"/>
      <c r="E34" s="59"/>
      <c r="F34" s="59"/>
      <c r="G34" s="59"/>
      <c r="H34" s="59"/>
      <c r="I34" s="59"/>
      <c r="J34" s="59"/>
      <c r="K34" s="160"/>
      <c r="M34" s="569"/>
      <c r="N34" s="175"/>
      <c r="O34" s="5"/>
      <c r="P34" s="59"/>
      <c r="Q34" s="59"/>
      <c r="R34" s="59"/>
      <c r="S34" s="59"/>
      <c r="T34" s="59"/>
      <c r="U34" s="59"/>
      <c r="V34" s="160"/>
    </row>
    <row r="35" spans="2:22" ht="15" x14ac:dyDescent="0.2">
      <c r="B35" s="569">
        <v>7</v>
      </c>
      <c r="C35" s="175" t="s">
        <v>211</v>
      </c>
      <c r="D35" s="156" t="s">
        <v>459</v>
      </c>
      <c r="E35" s="155"/>
      <c r="F35" s="127"/>
      <c r="G35" s="127"/>
      <c r="H35" s="127"/>
      <c r="I35" s="127"/>
      <c r="J35" s="128"/>
      <c r="K35" s="170">
        <f t="shared" ref="K35:K41" si="10">SUM(E35:J35)</f>
        <v>0</v>
      </c>
      <c r="M35" s="569">
        <v>7</v>
      </c>
      <c r="N35" s="175" t="s">
        <v>211</v>
      </c>
      <c r="O35" s="156" t="s">
        <v>459</v>
      </c>
      <c r="P35" s="129"/>
      <c r="Q35" s="129"/>
      <c r="R35" s="129"/>
      <c r="S35" s="129"/>
      <c r="T35" s="129"/>
      <c r="U35" s="129"/>
      <c r="V35" s="170">
        <f t="shared" ref="V35:V41" si="11">SUM(P35:U35)</f>
        <v>0</v>
      </c>
    </row>
    <row r="36" spans="2:22" ht="15" x14ac:dyDescent="0.2">
      <c r="B36" s="569">
        <f t="shared" ref="B36:B41" si="12">B35+1</f>
        <v>8</v>
      </c>
      <c r="C36" s="175" t="s">
        <v>116</v>
      </c>
      <c r="D36" s="156" t="s">
        <v>459</v>
      </c>
      <c r="E36" s="134"/>
      <c r="F36" s="120"/>
      <c r="G36" s="120"/>
      <c r="H36" s="120"/>
      <c r="I36" s="120"/>
      <c r="J36" s="123"/>
      <c r="K36" s="168">
        <f t="shared" si="10"/>
        <v>0</v>
      </c>
      <c r="M36" s="569">
        <f t="shared" ref="M36:M41" si="13">M35+1</f>
        <v>8</v>
      </c>
      <c r="N36" s="175" t="s">
        <v>116</v>
      </c>
      <c r="O36" s="156" t="s">
        <v>459</v>
      </c>
      <c r="P36" s="129"/>
      <c r="Q36" s="129"/>
      <c r="R36" s="129"/>
      <c r="S36" s="129"/>
      <c r="T36" s="129"/>
      <c r="U36" s="129"/>
      <c r="V36" s="168">
        <f t="shared" si="11"/>
        <v>0</v>
      </c>
    </row>
    <row r="37" spans="2:22" ht="15" x14ac:dyDescent="0.2">
      <c r="B37" s="569">
        <f t="shared" si="12"/>
        <v>9</v>
      </c>
      <c r="C37" s="175" t="s">
        <v>117</v>
      </c>
      <c r="D37" s="156" t="s">
        <v>459</v>
      </c>
      <c r="E37" s="134"/>
      <c r="F37" s="120"/>
      <c r="G37" s="120"/>
      <c r="H37" s="120"/>
      <c r="I37" s="120"/>
      <c r="J37" s="123"/>
      <c r="K37" s="168">
        <f t="shared" si="10"/>
        <v>0</v>
      </c>
      <c r="M37" s="569">
        <f t="shared" si="13"/>
        <v>9</v>
      </c>
      <c r="N37" s="175" t="s">
        <v>117</v>
      </c>
      <c r="O37" s="156" t="s">
        <v>459</v>
      </c>
      <c r="P37" s="129"/>
      <c r="Q37" s="129"/>
      <c r="R37" s="129"/>
      <c r="S37" s="129"/>
      <c r="T37" s="129"/>
      <c r="U37" s="129"/>
      <c r="V37" s="168">
        <f t="shared" si="11"/>
        <v>0</v>
      </c>
    </row>
    <row r="38" spans="2:22" ht="15" x14ac:dyDescent="0.2">
      <c r="B38" s="569">
        <f t="shared" si="12"/>
        <v>10</v>
      </c>
      <c r="C38" s="175" t="s">
        <v>121</v>
      </c>
      <c r="D38" s="156" t="s">
        <v>459</v>
      </c>
      <c r="E38" s="134"/>
      <c r="F38" s="120"/>
      <c r="G38" s="120"/>
      <c r="H38" s="120"/>
      <c r="I38" s="120"/>
      <c r="J38" s="123"/>
      <c r="K38" s="168">
        <f t="shared" si="10"/>
        <v>0</v>
      </c>
      <c r="M38" s="569">
        <f t="shared" si="13"/>
        <v>10</v>
      </c>
      <c r="N38" s="175" t="s">
        <v>121</v>
      </c>
      <c r="O38" s="156" t="s">
        <v>459</v>
      </c>
      <c r="P38" s="129"/>
      <c r="Q38" s="129"/>
      <c r="R38" s="129"/>
      <c r="S38" s="129"/>
      <c r="T38" s="129"/>
      <c r="U38" s="129"/>
      <c r="V38" s="168">
        <f t="shared" si="11"/>
        <v>0</v>
      </c>
    </row>
    <row r="39" spans="2:22" ht="15" x14ac:dyDescent="0.2">
      <c r="B39" s="569">
        <f t="shared" si="12"/>
        <v>11</v>
      </c>
      <c r="C39" s="175" t="s">
        <v>212</v>
      </c>
      <c r="D39" s="156" t="s">
        <v>459</v>
      </c>
      <c r="E39" s="134"/>
      <c r="F39" s="120"/>
      <c r="G39" s="120"/>
      <c r="H39" s="120"/>
      <c r="I39" s="120"/>
      <c r="J39" s="123"/>
      <c r="K39" s="168">
        <f t="shared" si="10"/>
        <v>0</v>
      </c>
      <c r="M39" s="569">
        <f t="shared" si="13"/>
        <v>11</v>
      </c>
      <c r="N39" s="175" t="s">
        <v>212</v>
      </c>
      <c r="O39" s="156" t="s">
        <v>459</v>
      </c>
      <c r="P39" s="129"/>
      <c r="Q39" s="129"/>
      <c r="R39" s="129"/>
      <c r="S39" s="129"/>
      <c r="T39" s="129"/>
      <c r="U39" s="129"/>
      <c r="V39" s="168">
        <f t="shared" si="11"/>
        <v>0</v>
      </c>
    </row>
    <row r="40" spans="2:22" ht="15" x14ac:dyDescent="0.2">
      <c r="B40" s="569">
        <f t="shared" si="12"/>
        <v>12</v>
      </c>
      <c r="C40" s="175" t="s">
        <v>213</v>
      </c>
      <c r="D40" s="521" t="s">
        <v>459</v>
      </c>
      <c r="E40" s="134"/>
      <c r="F40" s="120"/>
      <c r="G40" s="120"/>
      <c r="H40" s="120"/>
      <c r="I40" s="120"/>
      <c r="J40" s="123"/>
      <c r="K40" s="168">
        <f t="shared" si="10"/>
        <v>0</v>
      </c>
      <c r="M40" s="569">
        <f t="shared" si="13"/>
        <v>12</v>
      </c>
      <c r="N40" s="175" t="s">
        <v>213</v>
      </c>
      <c r="O40" s="521" t="s">
        <v>459</v>
      </c>
      <c r="P40" s="129"/>
      <c r="Q40" s="129"/>
      <c r="R40" s="129"/>
      <c r="S40" s="129"/>
      <c r="T40" s="129"/>
      <c r="U40" s="129"/>
      <c r="V40" s="168">
        <f t="shared" si="11"/>
        <v>0</v>
      </c>
    </row>
    <row r="41" spans="2:22" ht="15.75" thickBot="1" x14ac:dyDescent="0.25">
      <c r="B41" s="570">
        <f t="shared" si="12"/>
        <v>13</v>
      </c>
      <c r="C41" s="177" t="s">
        <v>30</v>
      </c>
      <c r="D41" s="298" t="s">
        <v>459</v>
      </c>
      <c r="E41" s="174">
        <f t="shared" ref="E41:J41" si="14">SUM(E27:E40)</f>
        <v>0</v>
      </c>
      <c r="F41" s="166">
        <f t="shared" si="14"/>
        <v>0</v>
      </c>
      <c r="G41" s="166">
        <f t="shared" si="14"/>
        <v>0</v>
      </c>
      <c r="H41" s="166">
        <f t="shared" si="14"/>
        <v>0</v>
      </c>
      <c r="I41" s="166">
        <f t="shared" si="14"/>
        <v>0</v>
      </c>
      <c r="J41" s="166">
        <f t="shared" si="14"/>
        <v>0</v>
      </c>
      <c r="K41" s="167">
        <f t="shared" si="10"/>
        <v>0</v>
      </c>
      <c r="M41" s="570">
        <f t="shared" si="13"/>
        <v>13</v>
      </c>
      <c r="N41" s="177" t="s">
        <v>30</v>
      </c>
      <c r="O41" s="298" t="s">
        <v>459</v>
      </c>
      <c r="P41" s="174">
        <f t="shared" ref="P41:U41" si="15">SUM(P27:P40)</f>
        <v>0</v>
      </c>
      <c r="Q41" s="166">
        <f t="shared" si="15"/>
        <v>0</v>
      </c>
      <c r="R41" s="166">
        <f t="shared" si="15"/>
        <v>0</v>
      </c>
      <c r="S41" s="166">
        <f t="shared" si="15"/>
        <v>0</v>
      </c>
      <c r="T41" s="166">
        <f t="shared" si="15"/>
        <v>0</v>
      </c>
      <c r="U41" s="166">
        <f t="shared" si="15"/>
        <v>0</v>
      </c>
      <c r="V41" s="167">
        <f t="shared" si="11"/>
        <v>0</v>
      </c>
    </row>
    <row r="43" spans="2:22" ht="15" thickBot="1" x14ac:dyDescent="0.25"/>
    <row r="44" spans="2:22" ht="15" x14ac:dyDescent="0.25">
      <c r="B44" s="647" t="str">
        <f>B24</f>
        <v>Year 2023</v>
      </c>
      <c r="C44" s="648"/>
      <c r="D44" s="487"/>
      <c r="E44" s="651" t="str">
        <f>'Key inputs'!E30</f>
        <v>2021 UY</v>
      </c>
      <c r="F44" s="644"/>
      <c r="G44" s="644"/>
      <c r="H44" s="644"/>
      <c r="I44" s="644"/>
      <c r="J44" s="645"/>
      <c r="K44" s="646"/>
      <c r="M44" s="647" t="str">
        <f>M24</f>
        <v>Year 2022</v>
      </c>
      <c r="N44" s="648"/>
      <c r="O44" s="487"/>
      <c r="P44" s="651" t="str">
        <f>'Key inputs'!I30</f>
        <v>2020 UY</v>
      </c>
      <c r="Q44" s="644"/>
      <c r="R44" s="644"/>
      <c r="S44" s="644"/>
      <c r="T44" s="644"/>
      <c r="U44" s="645"/>
      <c r="V44" s="646"/>
    </row>
    <row r="45" spans="2:22" ht="15" x14ac:dyDescent="0.2">
      <c r="B45" s="649"/>
      <c r="C45" s="650"/>
      <c r="D45" s="369" t="s">
        <v>490</v>
      </c>
      <c r="E45" s="381" t="s">
        <v>153</v>
      </c>
      <c r="F45" s="381" t="s">
        <v>154</v>
      </c>
      <c r="G45" s="382" t="s">
        <v>62</v>
      </c>
      <c r="H45" s="382" t="s">
        <v>155</v>
      </c>
      <c r="I45" s="382" t="s">
        <v>105</v>
      </c>
      <c r="J45" s="383" t="s">
        <v>156</v>
      </c>
      <c r="K45" s="384" t="s">
        <v>157</v>
      </c>
      <c r="M45" s="649"/>
      <c r="N45" s="650"/>
      <c r="O45" s="369" t="s">
        <v>490</v>
      </c>
      <c r="P45" s="381" t="s">
        <v>153</v>
      </c>
      <c r="Q45" s="381" t="s">
        <v>154</v>
      </c>
      <c r="R45" s="382" t="s">
        <v>62</v>
      </c>
      <c r="S45" s="382" t="s">
        <v>155</v>
      </c>
      <c r="T45" s="382" t="s">
        <v>105</v>
      </c>
      <c r="U45" s="383" t="s">
        <v>156</v>
      </c>
      <c r="V45" s="384" t="s">
        <v>157</v>
      </c>
    </row>
    <row r="46" spans="2:22" ht="15" x14ac:dyDescent="0.2">
      <c r="B46" s="649"/>
      <c r="C46" s="650"/>
      <c r="D46" s="372"/>
      <c r="E46" s="368" t="s">
        <v>164</v>
      </c>
      <c r="F46" s="366" t="s">
        <v>165</v>
      </c>
      <c r="G46" s="366" t="s">
        <v>166</v>
      </c>
      <c r="H46" s="366" t="s">
        <v>167</v>
      </c>
      <c r="I46" s="366" t="s">
        <v>168</v>
      </c>
      <c r="J46" s="366" t="s">
        <v>169</v>
      </c>
      <c r="K46" s="380" t="s">
        <v>170</v>
      </c>
      <c r="M46" s="649"/>
      <c r="N46" s="650"/>
      <c r="O46" s="372"/>
      <c r="P46" s="368" t="s">
        <v>164</v>
      </c>
      <c r="Q46" s="366" t="s">
        <v>165</v>
      </c>
      <c r="R46" s="366" t="s">
        <v>166</v>
      </c>
      <c r="S46" s="366" t="s">
        <v>167</v>
      </c>
      <c r="T46" s="366" t="s">
        <v>168</v>
      </c>
      <c r="U46" s="366" t="s">
        <v>169</v>
      </c>
      <c r="V46" s="380" t="s">
        <v>170</v>
      </c>
    </row>
    <row r="47" spans="2:22" ht="15" x14ac:dyDescent="0.2">
      <c r="B47" s="569"/>
      <c r="C47" s="565" t="s">
        <v>204</v>
      </c>
      <c r="D47" s="5"/>
      <c r="E47" s="5"/>
      <c r="F47" s="161"/>
      <c r="G47" s="161"/>
      <c r="H47" s="161"/>
      <c r="I47" s="161"/>
      <c r="J47" s="161"/>
      <c r="K47" s="162"/>
      <c r="M47" s="569"/>
      <c r="N47" s="565" t="s">
        <v>204</v>
      </c>
      <c r="O47" s="5"/>
      <c r="P47" s="5"/>
      <c r="Q47" s="161"/>
      <c r="R47" s="161"/>
      <c r="S47" s="161"/>
      <c r="T47" s="161"/>
      <c r="U47" s="161"/>
      <c r="V47" s="162"/>
    </row>
    <row r="48" spans="2:22" ht="15" x14ac:dyDescent="0.2">
      <c r="B48" s="569">
        <v>1</v>
      </c>
      <c r="C48" s="176" t="s">
        <v>205</v>
      </c>
      <c r="D48" s="156" t="s">
        <v>459</v>
      </c>
      <c r="E48" s="134"/>
      <c r="F48" s="134"/>
      <c r="G48" s="120"/>
      <c r="H48" s="120"/>
      <c r="I48" s="120"/>
      <c r="J48" s="123"/>
      <c r="K48" s="168">
        <f t="shared" ref="K48:K53" si="16">SUM(E48:J48)</f>
        <v>0</v>
      </c>
      <c r="M48" s="569">
        <v>1</v>
      </c>
      <c r="N48" s="176" t="s">
        <v>205</v>
      </c>
      <c r="O48" s="156" t="s">
        <v>459</v>
      </c>
      <c r="P48" s="129"/>
      <c r="Q48" s="129"/>
      <c r="R48" s="129"/>
      <c r="S48" s="129"/>
      <c r="T48" s="129"/>
      <c r="U48" s="129"/>
      <c r="V48" s="168">
        <f t="shared" ref="V48:V53" si="17">SUM(P48:U48)</f>
        <v>0</v>
      </c>
    </row>
    <row r="49" spans="2:22" ht="15" x14ac:dyDescent="0.2">
      <c r="B49" s="569">
        <f>B48+1</f>
        <v>2</v>
      </c>
      <c r="C49" s="176" t="s">
        <v>206</v>
      </c>
      <c r="D49" s="156" t="s">
        <v>459</v>
      </c>
      <c r="E49" s="155"/>
      <c r="F49" s="120"/>
      <c r="G49" s="120"/>
      <c r="H49" s="120"/>
      <c r="I49" s="120"/>
      <c r="J49" s="123"/>
      <c r="K49" s="168">
        <f t="shared" si="16"/>
        <v>0</v>
      </c>
      <c r="M49" s="569">
        <f>M48+1</f>
        <v>2</v>
      </c>
      <c r="N49" s="176" t="s">
        <v>206</v>
      </c>
      <c r="O49" s="156" t="s">
        <v>459</v>
      </c>
      <c r="P49" s="129"/>
      <c r="Q49" s="129"/>
      <c r="R49" s="129"/>
      <c r="S49" s="129"/>
      <c r="T49" s="129"/>
      <c r="U49" s="129"/>
      <c r="V49" s="168">
        <f t="shared" si="17"/>
        <v>0</v>
      </c>
    </row>
    <row r="50" spans="2:22" ht="15" x14ac:dyDescent="0.2">
      <c r="B50" s="569">
        <f>B49+1</f>
        <v>3</v>
      </c>
      <c r="C50" s="176" t="s">
        <v>207</v>
      </c>
      <c r="D50" s="156" t="s">
        <v>459</v>
      </c>
      <c r="E50" s="134"/>
      <c r="F50" s="120"/>
      <c r="G50" s="120"/>
      <c r="H50" s="120"/>
      <c r="I50" s="120"/>
      <c r="J50" s="123"/>
      <c r="K50" s="168">
        <f t="shared" si="16"/>
        <v>0</v>
      </c>
      <c r="M50" s="569">
        <f>M49+1</f>
        <v>3</v>
      </c>
      <c r="N50" s="176" t="s">
        <v>207</v>
      </c>
      <c r="O50" s="156" t="s">
        <v>459</v>
      </c>
      <c r="P50" s="129"/>
      <c r="Q50" s="129"/>
      <c r="R50" s="129"/>
      <c r="S50" s="129"/>
      <c r="T50" s="129"/>
      <c r="U50" s="129"/>
      <c r="V50" s="168">
        <f t="shared" si="17"/>
        <v>0</v>
      </c>
    </row>
    <row r="51" spans="2:22" ht="15" x14ac:dyDescent="0.2">
      <c r="B51" s="569">
        <f>B50+1</f>
        <v>4</v>
      </c>
      <c r="C51" s="176" t="s">
        <v>208</v>
      </c>
      <c r="D51" s="156" t="s">
        <v>459</v>
      </c>
      <c r="E51" s="134"/>
      <c r="F51" s="120"/>
      <c r="G51" s="120"/>
      <c r="H51" s="120"/>
      <c r="I51" s="120"/>
      <c r="J51" s="123"/>
      <c r="K51" s="168">
        <f t="shared" si="16"/>
        <v>0</v>
      </c>
      <c r="M51" s="569">
        <f>M50+1</f>
        <v>4</v>
      </c>
      <c r="N51" s="176" t="s">
        <v>208</v>
      </c>
      <c r="O51" s="156" t="s">
        <v>459</v>
      </c>
      <c r="P51" s="129"/>
      <c r="Q51" s="129"/>
      <c r="R51" s="129"/>
      <c r="S51" s="129"/>
      <c r="T51" s="129"/>
      <c r="U51" s="129"/>
      <c r="V51" s="168">
        <f t="shared" si="17"/>
        <v>0</v>
      </c>
    </row>
    <row r="52" spans="2:22" ht="15" x14ac:dyDescent="0.2">
      <c r="B52" s="569">
        <f>B51+1</f>
        <v>5</v>
      </c>
      <c r="C52" s="176" t="s">
        <v>209</v>
      </c>
      <c r="D52" s="156" t="s">
        <v>459</v>
      </c>
      <c r="E52" s="134"/>
      <c r="F52" s="120"/>
      <c r="G52" s="120"/>
      <c r="H52" s="120"/>
      <c r="I52" s="120"/>
      <c r="J52" s="123"/>
      <c r="K52" s="168">
        <f t="shared" si="16"/>
        <v>0</v>
      </c>
      <c r="M52" s="569">
        <f>M51+1</f>
        <v>5</v>
      </c>
      <c r="N52" s="176" t="s">
        <v>209</v>
      </c>
      <c r="O52" s="156" t="s">
        <v>459</v>
      </c>
      <c r="P52" s="129"/>
      <c r="Q52" s="129"/>
      <c r="R52" s="129"/>
      <c r="S52" s="129"/>
      <c r="T52" s="129"/>
      <c r="U52" s="129"/>
      <c r="V52" s="168">
        <f t="shared" si="17"/>
        <v>0</v>
      </c>
    </row>
    <row r="53" spans="2:22" ht="15" x14ac:dyDescent="0.2">
      <c r="B53" s="569">
        <f>B52+1</f>
        <v>6</v>
      </c>
      <c r="C53" s="176" t="s">
        <v>210</v>
      </c>
      <c r="D53" s="156" t="s">
        <v>459</v>
      </c>
      <c r="E53" s="158"/>
      <c r="F53" s="124"/>
      <c r="G53" s="125"/>
      <c r="H53" s="124"/>
      <c r="I53" s="124"/>
      <c r="J53" s="126"/>
      <c r="K53" s="169">
        <f t="shared" si="16"/>
        <v>0</v>
      </c>
      <c r="M53" s="569">
        <f>M52+1</f>
        <v>6</v>
      </c>
      <c r="N53" s="176" t="s">
        <v>210</v>
      </c>
      <c r="O53" s="156" t="s">
        <v>459</v>
      </c>
      <c r="P53" s="129"/>
      <c r="Q53" s="129"/>
      <c r="R53" s="129"/>
      <c r="S53" s="129"/>
      <c r="T53" s="129"/>
      <c r="U53" s="129"/>
      <c r="V53" s="169">
        <f t="shared" si="17"/>
        <v>0</v>
      </c>
    </row>
    <row r="54" spans="2:22" ht="15" x14ac:dyDescent="0.2">
      <c r="B54" s="569"/>
      <c r="C54" s="175"/>
      <c r="D54" s="5"/>
      <c r="E54" s="59"/>
      <c r="F54" s="59"/>
      <c r="G54" s="59"/>
      <c r="H54" s="59"/>
      <c r="I54" s="59"/>
      <c r="J54" s="59"/>
      <c r="K54" s="160"/>
      <c r="M54" s="569"/>
      <c r="N54" s="175"/>
      <c r="O54" s="5"/>
      <c r="P54" s="59"/>
      <c r="Q54" s="59"/>
      <c r="R54" s="59"/>
      <c r="S54" s="59"/>
      <c r="T54" s="59"/>
      <c r="U54" s="59"/>
      <c r="V54" s="160"/>
    </row>
    <row r="55" spans="2:22" ht="15" x14ac:dyDescent="0.2">
      <c r="B55" s="569">
        <v>7</v>
      </c>
      <c r="C55" s="175" t="s">
        <v>211</v>
      </c>
      <c r="D55" s="156" t="s">
        <v>459</v>
      </c>
      <c r="E55" s="155"/>
      <c r="F55" s="127"/>
      <c r="G55" s="127"/>
      <c r="H55" s="127"/>
      <c r="I55" s="127"/>
      <c r="J55" s="128"/>
      <c r="K55" s="170">
        <f t="shared" ref="K55:K61" si="18">SUM(E55:J55)</f>
        <v>0</v>
      </c>
      <c r="M55" s="569">
        <v>7</v>
      </c>
      <c r="N55" s="175" t="s">
        <v>211</v>
      </c>
      <c r="O55" s="156" t="s">
        <v>459</v>
      </c>
      <c r="P55" s="129"/>
      <c r="Q55" s="129"/>
      <c r="R55" s="129"/>
      <c r="S55" s="129"/>
      <c r="T55" s="129"/>
      <c r="U55" s="129"/>
      <c r="V55" s="170">
        <f t="shared" ref="V55:V61" si="19">SUM(P55:U55)</f>
        <v>0</v>
      </c>
    </row>
    <row r="56" spans="2:22" ht="15" x14ac:dyDescent="0.2">
      <c r="B56" s="569">
        <f t="shared" ref="B56:B61" si="20">B55+1</f>
        <v>8</v>
      </c>
      <c r="C56" s="175" t="s">
        <v>116</v>
      </c>
      <c r="D56" s="156" t="s">
        <v>459</v>
      </c>
      <c r="E56" s="134"/>
      <c r="F56" s="120"/>
      <c r="G56" s="120"/>
      <c r="H56" s="120"/>
      <c r="I56" s="120"/>
      <c r="J56" s="123"/>
      <c r="K56" s="168">
        <f t="shared" si="18"/>
        <v>0</v>
      </c>
      <c r="M56" s="569">
        <f t="shared" ref="M56:M61" si="21">M55+1</f>
        <v>8</v>
      </c>
      <c r="N56" s="175" t="s">
        <v>116</v>
      </c>
      <c r="O56" s="156" t="s">
        <v>459</v>
      </c>
      <c r="P56" s="129"/>
      <c r="Q56" s="129"/>
      <c r="R56" s="129"/>
      <c r="S56" s="129"/>
      <c r="T56" s="129"/>
      <c r="U56" s="129"/>
      <c r="V56" s="168">
        <f t="shared" si="19"/>
        <v>0</v>
      </c>
    </row>
    <row r="57" spans="2:22" ht="15" x14ac:dyDescent="0.2">
      <c r="B57" s="569">
        <f t="shared" si="20"/>
        <v>9</v>
      </c>
      <c r="C57" s="175" t="s">
        <v>117</v>
      </c>
      <c r="D57" s="156" t="s">
        <v>459</v>
      </c>
      <c r="E57" s="134"/>
      <c r="F57" s="120"/>
      <c r="G57" s="120"/>
      <c r="H57" s="120"/>
      <c r="I57" s="120"/>
      <c r="J57" s="123"/>
      <c r="K57" s="168">
        <f t="shared" si="18"/>
        <v>0</v>
      </c>
      <c r="M57" s="569">
        <f t="shared" si="21"/>
        <v>9</v>
      </c>
      <c r="N57" s="175" t="s">
        <v>117</v>
      </c>
      <c r="O57" s="156" t="s">
        <v>459</v>
      </c>
      <c r="P57" s="129"/>
      <c r="Q57" s="129"/>
      <c r="R57" s="129"/>
      <c r="S57" s="129"/>
      <c r="T57" s="129"/>
      <c r="U57" s="129"/>
      <c r="V57" s="168">
        <f t="shared" si="19"/>
        <v>0</v>
      </c>
    </row>
    <row r="58" spans="2:22" ht="15" x14ac:dyDescent="0.2">
      <c r="B58" s="569">
        <f t="shared" si="20"/>
        <v>10</v>
      </c>
      <c r="C58" s="175" t="s">
        <v>121</v>
      </c>
      <c r="D58" s="156" t="s">
        <v>459</v>
      </c>
      <c r="E58" s="134"/>
      <c r="F58" s="120"/>
      <c r="G58" s="120"/>
      <c r="H58" s="120"/>
      <c r="I58" s="120"/>
      <c r="J58" s="123"/>
      <c r="K58" s="168">
        <f t="shared" si="18"/>
        <v>0</v>
      </c>
      <c r="M58" s="569">
        <f t="shared" si="21"/>
        <v>10</v>
      </c>
      <c r="N58" s="175" t="s">
        <v>121</v>
      </c>
      <c r="O58" s="156" t="s">
        <v>459</v>
      </c>
      <c r="P58" s="129"/>
      <c r="Q58" s="129"/>
      <c r="R58" s="129"/>
      <c r="S58" s="129"/>
      <c r="T58" s="129"/>
      <c r="U58" s="129"/>
      <c r="V58" s="168">
        <f t="shared" si="19"/>
        <v>0</v>
      </c>
    </row>
    <row r="59" spans="2:22" ht="15" x14ac:dyDescent="0.2">
      <c r="B59" s="569">
        <f t="shared" si="20"/>
        <v>11</v>
      </c>
      <c r="C59" s="175" t="s">
        <v>212</v>
      </c>
      <c r="D59" s="156" t="s">
        <v>459</v>
      </c>
      <c r="E59" s="134"/>
      <c r="F59" s="120"/>
      <c r="G59" s="120"/>
      <c r="H59" s="120"/>
      <c r="I59" s="120"/>
      <c r="J59" s="123"/>
      <c r="K59" s="168">
        <f t="shared" si="18"/>
        <v>0</v>
      </c>
      <c r="M59" s="569">
        <f t="shared" si="21"/>
        <v>11</v>
      </c>
      <c r="N59" s="175" t="s">
        <v>212</v>
      </c>
      <c r="O59" s="156" t="s">
        <v>459</v>
      </c>
      <c r="P59" s="129"/>
      <c r="Q59" s="129"/>
      <c r="R59" s="129"/>
      <c r="S59" s="129"/>
      <c r="T59" s="129"/>
      <c r="U59" s="129"/>
      <c r="V59" s="168">
        <f t="shared" si="19"/>
        <v>0</v>
      </c>
    </row>
    <row r="60" spans="2:22" ht="15" x14ac:dyDescent="0.2">
      <c r="B60" s="569">
        <f t="shared" si="20"/>
        <v>12</v>
      </c>
      <c r="C60" s="175" t="s">
        <v>213</v>
      </c>
      <c r="D60" s="521" t="s">
        <v>459</v>
      </c>
      <c r="E60" s="134"/>
      <c r="F60" s="120"/>
      <c r="G60" s="120"/>
      <c r="H60" s="120"/>
      <c r="I60" s="120"/>
      <c r="J60" s="123"/>
      <c r="K60" s="168">
        <f t="shared" si="18"/>
        <v>0</v>
      </c>
      <c r="M60" s="569">
        <f t="shared" si="21"/>
        <v>12</v>
      </c>
      <c r="N60" s="175" t="s">
        <v>213</v>
      </c>
      <c r="O60" s="521" t="s">
        <v>459</v>
      </c>
      <c r="P60" s="129"/>
      <c r="Q60" s="129"/>
      <c r="R60" s="129"/>
      <c r="S60" s="129"/>
      <c r="T60" s="129"/>
      <c r="U60" s="129"/>
      <c r="V60" s="168">
        <f t="shared" si="19"/>
        <v>0</v>
      </c>
    </row>
    <row r="61" spans="2:22" ht="15.75" thickBot="1" x14ac:dyDescent="0.25">
      <c r="B61" s="570">
        <f t="shared" si="20"/>
        <v>13</v>
      </c>
      <c r="C61" s="177" t="s">
        <v>30</v>
      </c>
      <c r="D61" s="298" t="s">
        <v>459</v>
      </c>
      <c r="E61" s="174">
        <f t="shared" ref="E61:J61" si="22">SUM(E47:E60)</f>
        <v>0</v>
      </c>
      <c r="F61" s="166">
        <f t="shared" si="22"/>
        <v>0</v>
      </c>
      <c r="G61" s="166">
        <f t="shared" si="22"/>
        <v>0</v>
      </c>
      <c r="H61" s="166">
        <f t="shared" si="22"/>
        <v>0</v>
      </c>
      <c r="I61" s="166">
        <f t="shared" si="22"/>
        <v>0</v>
      </c>
      <c r="J61" s="166">
        <f t="shared" si="22"/>
        <v>0</v>
      </c>
      <c r="K61" s="167">
        <f t="shared" si="18"/>
        <v>0</v>
      </c>
      <c r="M61" s="570">
        <f t="shared" si="21"/>
        <v>13</v>
      </c>
      <c r="N61" s="177" t="s">
        <v>30</v>
      </c>
      <c r="O61" s="298" t="s">
        <v>459</v>
      </c>
      <c r="P61" s="174">
        <f t="shared" ref="P61:U61" si="23">SUM(P47:P60)</f>
        <v>0</v>
      </c>
      <c r="Q61" s="166">
        <f t="shared" si="23"/>
        <v>0</v>
      </c>
      <c r="R61" s="166">
        <f t="shared" si="23"/>
        <v>0</v>
      </c>
      <c r="S61" s="166">
        <f t="shared" si="23"/>
        <v>0</v>
      </c>
      <c r="T61" s="166">
        <f t="shared" si="23"/>
        <v>0</v>
      </c>
      <c r="U61" s="166">
        <f t="shared" si="23"/>
        <v>0</v>
      </c>
      <c r="V61" s="167">
        <f t="shared" si="19"/>
        <v>0</v>
      </c>
    </row>
    <row r="62" spans="2:22" hidden="1" outlineLevel="1" x14ac:dyDescent="0.2"/>
    <row r="63" spans="2:22" ht="15" hidden="1" outlineLevel="1" thickBot="1" x14ac:dyDescent="0.25"/>
    <row r="64" spans="2:22" ht="15" hidden="1" outlineLevel="1" x14ac:dyDescent="0.25">
      <c r="B64" s="647" t="str">
        <f>B44</f>
        <v>Year 2023</v>
      </c>
      <c r="C64" s="648"/>
      <c r="D64" s="487"/>
      <c r="E64" s="651" t="str">
        <f>LEFT(E44,4)-1&amp;" UY"</f>
        <v>2020 UY</v>
      </c>
      <c r="F64" s="644"/>
      <c r="G64" s="644"/>
      <c r="H64" s="644"/>
      <c r="I64" s="644"/>
      <c r="J64" s="645"/>
      <c r="K64" s="646"/>
      <c r="M64" s="647" t="str">
        <f>M44</f>
        <v>Year 2022</v>
      </c>
      <c r="N64" s="648"/>
      <c r="O64" s="487"/>
      <c r="P64" s="651" t="str">
        <f>LEFT(P44,4)-1&amp;" UY"</f>
        <v>2019 UY</v>
      </c>
      <c r="Q64" s="644"/>
      <c r="R64" s="644"/>
      <c r="S64" s="644"/>
      <c r="T64" s="644"/>
      <c r="U64" s="645"/>
      <c r="V64" s="646"/>
    </row>
    <row r="65" spans="2:22" ht="15" hidden="1" outlineLevel="1" x14ac:dyDescent="0.2">
      <c r="B65" s="649"/>
      <c r="C65" s="650"/>
      <c r="D65" s="369" t="s">
        <v>490</v>
      </c>
      <c r="E65" s="381" t="s">
        <v>153</v>
      </c>
      <c r="F65" s="381" t="s">
        <v>154</v>
      </c>
      <c r="G65" s="382" t="s">
        <v>62</v>
      </c>
      <c r="H65" s="382" t="s">
        <v>155</v>
      </c>
      <c r="I65" s="382" t="s">
        <v>105</v>
      </c>
      <c r="J65" s="383" t="s">
        <v>156</v>
      </c>
      <c r="K65" s="384" t="s">
        <v>157</v>
      </c>
      <c r="M65" s="649"/>
      <c r="N65" s="650"/>
      <c r="O65" s="369" t="s">
        <v>490</v>
      </c>
      <c r="P65" s="381" t="s">
        <v>153</v>
      </c>
      <c r="Q65" s="381" t="s">
        <v>154</v>
      </c>
      <c r="R65" s="382" t="s">
        <v>62</v>
      </c>
      <c r="S65" s="382" t="s">
        <v>155</v>
      </c>
      <c r="T65" s="382" t="s">
        <v>105</v>
      </c>
      <c r="U65" s="383" t="s">
        <v>156</v>
      </c>
      <c r="V65" s="384" t="s">
        <v>157</v>
      </c>
    </row>
    <row r="66" spans="2:22" ht="15" hidden="1" outlineLevel="1" x14ac:dyDescent="0.2">
      <c r="B66" s="649"/>
      <c r="C66" s="650"/>
      <c r="D66" s="372"/>
      <c r="E66" s="368" t="s">
        <v>171</v>
      </c>
      <c r="F66" s="366" t="s">
        <v>172</v>
      </c>
      <c r="G66" s="366" t="s">
        <v>173</v>
      </c>
      <c r="H66" s="366" t="s">
        <v>174</v>
      </c>
      <c r="I66" s="366" t="s">
        <v>175</v>
      </c>
      <c r="J66" s="366" t="s">
        <v>154</v>
      </c>
      <c r="K66" s="380" t="s">
        <v>176</v>
      </c>
      <c r="M66" s="649"/>
      <c r="N66" s="650"/>
      <c r="O66" s="372"/>
      <c r="P66" s="368" t="s">
        <v>171</v>
      </c>
      <c r="Q66" s="366" t="s">
        <v>172</v>
      </c>
      <c r="R66" s="366" t="s">
        <v>173</v>
      </c>
      <c r="S66" s="366" t="s">
        <v>174</v>
      </c>
      <c r="T66" s="366" t="s">
        <v>175</v>
      </c>
      <c r="U66" s="366" t="s">
        <v>154</v>
      </c>
      <c r="V66" s="380" t="s">
        <v>176</v>
      </c>
    </row>
    <row r="67" spans="2:22" ht="15" hidden="1" outlineLevel="1" x14ac:dyDescent="0.2">
      <c r="B67" s="569"/>
      <c r="C67" s="565" t="s">
        <v>204</v>
      </c>
      <c r="D67" s="5"/>
      <c r="E67" s="5"/>
      <c r="F67" s="161"/>
      <c r="G67" s="161"/>
      <c r="H67" s="161"/>
      <c r="I67" s="161"/>
      <c r="J67" s="161"/>
      <c r="K67" s="162"/>
      <c r="M67" s="569"/>
      <c r="N67" s="565" t="s">
        <v>204</v>
      </c>
      <c r="O67" s="5"/>
      <c r="P67" s="5"/>
      <c r="Q67" s="161"/>
      <c r="R67" s="161"/>
      <c r="S67" s="161"/>
      <c r="T67" s="161"/>
      <c r="U67" s="161"/>
      <c r="V67" s="162"/>
    </row>
    <row r="68" spans="2:22" ht="15" hidden="1" outlineLevel="1" x14ac:dyDescent="0.2">
      <c r="B68" s="569">
        <v>1</v>
      </c>
      <c r="C68" s="176" t="s">
        <v>205</v>
      </c>
      <c r="D68" s="156" t="s">
        <v>459</v>
      </c>
      <c r="E68" s="134"/>
      <c r="F68" s="134"/>
      <c r="G68" s="120"/>
      <c r="H68" s="120"/>
      <c r="I68" s="120"/>
      <c r="J68" s="123"/>
      <c r="K68" s="168">
        <f t="shared" ref="K68:K73" si="24">SUM(E68:J68)</f>
        <v>0</v>
      </c>
      <c r="M68" s="569">
        <v>1</v>
      </c>
      <c r="N68" s="176" t="s">
        <v>205</v>
      </c>
      <c r="O68" s="156" t="s">
        <v>459</v>
      </c>
      <c r="P68" s="129"/>
      <c r="Q68" s="129"/>
      <c r="R68" s="129"/>
      <c r="S68" s="129"/>
      <c r="T68" s="129"/>
      <c r="U68" s="129"/>
      <c r="V68" s="168">
        <f t="shared" ref="V68:V73" si="25">SUM(P68:U68)</f>
        <v>0</v>
      </c>
    </row>
    <row r="69" spans="2:22" ht="15" hidden="1" outlineLevel="1" x14ac:dyDescent="0.2">
      <c r="B69" s="569">
        <f>B68+1</f>
        <v>2</v>
      </c>
      <c r="C69" s="176" t="s">
        <v>206</v>
      </c>
      <c r="D69" s="156" t="s">
        <v>459</v>
      </c>
      <c r="E69" s="155"/>
      <c r="F69" s="120"/>
      <c r="G69" s="120"/>
      <c r="H69" s="120"/>
      <c r="I69" s="120"/>
      <c r="J69" s="123"/>
      <c r="K69" s="168">
        <f t="shared" si="24"/>
        <v>0</v>
      </c>
      <c r="M69" s="569">
        <f>M68+1</f>
        <v>2</v>
      </c>
      <c r="N69" s="176" t="s">
        <v>206</v>
      </c>
      <c r="O69" s="156" t="s">
        <v>459</v>
      </c>
      <c r="P69" s="129"/>
      <c r="Q69" s="129"/>
      <c r="R69" s="129"/>
      <c r="S69" s="129"/>
      <c r="T69" s="129"/>
      <c r="U69" s="129"/>
      <c r="V69" s="168">
        <f t="shared" si="25"/>
        <v>0</v>
      </c>
    </row>
    <row r="70" spans="2:22" ht="15" hidden="1" outlineLevel="1" x14ac:dyDescent="0.2">
      <c r="B70" s="569">
        <f>B69+1</f>
        <v>3</v>
      </c>
      <c r="C70" s="176" t="s">
        <v>207</v>
      </c>
      <c r="D70" s="156" t="s">
        <v>459</v>
      </c>
      <c r="E70" s="134"/>
      <c r="F70" s="120"/>
      <c r="G70" s="120"/>
      <c r="H70" s="120"/>
      <c r="I70" s="120"/>
      <c r="J70" s="123"/>
      <c r="K70" s="168">
        <f t="shared" si="24"/>
        <v>0</v>
      </c>
      <c r="M70" s="569">
        <f>M69+1</f>
        <v>3</v>
      </c>
      <c r="N70" s="176" t="s">
        <v>207</v>
      </c>
      <c r="O70" s="156" t="s">
        <v>459</v>
      </c>
      <c r="P70" s="129"/>
      <c r="Q70" s="129"/>
      <c r="R70" s="129"/>
      <c r="S70" s="129"/>
      <c r="T70" s="129"/>
      <c r="U70" s="129"/>
      <c r="V70" s="168">
        <f t="shared" si="25"/>
        <v>0</v>
      </c>
    </row>
    <row r="71" spans="2:22" ht="15" hidden="1" outlineLevel="1" x14ac:dyDescent="0.2">
      <c r="B71" s="569">
        <f>B70+1</f>
        <v>4</v>
      </c>
      <c r="C71" s="176" t="s">
        <v>208</v>
      </c>
      <c r="D71" s="156" t="s">
        <v>459</v>
      </c>
      <c r="E71" s="134"/>
      <c r="F71" s="120"/>
      <c r="G71" s="120"/>
      <c r="H71" s="120"/>
      <c r="I71" s="120"/>
      <c r="J71" s="123"/>
      <c r="K71" s="168">
        <f t="shared" si="24"/>
        <v>0</v>
      </c>
      <c r="M71" s="569">
        <f>M70+1</f>
        <v>4</v>
      </c>
      <c r="N71" s="176" t="s">
        <v>208</v>
      </c>
      <c r="O71" s="156" t="s">
        <v>459</v>
      </c>
      <c r="P71" s="129"/>
      <c r="Q71" s="129"/>
      <c r="R71" s="129"/>
      <c r="S71" s="129"/>
      <c r="T71" s="129"/>
      <c r="U71" s="129"/>
      <c r="V71" s="168">
        <f t="shared" si="25"/>
        <v>0</v>
      </c>
    </row>
    <row r="72" spans="2:22" ht="15" hidden="1" outlineLevel="1" x14ac:dyDescent="0.2">
      <c r="B72" s="569">
        <f>B71+1</f>
        <v>5</v>
      </c>
      <c r="C72" s="176" t="s">
        <v>209</v>
      </c>
      <c r="D72" s="156" t="s">
        <v>459</v>
      </c>
      <c r="E72" s="134"/>
      <c r="F72" s="120"/>
      <c r="G72" s="120"/>
      <c r="H72" s="120"/>
      <c r="I72" s="120"/>
      <c r="J72" s="123"/>
      <c r="K72" s="168">
        <f t="shared" si="24"/>
        <v>0</v>
      </c>
      <c r="M72" s="569">
        <f>M71+1</f>
        <v>5</v>
      </c>
      <c r="N72" s="176" t="s">
        <v>209</v>
      </c>
      <c r="O72" s="156" t="s">
        <v>459</v>
      </c>
      <c r="P72" s="129"/>
      <c r="Q72" s="129"/>
      <c r="R72" s="129"/>
      <c r="S72" s="129"/>
      <c r="T72" s="129"/>
      <c r="U72" s="129"/>
      <c r="V72" s="168">
        <f t="shared" si="25"/>
        <v>0</v>
      </c>
    </row>
    <row r="73" spans="2:22" ht="15" hidden="1" outlineLevel="1" x14ac:dyDescent="0.2">
      <c r="B73" s="569">
        <f>B72+1</f>
        <v>6</v>
      </c>
      <c r="C73" s="176" t="s">
        <v>210</v>
      </c>
      <c r="D73" s="156" t="s">
        <v>459</v>
      </c>
      <c r="E73" s="158"/>
      <c r="F73" s="124"/>
      <c r="G73" s="125"/>
      <c r="H73" s="124"/>
      <c r="I73" s="124"/>
      <c r="J73" s="126"/>
      <c r="K73" s="169">
        <f t="shared" si="24"/>
        <v>0</v>
      </c>
      <c r="M73" s="569">
        <f>M72+1</f>
        <v>6</v>
      </c>
      <c r="N73" s="176" t="s">
        <v>210</v>
      </c>
      <c r="O73" s="156" t="s">
        <v>459</v>
      </c>
      <c r="P73" s="129"/>
      <c r="Q73" s="129"/>
      <c r="R73" s="129"/>
      <c r="S73" s="129"/>
      <c r="T73" s="129"/>
      <c r="U73" s="129"/>
      <c r="V73" s="169">
        <f t="shared" si="25"/>
        <v>0</v>
      </c>
    </row>
    <row r="74" spans="2:22" ht="15" hidden="1" outlineLevel="1" x14ac:dyDescent="0.2">
      <c r="B74" s="569"/>
      <c r="C74" s="175"/>
      <c r="D74" s="5"/>
      <c r="E74" s="59"/>
      <c r="F74" s="59"/>
      <c r="G74" s="59"/>
      <c r="H74" s="59"/>
      <c r="I74" s="59"/>
      <c r="J74" s="59"/>
      <c r="K74" s="160"/>
      <c r="M74" s="569"/>
      <c r="N74" s="175"/>
      <c r="O74" s="5"/>
      <c r="P74" s="59"/>
      <c r="Q74" s="59"/>
      <c r="R74" s="59"/>
      <c r="S74" s="59"/>
      <c r="T74" s="59"/>
      <c r="U74" s="59"/>
      <c r="V74" s="160"/>
    </row>
    <row r="75" spans="2:22" ht="15" hidden="1" outlineLevel="1" x14ac:dyDescent="0.2">
      <c r="B75" s="569">
        <v>7</v>
      </c>
      <c r="C75" s="175" t="s">
        <v>211</v>
      </c>
      <c r="D75" s="156" t="s">
        <v>459</v>
      </c>
      <c r="E75" s="155"/>
      <c r="F75" s="127"/>
      <c r="G75" s="127"/>
      <c r="H75" s="127"/>
      <c r="I75" s="127"/>
      <c r="J75" s="128"/>
      <c r="K75" s="170">
        <f t="shared" ref="K75:K81" si="26">SUM(E75:J75)</f>
        <v>0</v>
      </c>
      <c r="M75" s="569">
        <v>7</v>
      </c>
      <c r="N75" s="175" t="s">
        <v>211</v>
      </c>
      <c r="O75" s="156" t="s">
        <v>459</v>
      </c>
      <c r="P75" s="129"/>
      <c r="Q75" s="129"/>
      <c r="R75" s="129"/>
      <c r="S75" s="129"/>
      <c r="T75" s="129"/>
      <c r="U75" s="129"/>
      <c r="V75" s="170">
        <f t="shared" ref="V75:V81" si="27">SUM(P75:U75)</f>
        <v>0</v>
      </c>
    </row>
    <row r="76" spans="2:22" ht="15" hidden="1" outlineLevel="1" x14ac:dyDescent="0.2">
      <c r="B76" s="569">
        <f t="shared" ref="B76:B81" si="28">B75+1</f>
        <v>8</v>
      </c>
      <c r="C76" s="175" t="s">
        <v>116</v>
      </c>
      <c r="D76" s="156" t="s">
        <v>459</v>
      </c>
      <c r="E76" s="134"/>
      <c r="F76" s="120"/>
      <c r="G76" s="120"/>
      <c r="H76" s="120"/>
      <c r="I76" s="120"/>
      <c r="J76" s="123"/>
      <c r="K76" s="168">
        <f t="shared" si="26"/>
        <v>0</v>
      </c>
      <c r="M76" s="569">
        <f t="shared" ref="M76:M81" si="29">M75+1</f>
        <v>8</v>
      </c>
      <c r="N76" s="175" t="s">
        <v>116</v>
      </c>
      <c r="O76" s="156" t="s">
        <v>459</v>
      </c>
      <c r="P76" s="129"/>
      <c r="Q76" s="129"/>
      <c r="R76" s="129"/>
      <c r="S76" s="129"/>
      <c r="T76" s="129"/>
      <c r="U76" s="129"/>
      <c r="V76" s="168">
        <f t="shared" si="27"/>
        <v>0</v>
      </c>
    </row>
    <row r="77" spans="2:22" ht="15" hidden="1" outlineLevel="1" x14ac:dyDescent="0.2">
      <c r="B77" s="569">
        <f t="shared" si="28"/>
        <v>9</v>
      </c>
      <c r="C77" s="175" t="s">
        <v>117</v>
      </c>
      <c r="D77" s="156" t="s">
        <v>459</v>
      </c>
      <c r="E77" s="134"/>
      <c r="F77" s="120"/>
      <c r="G77" s="120"/>
      <c r="H77" s="120"/>
      <c r="I77" s="120"/>
      <c r="J77" s="123"/>
      <c r="K77" s="168">
        <f t="shared" si="26"/>
        <v>0</v>
      </c>
      <c r="M77" s="569">
        <f t="shared" si="29"/>
        <v>9</v>
      </c>
      <c r="N77" s="175" t="s">
        <v>117</v>
      </c>
      <c r="O77" s="156" t="s">
        <v>459</v>
      </c>
      <c r="P77" s="129"/>
      <c r="Q77" s="129"/>
      <c r="R77" s="129"/>
      <c r="S77" s="129"/>
      <c r="T77" s="129"/>
      <c r="U77" s="129"/>
      <c r="V77" s="168">
        <f t="shared" si="27"/>
        <v>0</v>
      </c>
    </row>
    <row r="78" spans="2:22" ht="15" hidden="1" outlineLevel="1" x14ac:dyDescent="0.2">
      <c r="B78" s="569">
        <f t="shared" si="28"/>
        <v>10</v>
      </c>
      <c r="C78" s="175" t="s">
        <v>121</v>
      </c>
      <c r="D78" s="156" t="s">
        <v>459</v>
      </c>
      <c r="E78" s="134"/>
      <c r="F78" s="120"/>
      <c r="G78" s="120"/>
      <c r="H78" s="120"/>
      <c r="I78" s="120"/>
      <c r="J78" s="123"/>
      <c r="K78" s="168">
        <f t="shared" si="26"/>
        <v>0</v>
      </c>
      <c r="M78" s="569">
        <f t="shared" si="29"/>
        <v>10</v>
      </c>
      <c r="N78" s="175" t="s">
        <v>121</v>
      </c>
      <c r="O78" s="156" t="s">
        <v>459</v>
      </c>
      <c r="P78" s="129"/>
      <c r="Q78" s="129"/>
      <c r="R78" s="129"/>
      <c r="S78" s="129"/>
      <c r="T78" s="129"/>
      <c r="U78" s="129"/>
      <c r="V78" s="168">
        <f t="shared" si="27"/>
        <v>0</v>
      </c>
    </row>
    <row r="79" spans="2:22" ht="15" hidden="1" outlineLevel="1" x14ac:dyDescent="0.2">
      <c r="B79" s="569">
        <f t="shared" si="28"/>
        <v>11</v>
      </c>
      <c r="C79" s="175" t="s">
        <v>212</v>
      </c>
      <c r="D79" s="156" t="s">
        <v>459</v>
      </c>
      <c r="E79" s="134"/>
      <c r="F79" s="120"/>
      <c r="G79" s="120"/>
      <c r="H79" s="120"/>
      <c r="I79" s="120"/>
      <c r="J79" s="123"/>
      <c r="K79" s="168">
        <f t="shared" si="26"/>
        <v>0</v>
      </c>
      <c r="M79" s="569">
        <f t="shared" si="29"/>
        <v>11</v>
      </c>
      <c r="N79" s="175" t="s">
        <v>212</v>
      </c>
      <c r="O79" s="156" t="s">
        <v>459</v>
      </c>
      <c r="P79" s="129"/>
      <c r="Q79" s="129"/>
      <c r="R79" s="129"/>
      <c r="S79" s="129"/>
      <c r="T79" s="129"/>
      <c r="U79" s="129"/>
      <c r="V79" s="168">
        <f t="shared" si="27"/>
        <v>0</v>
      </c>
    </row>
    <row r="80" spans="2:22" ht="15" hidden="1" outlineLevel="1" x14ac:dyDescent="0.2">
      <c r="B80" s="569">
        <f t="shared" si="28"/>
        <v>12</v>
      </c>
      <c r="C80" s="175" t="s">
        <v>213</v>
      </c>
      <c r="D80" s="521" t="s">
        <v>459</v>
      </c>
      <c r="E80" s="134"/>
      <c r="F80" s="120"/>
      <c r="G80" s="120"/>
      <c r="H80" s="120"/>
      <c r="I80" s="120"/>
      <c r="J80" s="123"/>
      <c r="K80" s="168">
        <f t="shared" si="26"/>
        <v>0</v>
      </c>
      <c r="M80" s="569">
        <f t="shared" si="29"/>
        <v>12</v>
      </c>
      <c r="N80" s="175" t="s">
        <v>213</v>
      </c>
      <c r="O80" s="521" t="s">
        <v>459</v>
      </c>
      <c r="P80" s="129"/>
      <c r="Q80" s="129"/>
      <c r="R80" s="129"/>
      <c r="S80" s="129"/>
      <c r="T80" s="129"/>
      <c r="U80" s="129"/>
      <c r="V80" s="168">
        <f t="shared" si="27"/>
        <v>0</v>
      </c>
    </row>
    <row r="81" spans="2:22" ht="15.75" hidden="1" outlineLevel="1" thickBot="1" x14ac:dyDescent="0.25">
      <c r="B81" s="570">
        <f t="shared" si="28"/>
        <v>13</v>
      </c>
      <c r="C81" s="177" t="s">
        <v>30</v>
      </c>
      <c r="D81" s="298" t="s">
        <v>459</v>
      </c>
      <c r="E81" s="174">
        <f t="shared" ref="E81:J81" si="30">SUM(E67:E80)</f>
        <v>0</v>
      </c>
      <c r="F81" s="166">
        <f t="shared" si="30"/>
        <v>0</v>
      </c>
      <c r="G81" s="166">
        <f t="shared" si="30"/>
        <v>0</v>
      </c>
      <c r="H81" s="166">
        <f t="shared" si="30"/>
        <v>0</v>
      </c>
      <c r="I81" s="166">
        <f t="shared" si="30"/>
        <v>0</v>
      </c>
      <c r="J81" s="166">
        <f t="shared" si="30"/>
        <v>0</v>
      </c>
      <c r="K81" s="167">
        <f t="shared" si="26"/>
        <v>0</v>
      </c>
      <c r="M81" s="570">
        <f t="shared" si="29"/>
        <v>13</v>
      </c>
      <c r="N81" s="177" t="s">
        <v>30</v>
      </c>
      <c r="O81" s="298" t="s">
        <v>459</v>
      </c>
      <c r="P81" s="174">
        <f t="shared" ref="P81:U81" si="31">SUM(P67:P80)</f>
        <v>0</v>
      </c>
      <c r="Q81" s="166">
        <f t="shared" si="31"/>
        <v>0</v>
      </c>
      <c r="R81" s="166">
        <f t="shared" si="31"/>
        <v>0</v>
      </c>
      <c r="S81" s="166">
        <f t="shared" si="31"/>
        <v>0</v>
      </c>
      <c r="T81" s="166">
        <f t="shared" si="31"/>
        <v>0</v>
      </c>
      <c r="U81" s="166">
        <f t="shared" si="31"/>
        <v>0</v>
      </c>
      <c r="V81" s="167">
        <f t="shared" si="27"/>
        <v>0</v>
      </c>
    </row>
    <row r="82" spans="2:22" hidden="1" outlineLevel="1" x14ac:dyDescent="0.2"/>
    <row r="83" spans="2:22" ht="15" hidden="1" outlineLevel="1" thickBot="1" x14ac:dyDescent="0.25"/>
    <row r="84" spans="2:22" ht="15" hidden="1" outlineLevel="1" x14ac:dyDescent="0.25">
      <c r="B84" s="647" t="str">
        <f>B64</f>
        <v>Year 2023</v>
      </c>
      <c r="C84" s="648"/>
      <c r="D84" s="487"/>
      <c r="E84" s="651" t="str">
        <f>LEFT(E64,4)-1&amp;" UY"</f>
        <v>2019 UY</v>
      </c>
      <c r="F84" s="644"/>
      <c r="G84" s="644"/>
      <c r="H84" s="644"/>
      <c r="I84" s="644"/>
      <c r="J84" s="645"/>
      <c r="K84" s="646"/>
      <c r="M84" s="647" t="str">
        <f>M64</f>
        <v>Year 2022</v>
      </c>
      <c r="N84" s="648"/>
      <c r="O84" s="487"/>
      <c r="P84" s="651" t="str">
        <f>LEFT(P64,4)-1&amp;" UY"</f>
        <v>2018 UY</v>
      </c>
      <c r="Q84" s="644"/>
      <c r="R84" s="644"/>
      <c r="S84" s="644"/>
      <c r="T84" s="644"/>
      <c r="U84" s="645"/>
      <c r="V84" s="646"/>
    </row>
    <row r="85" spans="2:22" ht="15" hidden="1" outlineLevel="1" x14ac:dyDescent="0.2">
      <c r="B85" s="649"/>
      <c r="C85" s="650"/>
      <c r="D85" s="369" t="s">
        <v>490</v>
      </c>
      <c r="E85" s="381" t="s">
        <v>153</v>
      </c>
      <c r="F85" s="381" t="s">
        <v>154</v>
      </c>
      <c r="G85" s="382" t="s">
        <v>62</v>
      </c>
      <c r="H85" s="382" t="s">
        <v>155</v>
      </c>
      <c r="I85" s="382" t="s">
        <v>105</v>
      </c>
      <c r="J85" s="383" t="s">
        <v>156</v>
      </c>
      <c r="K85" s="384" t="s">
        <v>157</v>
      </c>
      <c r="M85" s="649"/>
      <c r="N85" s="650"/>
      <c r="O85" s="369" t="s">
        <v>490</v>
      </c>
      <c r="P85" s="381" t="s">
        <v>153</v>
      </c>
      <c r="Q85" s="381" t="s">
        <v>154</v>
      </c>
      <c r="R85" s="382" t="s">
        <v>62</v>
      </c>
      <c r="S85" s="382" t="s">
        <v>155</v>
      </c>
      <c r="T85" s="382" t="s">
        <v>105</v>
      </c>
      <c r="U85" s="383" t="s">
        <v>156</v>
      </c>
      <c r="V85" s="384" t="s">
        <v>157</v>
      </c>
    </row>
    <row r="86" spans="2:22" ht="15" hidden="1" outlineLevel="1" x14ac:dyDescent="0.2">
      <c r="B86" s="649"/>
      <c r="C86" s="650"/>
      <c r="D86" s="372"/>
      <c r="E86" s="368" t="s">
        <v>177</v>
      </c>
      <c r="F86" s="366" t="s">
        <v>178</v>
      </c>
      <c r="G86" s="366" t="s">
        <v>179</v>
      </c>
      <c r="H86" s="366" t="s">
        <v>180</v>
      </c>
      <c r="I86" s="366" t="s">
        <v>181</v>
      </c>
      <c r="J86" s="366" t="s">
        <v>182</v>
      </c>
      <c r="K86" s="380" t="s">
        <v>183</v>
      </c>
      <c r="M86" s="649"/>
      <c r="N86" s="650"/>
      <c r="O86" s="372"/>
      <c r="P86" s="368" t="s">
        <v>177</v>
      </c>
      <c r="Q86" s="366" t="s">
        <v>178</v>
      </c>
      <c r="R86" s="366" t="s">
        <v>179</v>
      </c>
      <c r="S86" s="366" t="s">
        <v>180</v>
      </c>
      <c r="T86" s="366" t="s">
        <v>181</v>
      </c>
      <c r="U86" s="366" t="s">
        <v>182</v>
      </c>
      <c r="V86" s="380" t="s">
        <v>183</v>
      </c>
    </row>
    <row r="87" spans="2:22" ht="15" hidden="1" outlineLevel="1" x14ac:dyDescent="0.2">
      <c r="B87" s="569"/>
      <c r="C87" s="565" t="s">
        <v>204</v>
      </c>
      <c r="D87" s="5"/>
      <c r="E87" s="5"/>
      <c r="F87" s="161"/>
      <c r="G87" s="161"/>
      <c r="H87" s="161"/>
      <c r="I87" s="161"/>
      <c r="J87" s="161"/>
      <c r="K87" s="162"/>
      <c r="M87" s="569"/>
      <c r="N87" s="565" t="s">
        <v>204</v>
      </c>
      <c r="O87" s="5"/>
      <c r="P87" s="5"/>
      <c r="Q87" s="161"/>
      <c r="R87" s="161"/>
      <c r="S87" s="161"/>
      <c r="T87" s="161"/>
      <c r="U87" s="161"/>
      <c r="V87" s="162"/>
    </row>
    <row r="88" spans="2:22" ht="15" hidden="1" outlineLevel="1" x14ac:dyDescent="0.2">
      <c r="B88" s="569">
        <v>1</v>
      </c>
      <c r="C88" s="176" t="s">
        <v>205</v>
      </c>
      <c r="D88" s="156" t="s">
        <v>459</v>
      </c>
      <c r="E88" s="134"/>
      <c r="F88" s="134"/>
      <c r="G88" s="120"/>
      <c r="H88" s="120"/>
      <c r="I88" s="120"/>
      <c r="J88" s="123"/>
      <c r="K88" s="168">
        <f t="shared" ref="K88:K93" si="32">SUM(E88:J88)</f>
        <v>0</v>
      </c>
      <c r="M88" s="569">
        <v>1</v>
      </c>
      <c r="N88" s="176" t="s">
        <v>205</v>
      </c>
      <c r="O88" s="156" t="s">
        <v>459</v>
      </c>
      <c r="P88" s="129"/>
      <c r="Q88" s="129"/>
      <c r="R88" s="129"/>
      <c r="S88" s="129"/>
      <c r="T88" s="129"/>
      <c r="U88" s="129"/>
      <c r="V88" s="168">
        <f t="shared" ref="V88:V93" si="33">SUM(P88:U88)</f>
        <v>0</v>
      </c>
    </row>
    <row r="89" spans="2:22" ht="15" hidden="1" outlineLevel="1" x14ac:dyDescent="0.2">
      <c r="B89" s="569">
        <f>B88+1</f>
        <v>2</v>
      </c>
      <c r="C89" s="176" t="s">
        <v>206</v>
      </c>
      <c r="D89" s="156" t="s">
        <v>459</v>
      </c>
      <c r="E89" s="155"/>
      <c r="F89" s="120"/>
      <c r="G89" s="120"/>
      <c r="H89" s="120"/>
      <c r="I89" s="120"/>
      <c r="J89" s="123"/>
      <c r="K89" s="168">
        <f t="shared" si="32"/>
        <v>0</v>
      </c>
      <c r="M89" s="569">
        <f>M88+1</f>
        <v>2</v>
      </c>
      <c r="N89" s="176" t="s">
        <v>206</v>
      </c>
      <c r="O89" s="156" t="s">
        <v>459</v>
      </c>
      <c r="P89" s="129"/>
      <c r="Q89" s="129"/>
      <c r="R89" s="129"/>
      <c r="S89" s="129"/>
      <c r="T89" s="129"/>
      <c r="U89" s="129"/>
      <c r="V89" s="168">
        <f t="shared" si="33"/>
        <v>0</v>
      </c>
    </row>
    <row r="90" spans="2:22" ht="15" hidden="1" outlineLevel="1" x14ac:dyDescent="0.2">
      <c r="B90" s="569">
        <f>B89+1</f>
        <v>3</v>
      </c>
      <c r="C90" s="176" t="s">
        <v>207</v>
      </c>
      <c r="D90" s="156" t="s">
        <v>459</v>
      </c>
      <c r="E90" s="134"/>
      <c r="F90" s="120"/>
      <c r="G90" s="120"/>
      <c r="H90" s="120"/>
      <c r="I90" s="120"/>
      <c r="J90" s="123"/>
      <c r="K90" s="168">
        <f t="shared" si="32"/>
        <v>0</v>
      </c>
      <c r="M90" s="569">
        <f>M89+1</f>
        <v>3</v>
      </c>
      <c r="N90" s="176" t="s">
        <v>207</v>
      </c>
      <c r="O90" s="156" t="s">
        <v>459</v>
      </c>
      <c r="P90" s="129"/>
      <c r="Q90" s="129"/>
      <c r="R90" s="129"/>
      <c r="S90" s="129"/>
      <c r="T90" s="129"/>
      <c r="U90" s="129"/>
      <c r="V90" s="168">
        <f t="shared" si="33"/>
        <v>0</v>
      </c>
    </row>
    <row r="91" spans="2:22" ht="15" hidden="1" outlineLevel="1" x14ac:dyDescent="0.2">
      <c r="B91" s="569">
        <f>B90+1</f>
        <v>4</v>
      </c>
      <c r="C91" s="176" t="s">
        <v>208</v>
      </c>
      <c r="D91" s="156" t="s">
        <v>459</v>
      </c>
      <c r="E91" s="134"/>
      <c r="F91" s="120"/>
      <c r="G91" s="120"/>
      <c r="H91" s="120"/>
      <c r="I91" s="120"/>
      <c r="J91" s="123"/>
      <c r="K91" s="168">
        <f t="shared" si="32"/>
        <v>0</v>
      </c>
      <c r="M91" s="569">
        <f>M90+1</f>
        <v>4</v>
      </c>
      <c r="N91" s="176" t="s">
        <v>208</v>
      </c>
      <c r="O91" s="156" t="s">
        <v>459</v>
      </c>
      <c r="P91" s="129"/>
      <c r="Q91" s="129"/>
      <c r="R91" s="129"/>
      <c r="S91" s="129"/>
      <c r="T91" s="129"/>
      <c r="U91" s="129"/>
      <c r="V91" s="168">
        <f t="shared" si="33"/>
        <v>0</v>
      </c>
    </row>
    <row r="92" spans="2:22" ht="15" hidden="1" outlineLevel="1" x14ac:dyDescent="0.2">
      <c r="B92" s="569">
        <f>B91+1</f>
        <v>5</v>
      </c>
      <c r="C92" s="176" t="s">
        <v>209</v>
      </c>
      <c r="D92" s="156" t="s">
        <v>459</v>
      </c>
      <c r="E92" s="134"/>
      <c r="F92" s="120"/>
      <c r="G92" s="120"/>
      <c r="H92" s="120"/>
      <c r="I92" s="120"/>
      <c r="J92" s="123"/>
      <c r="K92" s="168">
        <f t="shared" si="32"/>
        <v>0</v>
      </c>
      <c r="M92" s="569">
        <f>M91+1</f>
        <v>5</v>
      </c>
      <c r="N92" s="176" t="s">
        <v>209</v>
      </c>
      <c r="O92" s="156" t="s">
        <v>459</v>
      </c>
      <c r="P92" s="129"/>
      <c r="Q92" s="129"/>
      <c r="R92" s="129"/>
      <c r="S92" s="129"/>
      <c r="T92" s="129"/>
      <c r="U92" s="129"/>
      <c r="V92" s="168">
        <f t="shared" si="33"/>
        <v>0</v>
      </c>
    </row>
    <row r="93" spans="2:22" ht="15" hidden="1" outlineLevel="1" x14ac:dyDescent="0.2">
      <c r="B93" s="569">
        <f>B92+1</f>
        <v>6</v>
      </c>
      <c r="C93" s="176" t="s">
        <v>210</v>
      </c>
      <c r="D93" s="156" t="s">
        <v>459</v>
      </c>
      <c r="E93" s="158"/>
      <c r="F93" s="124"/>
      <c r="G93" s="125"/>
      <c r="H93" s="124"/>
      <c r="I93" s="124"/>
      <c r="J93" s="126"/>
      <c r="K93" s="169">
        <f t="shared" si="32"/>
        <v>0</v>
      </c>
      <c r="M93" s="569">
        <f>M92+1</f>
        <v>6</v>
      </c>
      <c r="N93" s="176" t="s">
        <v>210</v>
      </c>
      <c r="O93" s="156" t="s">
        <v>459</v>
      </c>
      <c r="P93" s="129"/>
      <c r="Q93" s="129"/>
      <c r="R93" s="129"/>
      <c r="S93" s="129"/>
      <c r="T93" s="129"/>
      <c r="U93" s="129"/>
      <c r="V93" s="169">
        <f t="shared" si="33"/>
        <v>0</v>
      </c>
    </row>
    <row r="94" spans="2:22" ht="15" hidden="1" outlineLevel="1" x14ac:dyDescent="0.2">
      <c r="B94" s="569"/>
      <c r="C94" s="175"/>
      <c r="D94" s="5"/>
      <c r="E94" s="59"/>
      <c r="F94" s="59"/>
      <c r="G94" s="59"/>
      <c r="H94" s="59"/>
      <c r="I94" s="59"/>
      <c r="J94" s="59"/>
      <c r="K94" s="160"/>
      <c r="M94" s="569"/>
      <c r="N94" s="175"/>
      <c r="O94" s="5"/>
      <c r="P94" s="59"/>
      <c r="Q94" s="59"/>
      <c r="R94" s="59"/>
      <c r="S94" s="59"/>
      <c r="T94" s="59"/>
      <c r="U94" s="59"/>
      <c r="V94" s="160"/>
    </row>
    <row r="95" spans="2:22" ht="15" hidden="1" outlineLevel="1" x14ac:dyDescent="0.2">
      <c r="B95" s="569">
        <v>7</v>
      </c>
      <c r="C95" s="175" t="s">
        <v>211</v>
      </c>
      <c r="D95" s="156" t="s">
        <v>459</v>
      </c>
      <c r="E95" s="155"/>
      <c r="F95" s="127"/>
      <c r="G95" s="127"/>
      <c r="H95" s="127"/>
      <c r="I95" s="127"/>
      <c r="J95" s="128"/>
      <c r="K95" s="170">
        <f t="shared" ref="K95:K101" si="34">SUM(E95:J95)</f>
        <v>0</v>
      </c>
      <c r="M95" s="569">
        <v>7</v>
      </c>
      <c r="N95" s="175" t="s">
        <v>211</v>
      </c>
      <c r="O95" s="156" t="s">
        <v>459</v>
      </c>
      <c r="P95" s="129"/>
      <c r="Q95" s="129"/>
      <c r="R95" s="129"/>
      <c r="S95" s="129"/>
      <c r="T95" s="129"/>
      <c r="U95" s="129"/>
      <c r="V95" s="170">
        <f t="shared" ref="V95:V101" si="35">SUM(P95:U95)</f>
        <v>0</v>
      </c>
    </row>
    <row r="96" spans="2:22" ht="15" hidden="1" outlineLevel="1" x14ac:dyDescent="0.2">
      <c r="B96" s="569">
        <f t="shared" ref="B96:B101" si="36">B95+1</f>
        <v>8</v>
      </c>
      <c r="C96" s="175" t="s">
        <v>116</v>
      </c>
      <c r="D96" s="156" t="s">
        <v>459</v>
      </c>
      <c r="E96" s="134"/>
      <c r="F96" s="120"/>
      <c r="G96" s="120"/>
      <c r="H96" s="120"/>
      <c r="I96" s="120"/>
      <c r="J96" s="123"/>
      <c r="K96" s="168">
        <f t="shared" si="34"/>
        <v>0</v>
      </c>
      <c r="M96" s="569">
        <f t="shared" ref="M96:M101" si="37">M95+1</f>
        <v>8</v>
      </c>
      <c r="N96" s="175" t="s">
        <v>116</v>
      </c>
      <c r="O96" s="156" t="s">
        <v>459</v>
      </c>
      <c r="P96" s="129"/>
      <c r="Q96" s="129"/>
      <c r="R96" s="129"/>
      <c r="S96" s="129"/>
      <c r="T96" s="129"/>
      <c r="U96" s="129"/>
      <c r="V96" s="168">
        <f t="shared" si="35"/>
        <v>0</v>
      </c>
    </row>
    <row r="97" spans="2:22" ht="15" hidden="1" outlineLevel="1" x14ac:dyDescent="0.2">
      <c r="B97" s="569">
        <f t="shared" si="36"/>
        <v>9</v>
      </c>
      <c r="C97" s="175" t="s">
        <v>117</v>
      </c>
      <c r="D97" s="156" t="s">
        <v>459</v>
      </c>
      <c r="E97" s="134"/>
      <c r="F97" s="120"/>
      <c r="G97" s="120"/>
      <c r="H97" s="120"/>
      <c r="I97" s="120"/>
      <c r="J97" s="123"/>
      <c r="K97" s="168">
        <f t="shared" si="34"/>
        <v>0</v>
      </c>
      <c r="M97" s="569">
        <f t="shared" si="37"/>
        <v>9</v>
      </c>
      <c r="N97" s="175" t="s">
        <v>117</v>
      </c>
      <c r="O97" s="156" t="s">
        <v>459</v>
      </c>
      <c r="P97" s="129"/>
      <c r="Q97" s="129"/>
      <c r="R97" s="129"/>
      <c r="S97" s="129"/>
      <c r="T97" s="129"/>
      <c r="U97" s="129"/>
      <c r="V97" s="168">
        <f t="shared" si="35"/>
        <v>0</v>
      </c>
    </row>
    <row r="98" spans="2:22" ht="15" hidden="1" outlineLevel="1" x14ac:dyDescent="0.2">
      <c r="B98" s="569">
        <f t="shared" si="36"/>
        <v>10</v>
      </c>
      <c r="C98" s="175" t="s">
        <v>121</v>
      </c>
      <c r="D98" s="156" t="s">
        <v>459</v>
      </c>
      <c r="E98" s="134"/>
      <c r="F98" s="120"/>
      <c r="G98" s="120"/>
      <c r="H98" s="120"/>
      <c r="I98" s="120"/>
      <c r="J98" s="123"/>
      <c r="K98" s="168">
        <f t="shared" si="34"/>
        <v>0</v>
      </c>
      <c r="M98" s="569">
        <f t="shared" si="37"/>
        <v>10</v>
      </c>
      <c r="N98" s="175" t="s">
        <v>121</v>
      </c>
      <c r="O98" s="156" t="s">
        <v>459</v>
      </c>
      <c r="P98" s="129"/>
      <c r="Q98" s="129"/>
      <c r="R98" s="129"/>
      <c r="S98" s="129"/>
      <c r="T98" s="129"/>
      <c r="U98" s="129"/>
      <c r="V98" s="168">
        <f t="shared" si="35"/>
        <v>0</v>
      </c>
    </row>
    <row r="99" spans="2:22" ht="15" hidden="1" outlineLevel="1" x14ac:dyDescent="0.2">
      <c r="B99" s="569">
        <f t="shared" si="36"/>
        <v>11</v>
      </c>
      <c r="C99" s="175" t="s">
        <v>212</v>
      </c>
      <c r="D99" s="156" t="s">
        <v>459</v>
      </c>
      <c r="E99" s="134"/>
      <c r="F99" s="120"/>
      <c r="G99" s="120"/>
      <c r="H99" s="120"/>
      <c r="I99" s="120"/>
      <c r="J99" s="123"/>
      <c r="K99" s="168">
        <f t="shared" si="34"/>
        <v>0</v>
      </c>
      <c r="M99" s="569">
        <f t="shared" si="37"/>
        <v>11</v>
      </c>
      <c r="N99" s="175" t="s">
        <v>212</v>
      </c>
      <c r="O99" s="156" t="s">
        <v>459</v>
      </c>
      <c r="P99" s="129"/>
      <c r="Q99" s="129"/>
      <c r="R99" s="129"/>
      <c r="S99" s="129"/>
      <c r="T99" s="129"/>
      <c r="U99" s="129"/>
      <c r="V99" s="168">
        <f t="shared" si="35"/>
        <v>0</v>
      </c>
    </row>
    <row r="100" spans="2:22" ht="15" hidden="1" outlineLevel="1" x14ac:dyDescent="0.2">
      <c r="B100" s="569">
        <f t="shared" si="36"/>
        <v>12</v>
      </c>
      <c r="C100" s="175" t="s">
        <v>213</v>
      </c>
      <c r="D100" s="521" t="s">
        <v>459</v>
      </c>
      <c r="E100" s="134"/>
      <c r="F100" s="120"/>
      <c r="G100" s="120"/>
      <c r="H100" s="120"/>
      <c r="I100" s="120"/>
      <c r="J100" s="123"/>
      <c r="K100" s="168">
        <f t="shared" si="34"/>
        <v>0</v>
      </c>
      <c r="M100" s="569">
        <f t="shared" si="37"/>
        <v>12</v>
      </c>
      <c r="N100" s="175" t="s">
        <v>213</v>
      </c>
      <c r="O100" s="521" t="s">
        <v>459</v>
      </c>
      <c r="P100" s="129"/>
      <c r="Q100" s="129"/>
      <c r="R100" s="129"/>
      <c r="S100" s="129"/>
      <c r="T100" s="129"/>
      <c r="U100" s="129"/>
      <c r="V100" s="168">
        <f t="shared" si="35"/>
        <v>0</v>
      </c>
    </row>
    <row r="101" spans="2:22" ht="15.75" hidden="1" outlineLevel="1" thickBot="1" x14ac:dyDescent="0.25">
      <c r="B101" s="570">
        <f t="shared" si="36"/>
        <v>13</v>
      </c>
      <c r="C101" s="177" t="s">
        <v>30</v>
      </c>
      <c r="D101" s="298" t="s">
        <v>459</v>
      </c>
      <c r="E101" s="174">
        <f t="shared" ref="E101:J101" si="38">SUM(E87:E100)</f>
        <v>0</v>
      </c>
      <c r="F101" s="166">
        <f t="shared" si="38"/>
        <v>0</v>
      </c>
      <c r="G101" s="166">
        <f t="shared" si="38"/>
        <v>0</v>
      </c>
      <c r="H101" s="166">
        <f t="shared" si="38"/>
        <v>0</v>
      </c>
      <c r="I101" s="166">
        <f t="shared" si="38"/>
        <v>0</v>
      </c>
      <c r="J101" s="166">
        <f t="shared" si="38"/>
        <v>0</v>
      </c>
      <c r="K101" s="167">
        <f t="shared" si="34"/>
        <v>0</v>
      </c>
      <c r="M101" s="570">
        <f t="shared" si="37"/>
        <v>13</v>
      </c>
      <c r="N101" s="177" t="s">
        <v>30</v>
      </c>
      <c r="O101" s="298" t="s">
        <v>459</v>
      </c>
      <c r="P101" s="174">
        <f t="shared" ref="P101:U101" si="39">SUM(P87:P100)</f>
        <v>0</v>
      </c>
      <c r="Q101" s="166">
        <f t="shared" si="39"/>
        <v>0</v>
      </c>
      <c r="R101" s="166">
        <f t="shared" si="39"/>
        <v>0</v>
      </c>
      <c r="S101" s="166">
        <f t="shared" si="39"/>
        <v>0</v>
      </c>
      <c r="T101" s="166">
        <f t="shared" si="39"/>
        <v>0</v>
      </c>
      <c r="U101" s="166">
        <f t="shared" si="39"/>
        <v>0</v>
      </c>
      <c r="V101" s="167">
        <f t="shared" si="35"/>
        <v>0</v>
      </c>
    </row>
    <row r="102" spans="2:22" hidden="1" outlineLevel="1" x14ac:dyDescent="0.2"/>
    <row r="103" spans="2:22" ht="15" hidden="1" outlineLevel="1" thickBot="1" x14ac:dyDescent="0.25"/>
    <row r="104" spans="2:22" ht="15" hidden="1" outlineLevel="1" x14ac:dyDescent="0.25">
      <c r="B104" s="647" t="str">
        <f>B84</f>
        <v>Year 2023</v>
      </c>
      <c r="C104" s="648"/>
      <c r="D104" s="487"/>
      <c r="E104" s="651" t="str">
        <f>LEFT(E84,4)-1&amp;" UY"</f>
        <v>2018 UY</v>
      </c>
      <c r="F104" s="644"/>
      <c r="G104" s="644"/>
      <c r="H104" s="644"/>
      <c r="I104" s="644"/>
      <c r="J104" s="645"/>
      <c r="K104" s="646"/>
      <c r="M104" s="647" t="str">
        <f>M84</f>
        <v>Year 2022</v>
      </c>
      <c r="N104" s="648"/>
      <c r="O104" s="487"/>
      <c r="P104" s="651" t="str">
        <f>LEFT(P84,4)-1&amp;" UY"</f>
        <v>2017 UY</v>
      </c>
      <c r="Q104" s="644"/>
      <c r="R104" s="644"/>
      <c r="S104" s="644"/>
      <c r="T104" s="644"/>
      <c r="U104" s="645"/>
      <c r="V104" s="646"/>
    </row>
    <row r="105" spans="2:22" ht="15" hidden="1" outlineLevel="1" x14ac:dyDescent="0.2">
      <c r="B105" s="649"/>
      <c r="C105" s="650"/>
      <c r="D105" s="369" t="s">
        <v>490</v>
      </c>
      <c r="E105" s="381" t="s">
        <v>153</v>
      </c>
      <c r="F105" s="381" t="s">
        <v>154</v>
      </c>
      <c r="G105" s="382" t="s">
        <v>62</v>
      </c>
      <c r="H105" s="382" t="s">
        <v>155</v>
      </c>
      <c r="I105" s="382" t="s">
        <v>105</v>
      </c>
      <c r="J105" s="383" t="s">
        <v>156</v>
      </c>
      <c r="K105" s="384" t="s">
        <v>157</v>
      </c>
      <c r="M105" s="649"/>
      <c r="N105" s="650"/>
      <c r="O105" s="369" t="s">
        <v>490</v>
      </c>
      <c r="P105" s="381" t="s">
        <v>153</v>
      </c>
      <c r="Q105" s="381" t="s">
        <v>154</v>
      </c>
      <c r="R105" s="382" t="s">
        <v>62</v>
      </c>
      <c r="S105" s="382" t="s">
        <v>155</v>
      </c>
      <c r="T105" s="382" t="s">
        <v>105</v>
      </c>
      <c r="U105" s="383" t="s">
        <v>156</v>
      </c>
      <c r="V105" s="384" t="s">
        <v>157</v>
      </c>
    </row>
    <row r="106" spans="2:22" ht="15" hidden="1" outlineLevel="1" x14ac:dyDescent="0.2">
      <c r="B106" s="649"/>
      <c r="C106" s="650"/>
      <c r="D106" s="372"/>
      <c r="E106" s="368" t="s">
        <v>184</v>
      </c>
      <c r="F106" s="366" t="s">
        <v>185</v>
      </c>
      <c r="G106" s="366" t="s">
        <v>186</v>
      </c>
      <c r="H106" s="366" t="s">
        <v>187</v>
      </c>
      <c r="I106" s="366" t="s">
        <v>188</v>
      </c>
      <c r="J106" s="366" t="s">
        <v>189</v>
      </c>
      <c r="K106" s="380" t="s">
        <v>190</v>
      </c>
      <c r="M106" s="649"/>
      <c r="N106" s="650"/>
      <c r="O106" s="372"/>
      <c r="P106" s="368" t="s">
        <v>184</v>
      </c>
      <c r="Q106" s="366" t="s">
        <v>185</v>
      </c>
      <c r="R106" s="366" t="s">
        <v>186</v>
      </c>
      <c r="S106" s="366" t="s">
        <v>187</v>
      </c>
      <c r="T106" s="366" t="s">
        <v>188</v>
      </c>
      <c r="U106" s="366" t="s">
        <v>189</v>
      </c>
      <c r="V106" s="380" t="s">
        <v>190</v>
      </c>
    </row>
    <row r="107" spans="2:22" ht="15" hidden="1" outlineLevel="1" x14ac:dyDescent="0.2">
      <c r="B107" s="569"/>
      <c r="C107" s="565" t="s">
        <v>204</v>
      </c>
      <c r="D107" s="5"/>
      <c r="E107" s="5"/>
      <c r="F107" s="161"/>
      <c r="G107" s="161"/>
      <c r="H107" s="161"/>
      <c r="I107" s="161"/>
      <c r="J107" s="161"/>
      <c r="K107" s="162"/>
      <c r="M107" s="569"/>
      <c r="N107" s="565" t="s">
        <v>204</v>
      </c>
      <c r="O107" s="5"/>
      <c r="P107" s="5"/>
      <c r="Q107" s="161"/>
      <c r="R107" s="161"/>
      <c r="S107" s="161"/>
      <c r="T107" s="161"/>
      <c r="U107" s="161"/>
      <c r="V107" s="162"/>
    </row>
    <row r="108" spans="2:22" ht="15" hidden="1" outlineLevel="1" x14ac:dyDescent="0.2">
      <c r="B108" s="569">
        <v>1</v>
      </c>
      <c r="C108" s="176" t="s">
        <v>205</v>
      </c>
      <c r="D108" s="156" t="s">
        <v>459</v>
      </c>
      <c r="E108" s="134"/>
      <c r="F108" s="134"/>
      <c r="G108" s="120"/>
      <c r="H108" s="120"/>
      <c r="I108" s="120"/>
      <c r="J108" s="123"/>
      <c r="K108" s="168">
        <f t="shared" ref="K108:K113" si="40">SUM(E108:J108)</f>
        <v>0</v>
      </c>
      <c r="M108" s="569">
        <v>1</v>
      </c>
      <c r="N108" s="176" t="s">
        <v>205</v>
      </c>
      <c r="O108" s="156" t="s">
        <v>459</v>
      </c>
      <c r="P108" s="129"/>
      <c r="Q108" s="129"/>
      <c r="R108" s="129"/>
      <c r="S108" s="129"/>
      <c r="T108" s="129"/>
      <c r="U108" s="129"/>
      <c r="V108" s="168">
        <f t="shared" ref="V108:V113" si="41">SUM(P108:U108)</f>
        <v>0</v>
      </c>
    </row>
    <row r="109" spans="2:22" ht="15" hidden="1" outlineLevel="1" x14ac:dyDescent="0.2">
      <c r="B109" s="569">
        <f>B108+1</f>
        <v>2</v>
      </c>
      <c r="C109" s="176" t="s">
        <v>206</v>
      </c>
      <c r="D109" s="156" t="s">
        <v>459</v>
      </c>
      <c r="E109" s="155"/>
      <c r="F109" s="120"/>
      <c r="G109" s="120"/>
      <c r="H109" s="120"/>
      <c r="I109" s="120"/>
      <c r="J109" s="123"/>
      <c r="K109" s="168">
        <f t="shared" si="40"/>
        <v>0</v>
      </c>
      <c r="M109" s="569">
        <f>M108+1</f>
        <v>2</v>
      </c>
      <c r="N109" s="176" t="s">
        <v>206</v>
      </c>
      <c r="O109" s="156" t="s">
        <v>459</v>
      </c>
      <c r="P109" s="129"/>
      <c r="Q109" s="129"/>
      <c r="R109" s="129"/>
      <c r="S109" s="129"/>
      <c r="T109" s="129"/>
      <c r="U109" s="129"/>
      <c r="V109" s="168">
        <f t="shared" si="41"/>
        <v>0</v>
      </c>
    </row>
    <row r="110" spans="2:22" ht="15" hidden="1" outlineLevel="1" x14ac:dyDescent="0.2">
      <c r="B110" s="569">
        <f>B109+1</f>
        <v>3</v>
      </c>
      <c r="C110" s="176" t="s">
        <v>207</v>
      </c>
      <c r="D110" s="156" t="s">
        <v>459</v>
      </c>
      <c r="E110" s="134"/>
      <c r="F110" s="120"/>
      <c r="G110" s="120"/>
      <c r="H110" s="120"/>
      <c r="I110" s="120"/>
      <c r="J110" s="123"/>
      <c r="K110" s="168">
        <f t="shared" si="40"/>
        <v>0</v>
      </c>
      <c r="M110" s="569">
        <f>M109+1</f>
        <v>3</v>
      </c>
      <c r="N110" s="176" t="s">
        <v>207</v>
      </c>
      <c r="O110" s="156" t="s">
        <v>459</v>
      </c>
      <c r="P110" s="129"/>
      <c r="Q110" s="129"/>
      <c r="R110" s="129"/>
      <c r="S110" s="129"/>
      <c r="T110" s="129"/>
      <c r="U110" s="129"/>
      <c r="V110" s="168">
        <f t="shared" si="41"/>
        <v>0</v>
      </c>
    </row>
    <row r="111" spans="2:22" ht="15" hidden="1" outlineLevel="1" x14ac:dyDescent="0.2">
      <c r="B111" s="569">
        <f>B110+1</f>
        <v>4</v>
      </c>
      <c r="C111" s="176" t="s">
        <v>208</v>
      </c>
      <c r="D111" s="156" t="s">
        <v>459</v>
      </c>
      <c r="E111" s="134"/>
      <c r="F111" s="120"/>
      <c r="G111" s="120"/>
      <c r="H111" s="120"/>
      <c r="I111" s="120"/>
      <c r="J111" s="123"/>
      <c r="K111" s="168">
        <f t="shared" si="40"/>
        <v>0</v>
      </c>
      <c r="M111" s="569">
        <f>M110+1</f>
        <v>4</v>
      </c>
      <c r="N111" s="176" t="s">
        <v>208</v>
      </c>
      <c r="O111" s="156" t="s">
        <v>459</v>
      </c>
      <c r="P111" s="129"/>
      <c r="Q111" s="129"/>
      <c r="R111" s="129"/>
      <c r="S111" s="129"/>
      <c r="T111" s="129"/>
      <c r="U111" s="129"/>
      <c r="V111" s="168">
        <f t="shared" si="41"/>
        <v>0</v>
      </c>
    </row>
    <row r="112" spans="2:22" ht="15" hidden="1" outlineLevel="1" x14ac:dyDescent="0.2">
      <c r="B112" s="569">
        <f>B111+1</f>
        <v>5</v>
      </c>
      <c r="C112" s="176" t="s">
        <v>209</v>
      </c>
      <c r="D112" s="156" t="s">
        <v>459</v>
      </c>
      <c r="E112" s="134"/>
      <c r="F112" s="120"/>
      <c r="G112" s="120"/>
      <c r="H112" s="120"/>
      <c r="I112" s="120"/>
      <c r="J112" s="123"/>
      <c r="K112" s="168">
        <f t="shared" si="40"/>
        <v>0</v>
      </c>
      <c r="M112" s="569">
        <f>M111+1</f>
        <v>5</v>
      </c>
      <c r="N112" s="176" t="s">
        <v>209</v>
      </c>
      <c r="O112" s="156" t="s">
        <v>459</v>
      </c>
      <c r="P112" s="129"/>
      <c r="Q112" s="129"/>
      <c r="R112" s="129"/>
      <c r="S112" s="129"/>
      <c r="T112" s="129"/>
      <c r="U112" s="129"/>
      <c r="V112" s="168">
        <f t="shared" si="41"/>
        <v>0</v>
      </c>
    </row>
    <row r="113" spans="2:22" ht="15" hidden="1" outlineLevel="1" x14ac:dyDescent="0.2">
      <c r="B113" s="569">
        <f>B112+1</f>
        <v>6</v>
      </c>
      <c r="C113" s="176" t="s">
        <v>210</v>
      </c>
      <c r="D113" s="156" t="s">
        <v>459</v>
      </c>
      <c r="E113" s="158"/>
      <c r="F113" s="124"/>
      <c r="G113" s="125"/>
      <c r="H113" s="124"/>
      <c r="I113" s="124"/>
      <c r="J113" s="126"/>
      <c r="K113" s="169">
        <f t="shared" si="40"/>
        <v>0</v>
      </c>
      <c r="M113" s="569">
        <f>M112+1</f>
        <v>6</v>
      </c>
      <c r="N113" s="176" t="s">
        <v>210</v>
      </c>
      <c r="O113" s="156" t="s">
        <v>459</v>
      </c>
      <c r="P113" s="129"/>
      <c r="Q113" s="129"/>
      <c r="R113" s="129"/>
      <c r="S113" s="129"/>
      <c r="T113" s="129"/>
      <c r="U113" s="129"/>
      <c r="V113" s="169">
        <f t="shared" si="41"/>
        <v>0</v>
      </c>
    </row>
    <row r="114" spans="2:22" ht="15" hidden="1" outlineLevel="1" x14ac:dyDescent="0.2">
      <c r="B114" s="569"/>
      <c r="C114" s="175"/>
      <c r="D114" s="5"/>
      <c r="E114" s="59"/>
      <c r="F114" s="59"/>
      <c r="G114" s="59"/>
      <c r="H114" s="59"/>
      <c r="I114" s="59"/>
      <c r="J114" s="59"/>
      <c r="K114" s="160"/>
      <c r="M114" s="569"/>
      <c r="N114" s="175"/>
      <c r="O114" s="5"/>
      <c r="P114" s="59"/>
      <c r="Q114" s="59"/>
      <c r="R114" s="59"/>
      <c r="S114" s="59"/>
      <c r="T114" s="59"/>
      <c r="U114" s="59"/>
      <c r="V114" s="160"/>
    </row>
    <row r="115" spans="2:22" ht="15" hidden="1" outlineLevel="1" x14ac:dyDescent="0.2">
      <c r="B115" s="569">
        <v>7</v>
      </c>
      <c r="C115" s="175" t="s">
        <v>211</v>
      </c>
      <c r="D115" s="156" t="s">
        <v>459</v>
      </c>
      <c r="E115" s="155"/>
      <c r="F115" s="127"/>
      <c r="G115" s="127"/>
      <c r="H115" s="127"/>
      <c r="I115" s="127"/>
      <c r="J115" s="128"/>
      <c r="K115" s="170">
        <f t="shared" ref="K115:K121" si="42">SUM(E115:J115)</f>
        <v>0</v>
      </c>
      <c r="M115" s="569">
        <v>7</v>
      </c>
      <c r="N115" s="175" t="s">
        <v>211</v>
      </c>
      <c r="O115" s="156" t="s">
        <v>459</v>
      </c>
      <c r="P115" s="129"/>
      <c r="Q115" s="129"/>
      <c r="R115" s="129"/>
      <c r="S115" s="129"/>
      <c r="T115" s="129"/>
      <c r="U115" s="129"/>
      <c r="V115" s="170">
        <f t="shared" ref="V115:V121" si="43">SUM(P115:U115)</f>
        <v>0</v>
      </c>
    </row>
    <row r="116" spans="2:22" ht="15" hidden="1" outlineLevel="1" x14ac:dyDescent="0.2">
      <c r="B116" s="569">
        <f t="shared" ref="B116:B121" si="44">B115+1</f>
        <v>8</v>
      </c>
      <c r="C116" s="175" t="s">
        <v>116</v>
      </c>
      <c r="D116" s="156" t="s">
        <v>459</v>
      </c>
      <c r="E116" s="134"/>
      <c r="F116" s="120"/>
      <c r="G116" s="120"/>
      <c r="H116" s="120"/>
      <c r="I116" s="120"/>
      <c r="J116" s="123"/>
      <c r="K116" s="168">
        <f t="shared" si="42"/>
        <v>0</v>
      </c>
      <c r="M116" s="569">
        <f t="shared" ref="M116:M121" si="45">M115+1</f>
        <v>8</v>
      </c>
      <c r="N116" s="175" t="s">
        <v>116</v>
      </c>
      <c r="O116" s="156" t="s">
        <v>459</v>
      </c>
      <c r="P116" s="129"/>
      <c r="Q116" s="129"/>
      <c r="R116" s="129"/>
      <c r="S116" s="129"/>
      <c r="T116" s="129"/>
      <c r="U116" s="129"/>
      <c r="V116" s="168">
        <f t="shared" si="43"/>
        <v>0</v>
      </c>
    </row>
    <row r="117" spans="2:22" ht="15" hidden="1" outlineLevel="1" x14ac:dyDescent="0.2">
      <c r="B117" s="569">
        <f t="shared" si="44"/>
        <v>9</v>
      </c>
      <c r="C117" s="175" t="s">
        <v>117</v>
      </c>
      <c r="D117" s="156" t="s">
        <v>459</v>
      </c>
      <c r="E117" s="134"/>
      <c r="F117" s="120"/>
      <c r="G117" s="120"/>
      <c r="H117" s="120"/>
      <c r="I117" s="120"/>
      <c r="J117" s="123"/>
      <c r="K117" s="168">
        <f t="shared" si="42"/>
        <v>0</v>
      </c>
      <c r="M117" s="569">
        <f t="shared" si="45"/>
        <v>9</v>
      </c>
      <c r="N117" s="175" t="s">
        <v>117</v>
      </c>
      <c r="O117" s="156" t="s">
        <v>459</v>
      </c>
      <c r="P117" s="129"/>
      <c r="Q117" s="129"/>
      <c r="R117" s="129"/>
      <c r="S117" s="129"/>
      <c r="T117" s="129"/>
      <c r="U117" s="129"/>
      <c r="V117" s="168">
        <f t="shared" si="43"/>
        <v>0</v>
      </c>
    </row>
    <row r="118" spans="2:22" ht="15" hidden="1" outlineLevel="1" x14ac:dyDescent="0.2">
      <c r="B118" s="569">
        <f t="shared" si="44"/>
        <v>10</v>
      </c>
      <c r="C118" s="175" t="s">
        <v>121</v>
      </c>
      <c r="D118" s="156" t="s">
        <v>459</v>
      </c>
      <c r="E118" s="134"/>
      <c r="F118" s="120"/>
      <c r="G118" s="120"/>
      <c r="H118" s="120"/>
      <c r="I118" s="120"/>
      <c r="J118" s="123"/>
      <c r="K118" s="168">
        <f t="shared" si="42"/>
        <v>0</v>
      </c>
      <c r="M118" s="569">
        <f t="shared" si="45"/>
        <v>10</v>
      </c>
      <c r="N118" s="175" t="s">
        <v>121</v>
      </c>
      <c r="O118" s="156" t="s">
        <v>459</v>
      </c>
      <c r="P118" s="129"/>
      <c r="Q118" s="129"/>
      <c r="R118" s="129"/>
      <c r="S118" s="129"/>
      <c r="T118" s="129"/>
      <c r="U118" s="129"/>
      <c r="V118" s="168">
        <f t="shared" si="43"/>
        <v>0</v>
      </c>
    </row>
    <row r="119" spans="2:22" ht="15" hidden="1" outlineLevel="1" x14ac:dyDescent="0.2">
      <c r="B119" s="569">
        <f t="shared" si="44"/>
        <v>11</v>
      </c>
      <c r="C119" s="175" t="s">
        <v>212</v>
      </c>
      <c r="D119" s="156" t="s">
        <v>459</v>
      </c>
      <c r="E119" s="134"/>
      <c r="F119" s="120"/>
      <c r="G119" s="120"/>
      <c r="H119" s="120"/>
      <c r="I119" s="120"/>
      <c r="J119" s="123"/>
      <c r="K119" s="168">
        <f t="shared" si="42"/>
        <v>0</v>
      </c>
      <c r="M119" s="569">
        <f t="shared" si="45"/>
        <v>11</v>
      </c>
      <c r="N119" s="175" t="s">
        <v>212</v>
      </c>
      <c r="O119" s="156" t="s">
        <v>459</v>
      </c>
      <c r="P119" s="129"/>
      <c r="Q119" s="129"/>
      <c r="R119" s="129"/>
      <c r="S119" s="129"/>
      <c r="T119" s="129"/>
      <c r="U119" s="129"/>
      <c r="V119" s="168">
        <f t="shared" si="43"/>
        <v>0</v>
      </c>
    </row>
    <row r="120" spans="2:22" ht="15" hidden="1" outlineLevel="1" x14ac:dyDescent="0.2">
      <c r="B120" s="569">
        <f t="shared" si="44"/>
        <v>12</v>
      </c>
      <c r="C120" s="175" t="s">
        <v>213</v>
      </c>
      <c r="D120" s="521" t="s">
        <v>459</v>
      </c>
      <c r="E120" s="134"/>
      <c r="F120" s="120"/>
      <c r="G120" s="120"/>
      <c r="H120" s="120"/>
      <c r="I120" s="120"/>
      <c r="J120" s="123"/>
      <c r="K120" s="168">
        <f t="shared" si="42"/>
        <v>0</v>
      </c>
      <c r="M120" s="569">
        <f t="shared" si="45"/>
        <v>12</v>
      </c>
      <c r="N120" s="175" t="s">
        <v>213</v>
      </c>
      <c r="O120" s="521" t="s">
        <v>459</v>
      </c>
      <c r="P120" s="129"/>
      <c r="Q120" s="129"/>
      <c r="R120" s="129"/>
      <c r="S120" s="129"/>
      <c r="T120" s="129"/>
      <c r="U120" s="129"/>
      <c r="V120" s="168">
        <f t="shared" si="43"/>
        <v>0</v>
      </c>
    </row>
    <row r="121" spans="2:22" ht="15.75" hidden="1" outlineLevel="1" thickBot="1" x14ac:dyDescent="0.25">
      <c r="B121" s="570">
        <f t="shared" si="44"/>
        <v>13</v>
      </c>
      <c r="C121" s="177" t="s">
        <v>30</v>
      </c>
      <c r="D121" s="298" t="s">
        <v>459</v>
      </c>
      <c r="E121" s="174">
        <f t="shared" ref="E121:J121" si="46">SUM(E107:E120)</f>
        <v>0</v>
      </c>
      <c r="F121" s="166">
        <f t="shared" si="46"/>
        <v>0</v>
      </c>
      <c r="G121" s="166">
        <f t="shared" si="46"/>
        <v>0</v>
      </c>
      <c r="H121" s="166">
        <f t="shared" si="46"/>
        <v>0</v>
      </c>
      <c r="I121" s="166">
        <f t="shared" si="46"/>
        <v>0</v>
      </c>
      <c r="J121" s="166">
        <f t="shared" si="46"/>
        <v>0</v>
      </c>
      <c r="K121" s="167">
        <f t="shared" si="42"/>
        <v>0</v>
      </c>
      <c r="M121" s="570">
        <f t="shared" si="45"/>
        <v>13</v>
      </c>
      <c r="N121" s="177" t="s">
        <v>30</v>
      </c>
      <c r="O121" s="298" t="s">
        <v>459</v>
      </c>
      <c r="P121" s="174">
        <f t="shared" ref="P121:U121" si="47">SUM(P107:P120)</f>
        <v>0</v>
      </c>
      <c r="Q121" s="166">
        <f t="shared" si="47"/>
        <v>0</v>
      </c>
      <c r="R121" s="166">
        <f t="shared" si="47"/>
        <v>0</v>
      </c>
      <c r="S121" s="166">
        <f t="shared" si="47"/>
        <v>0</v>
      </c>
      <c r="T121" s="166">
        <f t="shared" si="47"/>
        <v>0</v>
      </c>
      <c r="U121" s="166">
        <f t="shared" si="47"/>
        <v>0</v>
      </c>
      <c r="V121" s="167">
        <f t="shared" si="43"/>
        <v>0</v>
      </c>
    </row>
    <row r="122" spans="2:22" hidden="1" outlineLevel="1" x14ac:dyDescent="0.2"/>
    <row r="123" spans="2:22" ht="15" hidden="1" outlineLevel="1" thickBot="1" x14ac:dyDescent="0.25"/>
    <row r="124" spans="2:22" ht="15" hidden="1" outlineLevel="1" x14ac:dyDescent="0.25">
      <c r="B124" s="647" t="str">
        <f>B104</f>
        <v>Year 2023</v>
      </c>
      <c r="C124" s="648"/>
      <c r="D124" s="487"/>
      <c r="E124" s="651" t="str">
        <f>LEFT(E104,4)-1&amp;" UY"</f>
        <v>2017 UY</v>
      </c>
      <c r="F124" s="644"/>
      <c r="G124" s="644"/>
      <c r="H124" s="644"/>
      <c r="I124" s="644"/>
      <c r="J124" s="645"/>
      <c r="K124" s="646"/>
      <c r="M124" s="647" t="str">
        <f>M104</f>
        <v>Year 2022</v>
      </c>
      <c r="N124" s="648"/>
      <c r="O124" s="487"/>
      <c r="P124" s="651" t="str">
        <f>LEFT(P104,4)-1&amp;" UY"</f>
        <v>2016 UY</v>
      </c>
      <c r="Q124" s="644"/>
      <c r="R124" s="644"/>
      <c r="S124" s="644"/>
      <c r="T124" s="644"/>
      <c r="U124" s="645"/>
      <c r="V124" s="646"/>
    </row>
    <row r="125" spans="2:22" ht="15" hidden="1" outlineLevel="1" x14ac:dyDescent="0.2">
      <c r="B125" s="649"/>
      <c r="C125" s="650"/>
      <c r="D125" s="369" t="s">
        <v>490</v>
      </c>
      <c r="E125" s="381" t="s">
        <v>153</v>
      </c>
      <c r="F125" s="381" t="s">
        <v>154</v>
      </c>
      <c r="G125" s="382" t="s">
        <v>62</v>
      </c>
      <c r="H125" s="382" t="s">
        <v>155</v>
      </c>
      <c r="I125" s="382" t="s">
        <v>105</v>
      </c>
      <c r="J125" s="383" t="s">
        <v>156</v>
      </c>
      <c r="K125" s="384" t="s">
        <v>157</v>
      </c>
      <c r="M125" s="649"/>
      <c r="N125" s="650"/>
      <c r="O125" s="369" t="s">
        <v>490</v>
      </c>
      <c r="P125" s="381" t="s">
        <v>153</v>
      </c>
      <c r="Q125" s="381" t="s">
        <v>154</v>
      </c>
      <c r="R125" s="382" t="s">
        <v>62</v>
      </c>
      <c r="S125" s="382" t="s">
        <v>155</v>
      </c>
      <c r="T125" s="382" t="s">
        <v>105</v>
      </c>
      <c r="U125" s="383" t="s">
        <v>156</v>
      </c>
      <c r="V125" s="384" t="s">
        <v>157</v>
      </c>
    </row>
    <row r="126" spans="2:22" ht="15" hidden="1" outlineLevel="1" x14ac:dyDescent="0.2">
      <c r="B126" s="649"/>
      <c r="C126" s="650"/>
      <c r="D126" s="372"/>
      <c r="E126" s="368" t="s">
        <v>191</v>
      </c>
      <c r="F126" s="366" t="s">
        <v>192</v>
      </c>
      <c r="G126" s="366" t="s">
        <v>193</v>
      </c>
      <c r="H126" s="366" t="s">
        <v>194</v>
      </c>
      <c r="I126" s="366" t="s">
        <v>195</v>
      </c>
      <c r="J126" s="366" t="s">
        <v>196</v>
      </c>
      <c r="K126" s="380" t="s">
        <v>197</v>
      </c>
      <c r="M126" s="649"/>
      <c r="N126" s="650"/>
      <c r="O126" s="372"/>
      <c r="P126" s="368" t="s">
        <v>191</v>
      </c>
      <c r="Q126" s="366" t="s">
        <v>192</v>
      </c>
      <c r="R126" s="366" t="s">
        <v>193</v>
      </c>
      <c r="S126" s="366" t="s">
        <v>194</v>
      </c>
      <c r="T126" s="366" t="s">
        <v>195</v>
      </c>
      <c r="U126" s="366" t="s">
        <v>196</v>
      </c>
      <c r="V126" s="380" t="s">
        <v>197</v>
      </c>
    </row>
    <row r="127" spans="2:22" ht="15" hidden="1" outlineLevel="1" x14ac:dyDescent="0.2">
      <c r="B127" s="569"/>
      <c r="C127" s="565" t="s">
        <v>204</v>
      </c>
      <c r="D127" s="5"/>
      <c r="E127" s="5"/>
      <c r="F127" s="161"/>
      <c r="G127" s="161"/>
      <c r="H127" s="161"/>
      <c r="I127" s="161"/>
      <c r="J127" s="161"/>
      <c r="K127" s="162"/>
      <c r="M127" s="569"/>
      <c r="N127" s="565" t="s">
        <v>204</v>
      </c>
      <c r="O127" s="5"/>
      <c r="P127" s="5"/>
      <c r="Q127" s="161"/>
      <c r="R127" s="161"/>
      <c r="S127" s="161"/>
      <c r="T127" s="161"/>
      <c r="U127" s="161"/>
      <c r="V127" s="162"/>
    </row>
    <row r="128" spans="2:22" ht="15" hidden="1" outlineLevel="1" x14ac:dyDescent="0.2">
      <c r="B128" s="569">
        <v>1</v>
      </c>
      <c r="C128" s="176" t="s">
        <v>205</v>
      </c>
      <c r="D128" s="156" t="s">
        <v>459</v>
      </c>
      <c r="E128" s="134"/>
      <c r="F128" s="134"/>
      <c r="G128" s="120"/>
      <c r="H128" s="120"/>
      <c r="I128" s="120"/>
      <c r="J128" s="123"/>
      <c r="K128" s="168">
        <f t="shared" ref="K128:K133" si="48">SUM(E128:J128)</f>
        <v>0</v>
      </c>
      <c r="M128" s="569">
        <v>1</v>
      </c>
      <c r="N128" s="176" t="s">
        <v>205</v>
      </c>
      <c r="O128" s="156" t="s">
        <v>459</v>
      </c>
      <c r="P128" s="129"/>
      <c r="Q128" s="129"/>
      <c r="R128" s="129"/>
      <c r="S128" s="129"/>
      <c r="T128" s="129"/>
      <c r="U128" s="129"/>
      <c r="V128" s="168">
        <f t="shared" ref="V128:V133" si="49">SUM(P128:U128)</f>
        <v>0</v>
      </c>
    </row>
    <row r="129" spans="2:22" ht="15" hidden="1" outlineLevel="1" x14ac:dyDescent="0.2">
      <c r="B129" s="569">
        <f>B128+1</f>
        <v>2</v>
      </c>
      <c r="C129" s="176" t="s">
        <v>206</v>
      </c>
      <c r="D129" s="156" t="s">
        <v>459</v>
      </c>
      <c r="E129" s="155"/>
      <c r="F129" s="120"/>
      <c r="G129" s="120"/>
      <c r="H129" s="120"/>
      <c r="I129" s="120"/>
      <c r="J129" s="123"/>
      <c r="K129" s="168">
        <f t="shared" si="48"/>
        <v>0</v>
      </c>
      <c r="M129" s="569">
        <f>M128+1</f>
        <v>2</v>
      </c>
      <c r="N129" s="176" t="s">
        <v>206</v>
      </c>
      <c r="O129" s="156" t="s">
        <v>459</v>
      </c>
      <c r="P129" s="129"/>
      <c r="Q129" s="129"/>
      <c r="R129" s="129"/>
      <c r="S129" s="129"/>
      <c r="T129" s="129"/>
      <c r="U129" s="129"/>
      <c r="V129" s="168">
        <f t="shared" si="49"/>
        <v>0</v>
      </c>
    </row>
    <row r="130" spans="2:22" ht="15" hidden="1" outlineLevel="1" x14ac:dyDescent="0.2">
      <c r="B130" s="569">
        <f>B129+1</f>
        <v>3</v>
      </c>
      <c r="C130" s="176" t="s">
        <v>207</v>
      </c>
      <c r="D130" s="156" t="s">
        <v>459</v>
      </c>
      <c r="E130" s="134"/>
      <c r="F130" s="120"/>
      <c r="G130" s="120"/>
      <c r="H130" s="120"/>
      <c r="I130" s="120"/>
      <c r="J130" s="123"/>
      <c r="K130" s="168">
        <f t="shared" si="48"/>
        <v>0</v>
      </c>
      <c r="M130" s="569">
        <f>M129+1</f>
        <v>3</v>
      </c>
      <c r="N130" s="176" t="s">
        <v>207</v>
      </c>
      <c r="O130" s="156" t="s">
        <v>459</v>
      </c>
      <c r="P130" s="129"/>
      <c r="Q130" s="129"/>
      <c r="R130" s="129"/>
      <c r="S130" s="129"/>
      <c r="T130" s="129"/>
      <c r="U130" s="129"/>
      <c r="V130" s="168">
        <f t="shared" si="49"/>
        <v>0</v>
      </c>
    </row>
    <row r="131" spans="2:22" ht="15" hidden="1" outlineLevel="1" x14ac:dyDescent="0.2">
      <c r="B131" s="569">
        <f>B130+1</f>
        <v>4</v>
      </c>
      <c r="C131" s="176" t="s">
        <v>208</v>
      </c>
      <c r="D131" s="156" t="s">
        <v>459</v>
      </c>
      <c r="E131" s="134"/>
      <c r="F131" s="120"/>
      <c r="G131" s="120"/>
      <c r="H131" s="120"/>
      <c r="I131" s="120"/>
      <c r="J131" s="123"/>
      <c r="K131" s="168">
        <f t="shared" si="48"/>
        <v>0</v>
      </c>
      <c r="M131" s="569">
        <f>M130+1</f>
        <v>4</v>
      </c>
      <c r="N131" s="176" t="s">
        <v>208</v>
      </c>
      <c r="O131" s="156" t="s">
        <v>459</v>
      </c>
      <c r="P131" s="129"/>
      <c r="Q131" s="129"/>
      <c r="R131" s="129"/>
      <c r="S131" s="129"/>
      <c r="T131" s="129"/>
      <c r="U131" s="129"/>
      <c r="V131" s="168">
        <f t="shared" si="49"/>
        <v>0</v>
      </c>
    </row>
    <row r="132" spans="2:22" ht="15" hidden="1" outlineLevel="1" x14ac:dyDescent="0.2">
      <c r="B132" s="569">
        <f>B131+1</f>
        <v>5</v>
      </c>
      <c r="C132" s="176" t="s">
        <v>209</v>
      </c>
      <c r="D132" s="156" t="s">
        <v>459</v>
      </c>
      <c r="E132" s="134"/>
      <c r="F132" s="120"/>
      <c r="G132" s="120"/>
      <c r="H132" s="120"/>
      <c r="I132" s="120"/>
      <c r="J132" s="123"/>
      <c r="K132" s="168">
        <f t="shared" si="48"/>
        <v>0</v>
      </c>
      <c r="M132" s="569">
        <f>M131+1</f>
        <v>5</v>
      </c>
      <c r="N132" s="176" t="s">
        <v>209</v>
      </c>
      <c r="O132" s="156" t="s">
        <v>459</v>
      </c>
      <c r="P132" s="129"/>
      <c r="Q132" s="129"/>
      <c r="R132" s="129"/>
      <c r="S132" s="129"/>
      <c r="T132" s="129"/>
      <c r="U132" s="129"/>
      <c r="V132" s="168">
        <f t="shared" si="49"/>
        <v>0</v>
      </c>
    </row>
    <row r="133" spans="2:22" ht="15" hidden="1" outlineLevel="1" x14ac:dyDescent="0.2">
      <c r="B133" s="569">
        <f>B132+1</f>
        <v>6</v>
      </c>
      <c r="C133" s="176" t="s">
        <v>210</v>
      </c>
      <c r="D133" s="156" t="s">
        <v>459</v>
      </c>
      <c r="E133" s="158"/>
      <c r="F133" s="124"/>
      <c r="G133" s="125"/>
      <c r="H133" s="124"/>
      <c r="I133" s="124"/>
      <c r="J133" s="126"/>
      <c r="K133" s="169">
        <f t="shared" si="48"/>
        <v>0</v>
      </c>
      <c r="M133" s="569">
        <f>M132+1</f>
        <v>6</v>
      </c>
      <c r="N133" s="176" t="s">
        <v>210</v>
      </c>
      <c r="O133" s="156" t="s">
        <v>459</v>
      </c>
      <c r="P133" s="129"/>
      <c r="Q133" s="129"/>
      <c r="R133" s="129"/>
      <c r="S133" s="129"/>
      <c r="T133" s="129"/>
      <c r="U133" s="129"/>
      <c r="V133" s="169">
        <f t="shared" si="49"/>
        <v>0</v>
      </c>
    </row>
    <row r="134" spans="2:22" ht="15" hidden="1" outlineLevel="1" x14ac:dyDescent="0.2">
      <c r="B134" s="569"/>
      <c r="C134" s="175"/>
      <c r="D134" s="5"/>
      <c r="E134" s="59"/>
      <c r="F134" s="59"/>
      <c r="G134" s="59"/>
      <c r="H134" s="59"/>
      <c r="I134" s="59"/>
      <c r="J134" s="59"/>
      <c r="K134" s="160"/>
      <c r="M134" s="569"/>
      <c r="N134" s="175"/>
      <c r="O134" s="5"/>
      <c r="P134" s="59"/>
      <c r="Q134" s="59"/>
      <c r="R134" s="59"/>
      <c r="S134" s="59"/>
      <c r="T134" s="59"/>
      <c r="U134" s="59"/>
      <c r="V134" s="160"/>
    </row>
    <row r="135" spans="2:22" ht="15" hidden="1" outlineLevel="1" x14ac:dyDescent="0.2">
      <c r="B135" s="569">
        <v>7</v>
      </c>
      <c r="C135" s="175" t="s">
        <v>211</v>
      </c>
      <c r="D135" s="156" t="s">
        <v>459</v>
      </c>
      <c r="E135" s="155"/>
      <c r="F135" s="127"/>
      <c r="G135" s="127"/>
      <c r="H135" s="127"/>
      <c r="I135" s="127"/>
      <c r="J135" s="128"/>
      <c r="K135" s="170">
        <f t="shared" ref="K135:K141" si="50">SUM(E135:J135)</f>
        <v>0</v>
      </c>
      <c r="M135" s="569">
        <v>7</v>
      </c>
      <c r="N135" s="175" t="s">
        <v>211</v>
      </c>
      <c r="O135" s="156" t="s">
        <v>459</v>
      </c>
      <c r="P135" s="129"/>
      <c r="Q135" s="129"/>
      <c r="R135" s="129"/>
      <c r="S135" s="129"/>
      <c r="T135" s="129"/>
      <c r="U135" s="129"/>
      <c r="V135" s="170">
        <f t="shared" ref="V135:V141" si="51">SUM(P135:U135)</f>
        <v>0</v>
      </c>
    </row>
    <row r="136" spans="2:22" ht="15" hidden="1" outlineLevel="1" x14ac:dyDescent="0.2">
      <c r="B136" s="569">
        <f t="shared" ref="B136:B141" si="52">B135+1</f>
        <v>8</v>
      </c>
      <c r="C136" s="175" t="s">
        <v>116</v>
      </c>
      <c r="D136" s="156" t="s">
        <v>459</v>
      </c>
      <c r="E136" s="134"/>
      <c r="F136" s="120"/>
      <c r="G136" s="120"/>
      <c r="H136" s="120"/>
      <c r="I136" s="120"/>
      <c r="J136" s="123"/>
      <c r="K136" s="168">
        <f t="shared" si="50"/>
        <v>0</v>
      </c>
      <c r="M136" s="569">
        <f t="shared" ref="M136:M141" si="53">M135+1</f>
        <v>8</v>
      </c>
      <c r="N136" s="175" t="s">
        <v>116</v>
      </c>
      <c r="O136" s="156" t="s">
        <v>459</v>
      </c>
      <c r="P136" s="129"/>
      <c r="Q136" s="129"/>
      <c r="R136" s="129"/>
      <c r="S136" s="129"/>
      <c r="T136" s="129"/>
      <c r="U136" s="129"/>
      <c r="V136" s="168">
        <f t="shared" si="51"/>
        <v>0</v>
      </c>
    </row>
    <row r="137" spans="2:22" ht="15" hidden="1" outlineLevel="1" x14ac:dyDescent="0.2">
      <c r="B137" s="569">
        <f t="shared" si="52"/>
        <v>9</v>
      </c>
      <c r="C137" s="175" t="s">
        <v>117</v>
      </c>
      <c r="D137" s="156" t="s">
        <v>459</v>
      </c>
      <c r="E137" s="134"/>
      <c r="F137" s="120"/>
      <c r="G137" s="120"/>
      <c r="H137" s="120"/>
      <c r="I137" s="120"/>
      <c r="J137" s="123"/>
      <c r="K137" s="168">
        <f t="shared" si="50"/>
        <v>0</v>
      </c>
      <c r="M137" s="569">
        <f t="shared" si="53"/>
        <v>9</v>
      </c>
      <c r="N137" s="175" t="s">
        <v>117</v>
      </c>
      <c r="O137" s="156" t="s">
        <v>459</v>
      </c>
      <c r="P137" s="129"/>
      <c r="Q137" s="129"/>
      <c r="R137" s="129"/>
      <c r="S137" s="129"/>
      <c r="T137" s="129"/>
      <c r="U137" s="129"/>
      <c r="V137" s="168">
        <f t="shared" si="51"/>
        <v>0</v>
      </c>
    </row>
    <row r="138" spans="2:22" ht="15" hidden="1" outlineLevel="1" x14ac:dyDescent="0.2">
      <c r="B138" s="569">
        <f t="shared" si="52"/>
        <v>10</v>
      </c>
      <c r="C138" s="175" t="s">
        <v>121</v>
      </c>
      <c r="D138" s="156" t="s">
        <v>459</v>
      </c>
      <c r="E138" s="134"/>
      <c r="F138" s="120"/>
      <c r="G138" s="120"/>
      <c r="H138" s="120"/>
      <c r="I138" s="120"/>
      <c r="J138" s="123"/>
      <c r="K138" s="168">
        <f t="shared" si="50"/>
        <v>0</v>
      </c>
      <c r="M138" s="569">
        <f t="shared" si="53"/>
        <v>10</v>
      </c>
      <c r="N138" s="175" t="s">
        <v>121</v>
      </c>
      <c r="O138" s="156" t="s">
        <v>459</v>
      </c>
      <c r="P138" s="129"/>
      <c r="Q138" s="129"/>
      <c r="R138" s="129"/>
      <c r="S138" s="129"/>
      <c r="T138" s="129"/>
      <c r="U138" s="129"/>
      <c r="V138" s="168">
        <f t="shared" si="51"/>
        <v>0</v>
      </c>
    </row>
    <row r="139" spans="2:22" ht="15" hidden="1" outlineLevel="1" x14ac:dyDescent="0.2">
      <c r="B139" s="569">
        <f t="shared" si="52"/>
        <v>11</v>
      </c>
      <c r="C139" s="175" t="s">
        <v>212</v>
      </c>
      <c r="D139" s="156" t="s">
        <v>459</v>
      </c>
      <c r="E139" s="134"/>
      <c r="F139" s="120"/>
      <c r="G139" s="120"/>
      <c r="H139" s="120"/>
      <c r="I139" s="120"/>
      <c r="J139" s="123"/>
      <c r="K139" s="168">
        <f t="shared" si="50"/>
        <v>0</v>
      </c>
      <c r="M139" s="569">
        <f t="shared" si="53"/>
        <v>11</v>
      </c>
      <c r="N139" s="175" t="s">
        <v>212</v>
      </c>
      <c r="O139" s="156" t="s">
        <v>459</v>
      </c>
      <c r="P139" s="129"/>
      <c r="Q139" s="129"/>
      <c r="R139" s="129"/>
      <c r="S139" s="129"/>
      <c r="T139" s="129"/>
      <c r="U139" s="129"/>
      <c r="V139" s="168">
        <f t="shared" si="51"/>
        <v>0</v>
      </c>
    </row>
    <row r="140" spans="2:22" ht="15" hidden="1" outlineLevel="1" x14ac:dyDescent="0.2">
      <c r="B140" s="569">
        <f t="shared" si="52"/>
        <v>12</v>
      </c>
      <c r="C140" s="175" t="s">
        <v>213</v>
      </c>
      <c r="D140" s="521" t="s">
        <v>459</v>
      </c>
      <c r="E140" s="134"/>
      <c r="F140" s="120"/>
      <c r="G140" s="120"/>
      <c r="H140" s="120"/>
      <c r="I140" s="120"/>
      <c r="J140" s="123"/>
      <c r="K140" s="168">
        <f t="shared" si="50"/>
        <v>0</v>
      </c>
      <c r="M140" s="569">
        <f t="shared" si="53"/>
        <v>12</v>
      </c>
      <c r="N140" s="175" t="s">
        <v>213</v>
      </c>
      <c r="O140" s="521" t="s">
        <v>459</v>
      </c>
      <c r="P140" s="129"/>
      <c r="Q140" s="129"/>
      <c r="R140" s="129"/>
      <c r="S140" s="129"/>
      <c r="T140" s="129"/>
      <c r="U140" s="129"/>
      <c r="V140" s="168">
        <f t="shared" si="51"/>
        <v>0</v>
      </c>
    </row>
    <row r="141" spans="2:22" ht="15.75" hidden="1" outlineLevel="1" thickBot="1" x14ac:dyDescent="0.25">
      <c r="B141" s="570">
        <f t="shared" si="52"/>
        <v>13</v>
      </c>
      <c r="C141" s="177" t="s">
        <v>30</v>
      </c>
      <c r="D141" s="298" t="s">
        <v>459</v>
      </c>
      <c r="E141" s="174">
        <f t="shared" ref="E141:J141" si="54">SUM(E127:E140)</f>
        <v>0</v>
      </c>
      <c r="F141" s="166">
        <f t="shared" si="54"/>
        <v>0</v>
      </c>
      <c r="G141" s="166">
        <f t="shared" si="54"/>
        <v>0</v>
      </c>
      <c r="H141" s="166">
        <f t="shared" si="54"/>
        <v>0</v>
      </c>
      <c r="I141" s="166">
        <f t="shared" si="54"/>
        <v>0</v>
      </c>
      <c r="J141" s="166">
        <f t="shared" si="54"/>
        <v>0</v>
      </c>
      <c r="K141" s="167">
        <f t="shared" si="50"/>
        <v>0</v>
      </c>
      <c r="M141" s="570">
        <f t="shared" si="53"/>
        <v>13</v>
      </c>
      <c r="N141" s="177" t="s">
        <v>30</v>
      </c>
      <c r="O141" s="298" t="s">
        <v>459</v>
      </c>
      <c r="P141" s="174">
        <f t="shared" ref="P141:U141" si="55">SUM(P127:P140)</f>
        <v>0</v>
      </c>
      <c r="Q141" s="166">
        <f t="shared" si="55"/>
        <v>0</v>
      </c>
      <c r="R141" s="166">
        <f t="shared" si="55"/>
        <v>0</v>
      </c>
      <c r="S141" s="166">
        <f t="shared" si="55"/>
        <v>0</v>
      </c>
      <c r="T141" s="166">
        <f t="shared" si="55"/>
        <v>0</v>
      </c>
      <c r="U141" s="166">
        <f t="shared" si="55"/>
        <v>0</v>
      </c>
      <c r="V141" s="167">
        <f t="shared" si="51"/>
        <v>0</v>
      </c>
    </row>
    <row r="142" spans="2:22" collapsed="1" x14ac:dyDescent="0.2"/>
    <row r="143" spans="2:22" ht="15" thickBot="1" x14ac:dyDescent="0.25"/>
    <row r="144" spans="2:22" ht="15" x14ac:dyDescent="0.25">
      <c r="B144" s="647" t="str">
        <f>B124</f>
        <v>Year 2023</v>
      </c>
      <c r="C144" s="648"/>
      <c r="D144" s="487"/>
      <c r="E144" s="643" t="str">
        <f>'Key inputs'!F30</f>
        <v>Total</v>
      </c>
      <c r="F144" s="644"/>
      <c r="G144" s="644"/>
      <c r="H144" s="644"/>
      <c r="I144" s="644"/>
      <c r="J144" s="645"/>
      <c r="K144" s="646"/>
      <c r="M144" s="647" t="str">
        <f>M104</f>
        <v>Year 2022</v>
      </c>
      <c r="N144" s="648"/>
      <c r="O144" s="487"/>
      <c r="P144" s="643" t="str">
        <f>'Key inputs'!J30</f>
        <v>Total</v>
      </c>
      <c r="Q144" s="644"/>
      <c r="R144" s="644"/>
      <c r="S144" s="644"/>
      <c r="T144" s="644"/>
      <c r="U144" s="645"/>
      <c r="V144" s="646"/>
    </row>
    <row r="145" spans="2:22" ht="15" x14ac:dyDescent="0.2">
      <c r="B145" s="649"/>
      <c r="C145" s="650"/>
      <c r="D145" s="369" t="s">
        <v>490</v>
      </c>
      <c r="E145" s="381" t="s">
        <v>153</v>
      </c>
      <c r="F145" s="382" t="s">
        <v>154</v>
      </c>
      <c r="G145" s="382" t="s">
        <v>62</v>
      </c>
      <c r="H145" s="382" t="s">
        <v>155</v>
      </c>
      <c r="I145" s="382" t="s">
        <v>105</v>
      </c>
      <c r="J145" s="383" t="s">
        <v>156</v>
      </c>
      <c r="K145" s="384" t="s">
        <v>157</v>
      </c>
      <c r="M145" s="649"/>
      <c r="N145" s="650"/>
      <c r="O145" s="369" t="s">
        <v>490</v>
      </c>
      <c r="P145" s="381" t="s">
        <v>153</v>
      </c>
      <c r="Q145" s="382" t="s">
        <v>154</v>
      </c>
      <c r="R145" s="382" t="s">
        <v>62</v>
      </c>
      <c r="S145" s="382" t="s">
        <v>155</v>
      </c>
      <c r="T145" s="382" t="s">
        <v>105</v>
      </c>
      <c r="U145" s="383" t="s">
        <v>156</v>
      </c>
      <c r="V145" s="384" t="s">
        <v>157</v>
      </c>
    </row>
    <row r="146" spans="2:22" ht="15" x14ac:dyDescent="0.2">
      <c r="B146" s="649"/>
      <c r="C146" s="650"/>
      <c r="D146" s="372"/>
      <c r="E146" s="368" t="s">
        <v>198</v>
      </c>
      <c r="F146" s="382" t="s">
        <v>199</v>
      </c>
      <c r="G146" s="366" t="s">
        <v>200</v>
      </c>
      <c r="H146" s="366" t="s">
        <v>153</v>
      </c>
      <c r="I146" s="366" t="s">
        <v>201</v>
      </c>
      <c r="J146" s="366" t="s">
        <v>202</v>
      </c>
      <c r="K146" s="380" t="s">
        <v>203</v>
      </c>
      <c r="M146" s="649"/>
      <c r="N146" s="650"/>
      <c r="O146" s="372"/>
      <c r="P146" s="368" t="s">
        <v>198</v>
      </c>
      <c r="Q146" s="382" t="s">
        <v>199</v>
      </c>
      <c r="R146" s="366" t="s">
        <v>200</v>
      </c>
      <c r="S146" s="366" t="s">
        <v>153</v>
      </c>
      <c r="T146" s="366" t="s">
        <v>201</v>
      </c>
      <c r="U146" s="366" t="s">
        <v>202</v>
      </c>
      <c r="V146" s="380" t="s">
        <v>203</v>
      </c>
    </row>
    <row r="147" spans="2:22" ht="15" x14ac:dyDescent="0.2">
      <c r="B147" s="569"/>
      <c r="C147" s="565" t="s">
        <v>204</v>
      </c>
      <c r="D147" s="5"/>
      <c r="E147" s="163"/>
      <c r="F147" s="322"/>
      <c r="G147" s="161"/>
      <c r="H147" s="161"/>
      <c r="I147" s="161"/>
      <c r="J147" s="161"/>
      <c r="K147" s="162"/>
      <c r="M147" s="569"/>
      <c r="N147" s="565" t="s">
        <v>204</v>
      </c>
      <c r="O147" s="5"/>
      <c r="P147" s="163"/>
      <c r="Q147" s="322"/>
      <c r="R147" s="161"/>
      <c r="S147" s="161"/>
      <c r="T147" s="161"/>
      <c r="U147" s="161"/>
      <c r="V147" s="162"/>
    </row>
    <row r="148" spans="2:22" ht="15" x14ac:dyDescent="0.2">
      <c r="B148" s="569">
        <v>1</v>
      </c>
      <c r="C148" s="176" t="s">
        <v>205</v>
      </c>
      <c r="D148" s="156" t="s">
        <v>459</v>
      </c>
      <c r="E148" s="323">
        <f t="shared" ref="E148:K153" si="56">SUM(E8,E28,E48,E68,E88,E108,E128)</f>
        <v>0</v>
      </c>
      <c r="F148" s="193">
        <f t="shared" si="56"/>
        <v>0</v>
      </c>
      <c r="G148" s="189">
        <f t="shared" si="56"/>
        <v>0</v>
      </c>
      <c r="H148" s="189">
        <f t="shared" si="56"/>
        <v>0</v>
      </c>
      <c r="I148" s="189">
        <f t="shared" si="56"/>
        <v>0</v>
      </c>
      <c r="J148" s="189">
        <f t="shared" si="56"/>
        <v>0</v>
      </c>
      <c r="K148" s="190">
        <f t="shared" si="56"/>
        <v>0</v>
      </c>
      <c r="M148" s="569">
        <v>1</v>
      </c>
      <c r="N148" s="176" t="s">
        <v>205</v>
      </c>
      <c r="O148" s="156" t="s">
        <v>459</v>
      </c>
      <c r="P148" s="323">
        <f t="shared" ref="P148:V153" si="57">SUM(P8,P28,P48,P68,P88,P108,P128)</f>
        <v>0</v>
      </c>
      <c r="Q148" s="193">
        <f t="shared" si="57"/>
        <v>0</v>
      </c>
      <c r="R148" s="189">
        <f t="shared" si="57"/>
        <v>0</v>
      </c>
      <c r="S148" s="189">
        <f t="shared" si="57"/>
        <v>0</v>
      </c>
      <c r="T148" s="189">
        <f t="shared" si="57"/>
        <v>0</v>
      </c>
      <c r="U148" s="189">
        <f t="shared" si="57"/>
        <v>0</v>
      </c>
      <c r="V148" s="190">
        <f t="shared" si="57"/>
        <v>0</v>
      </c>
    </row>
    <row r="149" spans="2:22" ht="15" x14ac:dyDescent="0.2">
      <c r="B149" s="569">
        <f>B148+1</f>
        <v>2</v>
      </c>
      <c r="C149" s="176" t="s">
        <v>206</v>
      </c>
      <c r="D149" s="156" t="s">
        <v>459</v>
      </c>
      <c r="E149" s="323">
        <f t="shared" si="56"/>
        <v>0</v>
      </c>
      <c r="F149" s="189">
        <f t="shared" si="56"/>
        <v>0</v>
      </c>
      <c r="G149" s="189">
        <f t="shared" si="56"/>
        <v>0</v>
      </c>
      <c r="H149" s="189">
        <f t="shared" si="56"/>
        <v>0</v>
      </c>
      <c r="I149" s="189">
        <f t="shared" si="56"/>
        <v>0</v>
      </c>
      <c r="J149" s="189">
        <f t="shared" si="56"/>
        <v>0</v>
      </c>
      <c r="K149" s="190">
        <f t="shared" si="56"/>
        <v>0</v>
      </c>
      <c r="M149" s="569">
        <f>M148+1</f>
        <v>2</v>
      </c>
      <c r="N149" s="176" t="s">
        <v>206</v>
      </c>
      <c r="O149" s="156" t="s">
        <v>459</v>
      </c>
      <c r="P149" s="323">
        <f t="shared" si="57"/>
        <v>0</v>
      </c>
      <c r="Q149" s="189">
        <f t="shared" si="57"/>
        <v>0</v>
      </c>
      <c r="R149" s="189">
        <f t="shared" si="57"/>
        <v>0</v>
      </c>
      <c r="S149" s="189">
        <f t="shared" si="57"/>
        <v>0</v>
      </c>
      <c r="T149" s="189">
        <f t="shared" si="57"/>
        <v>0</v>
      </c>
      <c r="U149" s="189">
        <f t="shared" si="57"/>
        <v>0</v>
      </c>
      <c r="V149" s="190">
        <f t="shared" si="57"/>
        <v>0</v>
      </c>
    </row>
    <row r="150" spans="2:22" ht="15" x14ac:dyDescent="0.2">
      <c r="B150" s="569">
        <f>B149+1</f>
        <v>3</v>
      </c>
      <c r="C150" s="176" t="s">
        <v>207</v>
      </c>
      <c r="D150" s="156" t="s">
        <v>459</v>
      </c>
      <c r="E150" s="323">
        <f t="shared" si="56"/>
        <v>0</v>
      </c>
      <c r="F150" s="189">
        <f t="shared" si="56"/>
        <v>0</v>
      </c>
      <c r="G150" s="189">
        <f t="shared" si="56"/>
        <v>0</v>
      </c>
      <c r="H150" s="189">
        <f t="shared" si="56"/>
        <v>0</v>
      </c>
      <c r="I150" s="189">
        <f t="shared" si="56"/>
        <v>0</v>
      </c>
      <c r="J150" s="189">
        <f t="shared" si="56"/>
        <v>0</v>
      </c>
      <c r="K150" s="190">
        <f t="shared" si="56"/>
        <v>0</v>
      </c>
      <c r="M150" s="569">
        <f>M149+1</f>
        <v>3</v>
      </c>
      <c r="N150" s="176" t="s">
        <v>207</v>
      </c>
      <c r="O150" s="156" t="s">
        <v>459</v>
      </c>
      <c r="P150" s="323">
        <f t="shared" si="57"/>
        <v>0</v>
      </c>
      <c r="Q150" s="189">
        <f t="shared" si="57"/>
        <v>0</v>
      </c>
      <c r="R150" s="189">
        <f t="shared" si="57"/>
        <v>0</v>
      </c>
      <c r="S150" s="189">
        <f t="shared" si="57"/>
        <v>0</v>
      </c>
      <c r="T150" s="189">
        <f t="shared" si="57"/>
        <v>0</v>
      </c>
      <c r="U150" s="189">
        <f t="shared" si="57"/>
        <v>0</v>
      </c>
      <c r="V150" s="190">
        <f t="shared" si="57"/>
        <v>0</v>
      </c>
    </row>
    <row r="151" spans="2:22" ht="15" x14ac:dyDescent="0.2">
      <c r="B151" s="569">
        <f>B150+1</f>
        <v>4</v>
      </c>
      <c r="C151" s="176" t="s">
        <v>208</v>
      </c>
      <c r="D151" s="156" t="s">
        <v>459</v>
      </c>
      <c r="E151" s="323">
        <f t="shared" si="56"/>
        <v>0</v>
      </c>
      <c r="F151" s="189">
        <f t="shared" si="56"/>
        <v>0</v>
      </c>
      <c r="G151" s="189">
        <f t="shared" si="56"/>
        <v>0</v>
      </c>
      <c r="H151" s="189">
        <f t="shared" si="56"/>
        <v>0</v>
      </c>
      <c r="I151" s="189">
        <f t="shared" si="56"/>
        <v>0</v>
      </c>
      <c r="J151" s="189">
        <f t="shared" si="56"/>
        <v>0</v>
      </c>
      <c r="K151" s="190">
        <f t="shared" si="56"/>
        <v>0</v>
      </c>
      <c r="M151" s="569">
        <f>M150+1</f>
        <v>4</v>
      </c>
      <c r="N151" s="176" t="s">
        <v>208</v>
      </c>
      <c r="O151" s="156" t="s">
        <v>459</v>
      </c>
      <c r="P151" s="323">
        <f t="shared" si="57"/>
        <v>0</v>
      </c>
      <c r="Q151" s="189">
        <f t="shared" si="57"/>
        <v>0</v>
      </c>
      <c r="R151" s="189">
        <f t="shared" si="57"/>
        <v>0</v>
      </c>
      <c r="S151" s="189">
        <f t="shared" si="57"/>
        <v>0</v>
      </c>
      <c r="T151" s="189">
        <f t="shared" si="57"/>
        <v>0</v>
      </c>
      <c r="U151" s="189">
        <f t="shared" si="57"/>
        <v>0</v>
      </c>
      <c r="V151" s="190">
        <f t="shared" si="57"/>
        <v>0</v>
      </c>
    </row>
    <row r="152" spans="2:22" ht="15" x14ac:dyDescent="0.2">
      <c r="B152" s="569">
        <f>B151+1</f>
        <v>5</v>
      </c>
      <c r="C152" s="176" t="s">
        <v>209</v>
      </c>
      <c r="D152" s="156" t="s">
        <v>459</v>
      </c>
      <c r="E152" s="323">
        <f t="shared" si="56"/>
        <v>0</v>
      </c>
      <c r="F152" s="189">
        <f t="shared" si="56"/>
        <v>0</v>
      </c>
      <c r="G152" s="189">
        <f t="shared" si="56"/>
        <v>0</v>
      </c>
      <c r="H152" s="189">
        <f t="shared" si="56"/>
        <v>0</v>
      </c>
      <c r="I152" s="189">
        <f t="shared" si="56"/>
        <v>0</v>
      </c>
      <c r="J152" s="189">
        <f t="shared" si="56"/>
        <v>0</v>
      </c>
      <c r="K152" s="190">
        <f t="shared" si="56"/>
        <v>0</v>
      </c>
      <c r="M152" s="569">
        <f>M151+1</f>
        <v>5</v>
      </c>
      <c r="N152" s="176" t="s">
        <v>209</v>
      </c>
      <c r="O152" s="156" t="s">
        <v>459</v>
      </c>
      <c r="P152" s="323">
        <f t="shared" si="57"/>
        <v>0</v>
      </c>
      <c r="Q152" s="189">
        <f t="shared" si="57"/>
        <v>0</v>
      </c>
      <c r="R152" s="189">
        <f t="shared" si="57"/>
        <v>0</v>
      </c>
      <c r="S152" s="189">
        <f t="shared" si="57"/>
        <v>0</v>
      </c>
      <c r="T152" s="189">
        <f t="shared" si="57"/>
        <v>0</v>
      </c>
      <c r="U152" s="189">
        <f t="shared" si="57"/>
        <v>0</v>
      </c>
      <c r="V152" s="190">
        <f t="shared" si="57"/>
        <v>0</v>
      </c>
    </row>
    <row r="153" spans="2:22" ht="15" x14ac:dyDescent="0.2">
      <c r="B153" s="569">
        <f>B152+1</f>
        <v>6</v>
      </c>
      <c r="C153" s="176" t="s">
        <v>210</v>
      </c>
      <c r="D153" s="156" t="s">
        <v>459</v>
      </c>
      <c r="E153" s="324">
        <f t="shared" si="56"/>
        <v>0</v>
      </c>
      <c r="F153" s="191">
        <f t="shared" si="56"/>
        <v>0</v>
      </c>
      <c r="G153" s="191">
        <f t="shared" si="56"/>
        <v>0</v>
      </c>
      <c r="H153" s="191">
        <f t="shared" si="56"/>
        <v>0</v>
      </c>
      <c r="I153" s="191">
        <f t="shared" si="56"/>
        <v>0</v>
      </c>
      <c r="J153" s="191">
        <f t="shared" si="56"/>
        <v>0</v>
      </c>
      <c r="K153" s="192">
        <f t="shared" si="56"/>
        <v>0</v>
      </c>
      <c r="M153" s="569">
        <f>M152+1</f>
        <v>6</v>
      </c>
      <c r="N153" s="176" t="s">
        <v>210</v>
      </c>
      <c r="O153" s="156" t="s">
        <v>459</v>
      </c>
      <c r="P153" s="324">
        <f t="shared" si="57"/>
        <v>0</v>
      </c>
      <c r="Q153" s="191">
        <f t="shared" si="57"/>
        <v>0</v>
      </c>
      <c r="R153" s="191">
        <f t="shared" si="57"/>
        <v>0</v>
      </c>
      <c r="S153" s="191">
        <f t="shared" si="57"/>
        <v>0</v>
      </c>
      <c r="T153" s="191">
        <f t="shared" si="57"/>
        <v>0</v>
      </c>
      <c r="U153" s="191">
        <f t="shared" si="57"/>
        <v>0</v>
      </c>
      <c r="V153" s="192">
        <f t="shared" si="57"/>
        <v>0</v>
      </c>
    </row>
    <row r="154" spans="2:22" ht="15" x14ac:dyDescent="0.2">
      <c r="B154" s="569"/>
      <c r="C154" s="175"/>
      <c r="D154" s="5"/>
      <c r="E154" s="59"/>
      <c r="F154" s="59"/>
      <c r="G154" s="59"/>
      <c r="H154" s="59"/>
      <c r="I154" s="59"/>
      <c r="J154" s="59"/>
      <c r="K154" s="65"/>
      <c r="M154" s="569"/>
      <c r="N154" s="175"/>
      <c r="O154" s="5"/>
      <c r="P154" s="59"/>
      <c r="Q154" s="59"/>
      <c r="R154" s="59"/>
      <c r="S154" s="59"/>
      <c r="T154" s="59"/>
      <c r="U154" s="59"/>
      <c r="V154" s="65"/>
    </row>
    <row r="155" spans="2:22" ht="15" x14ac:dyDescent="0.2">
      <c r="B155" s="569">
        <v>7</v>
      </c>
      <c r="C155" s="175" t="s">
        <v>211</v>
      </c>
      <c r="D155" s="156" t="s">
        <v>459</v>
      </c>
      <c r="E155" s="325">
        <f t="shared" ref="E155:K161" si="58">SUM(E15,E35,E55,E75,E95,E115,E135)</f>
        <v>0</v>
      </c>
      <c r="F155" s="193">
        <f t="shared" si="58"/>
        <v>0</v>
      </c>
      <c r="G155" s="193">
        <f t="shared" si="58"/>
        <v>0</v>
      </c>
      <c r="H155" s="193">
        <f t="shared" si="58"/>
        <v>0</v>
      </c>
      <c r="I155" s="193">
        <f t="shared" si="58"/>
        <v>0</v>
      </c>
      <c r="J155" s="193">
        <f t="shared" si="58"/>
        <v>0</v>
      </c>
      <c r="K155" s="194">
        <f t="shared" si="58"/>
        <v>0</v>
      </c>
      <c r="M155" s="569">
        <v>7</v>
      </c>
      <c r="N155" s="175" t="s">
        <v>211</v>
      </c>
      <c r="O155" s="156" t="s">
        <v>459</v>
      </c>
      <c r="P155" s="325">
        <f t="shared" ref="P155:V161" si="59">SUM(P15,P35,P55,P75,P95,P115,P135)</f>
        <v>0</v>
      </c>
      <c r="Q155" s="193">
        <f t="shared" si="59"/>
        <v>0</v>
      </c>
      <c r="R155" s="193">
        <f t="shared" si="59"/>
        <v>0</v>
      </c>
      <c r="S155" s="193">
        <f t="shared" si="59"/>
        <v>0</v>
      </c>
      <c r="T155" s="193">
        <f t="shared" si="59"/>
        <v>0</v>
      </c>
      <c r="U155" s="193">
        <f t="shared" si="59"/>
        <v>0</v>
      </c>
      <c r="V155" s="194">
        <f t="shared" si="59"/>
        <v>0</v>
      </c>
    </row>
    <row r="156" spans="2:22" ht="15" x14ac:dyDescent="0.2">
      <c r="B156" s="569">
        <f t="shared" ref="B156:B161" si="60">B155+1</f>
        <v>8</v>
      </c>
      <c r="C156" s="175" t="s">
        <v>116</v>
      </c>
      <c r="D156" s="156" t="s">
        <v>459</v>
      </c>
      <c r="E156" s="323">
        <f t="shared" si="58"/>
        <v>0</v>
      </c>
      <c r="F156" s="189">
        <f t="shared" si="58"/>
        <v>0</v>
      </c>
      <c r="G156" s="189">
        <f t="shared" si="58"/>
        <v>0</v>
      </c>
      <c r="H156" s="189">
        <f t="shared" si="58"/>
        <v>0</v>
      </c>
      <c r="I156" s="189">
        <f t="shared" si="58"/>
        <v>0</v>
      </c>
      <c r="J156" s="189">
        <f t="shared" si="58"/>
        <v>0</v>
      </c>
      <c r="K156" s="190">
        <f t="shared" si="58"/>
        <v>0</v>
      </c>
      <c r="M156" s="569">
        <f t="shared" ref="M156:M161" si="61">M155+1</f>
        <v>8</v>
      </c>
      <c r="N156" s="175" t="s">
        <v>116</v>
      </c>
      <c r="O156" s="156" t="s">
        <v>459</v>
      </c>
      <c r="P156" s="323">
        <f t="shared" si="59"/>
        <v>0</v>
      </c>
      <c r="Q156" s="189">
        <f t="shared" si="59"/>
        <v>0</v>
      </c>
      <c r="R156" s="189">
        <f t="shared" si="59"/>
        <v>0</v>
      </c>
      <c r="S156" s="189">
        <f t="shared" si="59"/>
        <v>0</v>
      </c>
      <c r="T156" s="189">
        <f t="shared" si="59"/>
        <v>0</v>
      </c>
      <c r="U156" s="189">
        <f t="shared" si="59"/>
        <v>0</v>
      </c>
      <c r="V156" s="190">
        <f t="shared" si="59"/>
        <v>0</v>
      </c>
    </row>
    <row r="157" spans="2:22" ht="15" x14ac:dyDescent="0.2">
      <c r="B157" s="569">
        <f t="shared" si="60"/>
        <v>9</v>
      </c>
      <c r="C157" s="175" t="s">
        <v>117</v>
      </c>
      <c r="D157" s="156" t="s">
        <v>459</v>
      </c>
      <c r="E157" s="323">
        <f t="shared" si="58"/>
        <v>0</v>
      </c>
      <c r="F157" s="189">
        <f t="shared" si="58"/>
        <v>0</v>
      </c>
      <c r="G157" s="189">
        <f t="shared" si="58"/>
        <v>0</v>
      </c>
      <c r="H157" s="189">
        <f t="shared" si="58"/>
        <v>0</v>
      </c>
      <c r="I157" s="189">
        <f t="shared" si="58"/>
        <v>0</v>
      </c>
      <c r="J157" s="189">
        <f t="shared" si="58"/>
        <v>0</v>
      </c>
      <c r="K157" s="190">
        <f t="shared" si="58"/>
        <v>0</v>
      </c>
      <c r="M157" s="569">
        <f t="shared" si="61"/>
        <v>9</v>
      </c>
      <c r="N157" s="175" t="s">
        <v>117</v>
      </c>
      <c r="O157" s="156" t="s">
        <v>459</v>
      </c>
      <c r="P157" s="323">
        <f t="shared" si="59"/>
        <v>0</v>
      </c>
      <c r="Q157" s="189">
        <f t="shared" si="59"/>
        <v>0</v>
      </c>
      <c r="R157" s="189">
        <f t="shared" si="59"/>
        <v>0</v>
      </c>
      <c r="S157" s="189">
        <f t="shared" si="59"/>
        <v>0</v>
      </c>
      <c r="T157" s="189">
        <f t="shared" si="59"/>
        <v>0</v>
      </c>
      <c r="U157" s="189">
        <f t="shared" si="59"/>
        <v>0</v>
      </c>
      <c r="V157" s="190">
        <f t="shared" si="59"/>
        <v>0</v>
      </c>
    </row>
    <row r="158" spans="2:22" ht="15" x14ac:dyDescent="0.2">
      <c r="B158" s="569">
        <f t="shared" si="60"/>
        <v>10</v>
      </c>
      <c r="C158" s="175" t="s">
        <v>121</v>
      </c>
      <c r="D158" s="156" t="s">
        <v>459</v>
      </c>
      <c r="E158" s="323">
        <f t="shared" si="58"/>
        <v>0</v>
      </c>
      <c r="F158" s="189">
        <f t="shared" si="58"/>
        <v>0</v>
      </c>
      <c r="G158" s="189">
        <f t="shared" si="58"/>
        <v>0</v>
      </c>
      <c r="H158" s="189">
        <f t="shared" si="58"/>
        <v>0</v>
      </c>
      <c r="I158" s="189">
        <f t="shared" si="58"/>
        <v>0</v>
      </c>
      <c r="J158" s="189">
        <f t="shared" si="58"/>
        <v>0</v>
      </c>
      <c r="K158" s="190">
        <f t="shared" si="58"/>
        <v>0</v>
      </c>
      <c r="M158" s="569">
        <f t="shared" si="61"/>
        <v>10</v>
      </c>
      <c r="N158" s="175" t="s">
        <v>121</v>
      </c>
      <c r="O158" s="156" t="s">
        <v>459</v>
      </c>
      <c r="P158" s="323">
        <f t="shared" si="59"/>
        <v>0</v>
      </c>
      <c r="Q158" s="189">
        <f t="shared" si="59"/>
        <v>0</v>
      </c>
      <c r="R158" s="189">
        <f t="shared" si="59"/>
        <v>0</v>
      </c>
      <c r="S158" s="189">
        <f t="shared" si="59"/>
        <v>0</v>
      </c>
      <c r="T158" s="189">
        <f t="shared" si="59"/>
        <v>0</v>
      </c>
      <c r="U158" s="189">
        <f t="shared" si="59"/>
        <v>0</v>
      </c>
      <c r="V158" s="190">
        <f t="shared" si="59"/>
        <v>0</v>
      </c>
    </row>
    <row r="159" spans="2:22" ht="15" x14ac:dyDescent="0.2">
      <c r="B159" s="569">
        <f t="shared" si="60"/>
        <v>11</v>
      </c>
      <c r="C159" s="175" t="s">
        <v>212</v>
      </c>
      <c r="D159" s="156" t="s">
        <v>459</v>
      </c>
      <c r="E159" s="323">
        <f t="shared" si="58"/>
        <v>0</v>
      </c>
      <c r="F159" s="189">
        <f t="shared" si="58"/>
        <v>0</v>
      </c>
      <c r="G159" s="189">
        <f t="shared" si="58"/>
        <v>0</v>
      </c>
      <c r="H159" s="189">
        <f t="shared" si="58"/>
        <v>0</v>
      </c>
      <c r="I159" s="189">
        <f t="shared" si="58"/>
        <v>0</v>
      </c>
      <c r="J159" s="189">
        <f t="shared" si="58"/>
        <v>0</v>
      </c>
      <c r="K159" s="190">
        <f t="shared" si="58"/>
        <v>0</v>
      </c>
      <c r="M159" s="569">
        <f t="shared" si="61"/>
        <v>11</v>
      </c>
      <c r="N159" s="175" t="s">
        <v>212</v>
      </c>
      <c r="O159" s="156" t="s">
        <v>459</v>
      </c>
      <c r="P159" s="323">
        <f t="shared" si="59"/>
        <v>0</v>
      </c>
      <c r="Q159" s="189">
        <f t="shared" si="59"/>
        <v>0</v>
      </c>
      <c r="R159" s="189">
        <f t="shared" si="59"/>
        <v>0</v>
      </c>
      <c r="S159" s="189">
        <f t="shared" si="59"/>
        <v>0</v>
      </c>
      <c r="T159" s="189">
        <f t="shared" si="59"/>
        <v>0</v>
      </c>
      <c r="U159" s="189">
        <f t="shared" si="59"/>
        <v>0</v>
      </c>
      <c r="V159" s="190">
        <f t="shared" si="59"/>
        <v>0</v>
      </c>
    </row>
    <row r="160" spans="2:22" ht="15" x14ac:dyDescent="0.2">
      <c r="B160" s="569">
        <f t="shared" si="60"/>
        <v>12</v>
      </c>
      <c r="C160" s="175" t="s">
        <v>213</v>
      </c>
      <c r="D160" s="521" t="s">
        <v>459</v>
      </c>
      <c r="E160" s="323">
        <f t="shared" si="58"/>
        <v>0</v>
      </c>
      <c r="F160" s="189">
        <f t="shared" si="58"/>
        <v>0</v>
      </c>
      <c r="G160" s="189">
        <f t="shared" si="58"/>
        <v>0</v>
      </c>
      <c r="H160" s="189">
        <f t="shared" si="58"/>
        <v>0</v>
      </c>
      <c r="I160" s="189">
        <f t="shared" si="58"/>
        <v>0</v>
      </c>
      <c r="J160" s="189">
        <f t="shared" si="58"/>
        <v>0</v>
      </c>
      <c r="K160" s="190">
        <f t="shared" si="58"/>
        <v>0</v>
      </c>
      <c r="M160" s="569">
        <f t="shared" si="61"/>
        <v>12</v>
      </c>
      <c r="N160" s="175" t="s">
        <v>213</v>
      </c>
      <c r="O160" s="521" t="s">
        <v>459</v>
      </c>
      <c r="P160" s="323">
        <f t="shared" si="59"/>
        <v>0</v>
      </c>
      <c r="Q160" s="189">
        <f t="shared" si="59"/>
        <v>0</v>
      </c>
      <c r="R160" s="189">
        <f t="shared" si="59"/>
        <v>0</v>
      </c>
      <c r="S160" s="189">
        <f t="shared" si="59"/>
        <v>0</v>
      </c>
      <c r="T160" s="189">
        <f t="shared" si="59"/>
        <v>0</v>
      </c>
      <c r="U160" s="189">
        <f t="shared" si="59"/>
        <v>0</v>
      </c>
      <c r="V160" s="190">
        <f t="shared" si="59"/>
        <v>0</v>
      </c>
    </row>
    <row r="161" spans="2:22" ht="15.75" thickBot="1" x14ac:dyDescent="0.25">
      <c r="B161" s="570">
        <f t="shared" si="60"/>
        <v>13</v>
      </c>
      <c r="C161" s="177" t="s">
        <v>30</v>
      </c>
      <c r="D161" s="298" t="s">
        <v>459</v>
      </c>
      <c r="E161" s="326">
        <f t="shared" si="58"/>
        <v>0</v>
      </c>
      <c r="F161" s="186">
        <f t="shared" si="58"/>
        <v>0</v>
      </c>
      <c r="G161" s="186">
        <f t="shared" si="58"/>
        <v>0</v>
      </c>
      <c r="H161" s="186">
        <f t="shared" si="58"/>
        <v>0</v>
      </c>
      <c r="I161" s="186">
        <f t="shared" si="58"/>
        <v>0</v>
      </c>
      <c r="J161" s="186">
        <f t="shared" si="58"/>
        <v>0</v>
      </c>
      <c r="K161" s="187">
        <f t="shared" si="58"/>
        <v>0</v>
      </c>
      <c r="M161" s="570">
        <f t="shared" si="61"/>
        <v>13</v>
      </c>
      <c r="N161" s="177" t="s">
        <v>30</v>
      </c>
      <c r="O161" s="298" t="s">
        <v>459</v>
      </c>
      <c r="P161" s="326">
        <f t="shared" si="59"/>
        <v>0</v>
      </c>
      <c r="Q161" s="186">
        <f t="shared" si="59"/>
        <v>0</v>
      </c>
      <c r="R161" s="186">
        <f t="shared" si="59"/>
        <v>0</v>
      </c>
      <c r="S161" s="186">
        <f t="shared" si="59"/>
        <v>0</v>
      </c>
      <c r="T161" s="186">
        <f t="shared" si="59"/>
        <v>0</v>
      </c>
      <c r="U161" s="186">
        <f t="shared" si="59"/>
        <v>0</v>
      </c>
      <c r="V161" s="187">
        <f t="shared" si="59"/>
        <v>0</v>
      </c>
    </row>
  </sheetData>
  <sheetProtection algorithmName="SHA-512" hashValue="EsgzRSQsRw0DqWkl1EC/fol2fu0+xuTa2TOv03g2NCvxRzyLFa77NiMPI0LaZbzDDmV9JrJ+4LvntynYTgXC1w==" saltValue="NAQ7gCZ6Op+d6MyTUEspIw==" spinCount="100000" sheet="1" formatCells="0" formatColumns="0" formatRows="0"/>
  <mergeCells count="32">
    <mergeCell ref="M144:N146"/>
    <mergeCell ref="P144:V144"/>
    <mergeCell ref="M84:N86"/>
    <mergeCell ref="P84:V84"/>
    <mergeCell ref="M104:N106"/>
    <mergeCell ref="P104:V104"/>
    <mergeCell ref="M124:N126"/>
    <mergeCell ref="P124:V124"/>
    <mergeCell ref="M64:N66"/>
    <mergeCell ref="B24:C26"/>
    <mergeCell ref="B44:C46"/>
    <mergeCell ref="B64:C66"/>
    <mergeCell ref="P64:V64"/>
    <mergeCell ref="M4:N6"/>
    <mergeCell ref="P4:V4"/>
    <mergeCell ref="M24:N26"/>
    <mergeCell ref="P24:V24"/>
    <mergeCell ref="M44:N46"/>
    <mergeCell ref="P44:V44"/>
    <mergeCell ref="E144:K144"/>
    <mergeCell ref="B4:C6"/>
    <mergeCell ref="E4:K4"/>
    <mergeCell ref="E24:K24"/>
    <mergeCell ref="E44:K44"/>
    <mergeCell ref="E64:K64"/>
    <mergeCell ref="E84:K84"/>
    <mergeCell ref="B84:C86"/>
    <mergeCell ref="B104:C106"/>
    <mergeCell ref="B124:C126"/>
    <mergeCell ref="B144:C146"/>
    <mergeCell ref="E104:K104"/>
    <mergeCell ref="E124:K124"/>
  </mergeCells>
  <hyperlinks>
    <hyperlink ref="F2" location="Content!A1" display="&lt;&lt;&lt; Back to ToC" xr:uid="{F12BFF33-A4EF-42E9-A04A-9A436CEA2836}"/>
    <hyperlink ref="Q2" location="Content!A1" display="&lt;&lt;&lt; Back to ToC" xr:uid="{C954B85E-B773-4AC2-8F3E-4E419437C880}"/>
  </hyperlinks>
  <pageMargins left="0.70866141732283472" right="0.70866141732283472" top="0.74803149606299213" bottom="0.74803149606299213" header="0.31496062992125984" footer="0.31496062992125984"/>
  <pageSetup paperSize="9" scale="62" fitToWidth="0" fitToHeight="2" orientation="landscape" r:id="rId1"/>
  <headerFooter>
    <oddFooter>&amp;C_x000D_&amp;1#&amp;"Calibri"&amp;10&amp;K000000 Classification: Unclassified</oddFooter>
  </headerFooter>
  <rowBreaks count="1" manualBreakCount="1">
    <brk id="41" min="1" max="21" man="1"/>
  </rowBreaks>
  <colBreaks count="1" manualBreakCount="1">
    <brk id="12" min="1" max="16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441a32c-6493-48fd-ab9c-771c1878cafe">
      <Terms xmlns="http://schemas.microsoft.com/office/infopath/2007/PartnerControls"/>
    </lcf76f155ced4ddcb4097134ff3c332f>
    <TaxCatchAll xmlns="d82d302b-2c21-4c06-9bc4-847ca1a580e8" xsi:nil="true"/>
    <MediaLengthInSeconds xmlns="8441a32c-6493-48fd-ab9c-771c1878ca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1B37B7A827F048B648F997DC5DDE02" ma:contentTypeVersion="16" ma:contentTypeDescription="Create a new document." ma:contentTypeScope="" ma:versionID="6a8c5f83c87ca55cb123078ab7e4d19c">
  <xsd:schema xmlns:xsd="http://www.w3.org/2001/XMLSchema" xmlns:xs="http://www.w3.org/2001/XMLSchema" xmlns:p="http://schemas.microsoft.com/office/2006/metadata/properties" xmlns:ns1="http://schemas.microsoft.com/sharepoint/v3" xmlns:ns2="8441a32c-6493-48fd-ab9c-771c1878cafe" xmlns:ns3="d82d302b-2c21-4c06-9bc4-847ca1a580e8" targetNamespace="http://schemas.microsoft.com/office/2006/metadata/properties" ma:root="true" ma:fieldsID="1a4bf1ed727f0a8ec4825221d36ef6b2" ns1:_="" ns2:_="" ns3:_="">
    <xsd:import namespace="http://schemas.microsoft.com/sharepoint/v3"/>
    <xsd:import namespace="8441a32c-6493-48fd-ab9c-771c1878cafe"/>
    <xsd:import namespace="d82d302b-2c21-4c06-9bc4-847ca1a58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1a32c-6493-48fd-ab9c-771c1878c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ca62c2d-09df-4e68-912c-3f87823c8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d302b-2c21-4c06-9bc4-847ca1a58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302436e-56fd-4c5f-af7c-ac22e7c1830e}" ma:internalName="TaxCatchAll" ma:showField="CatchAllData" ma:web="d82d302b-2c21-4c06-9bc4-847ca1a580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datasnipper xmlns="http://datasnipper" workbookId="e042581a-81b0-43ee-b621-78cc51e78649" included="false" dataSnipperSheetDeleted="false" guid="ec980f85-e7f1-4d1b-9847-2c00eb22c7c7" revision="2"/>
</file>

<file path=customXml/itemProps1.xml><?xml version="1.0" encoding="utf-8"?>
<ds:datastoreItem xmlns:ds="http://schemas.openxmlformats.org/officeDocument/2006/customXml" ds:itemID="{23C8D46D-2F60-4CA0-AC31-16BBA4A1A75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557dbb0f-2cb3-49af-a546-b76656cf88ca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sharepoint/v3"/>
    <ds:schemaRef ds:uri="8441a32c-6493-48fd-ab9c-771c1878cafe"/>
    <ds:schemaRef ds:uri="d82d302b-2c21-4c06-9bc4-847ca1a580e8"/>
  </ds:schemaRefs>
</ds:datastoreItem>
</file>

<file path=customXml/itemProps2.xml><?xml version="1.0" encoding="utf-8"?>
<ds:datastoreItem xmlns:ds="http://schemas.openxmlformats.org/officeDocument/2006/customXml" ds:itemID="{25F834FD-B29B-47CC-9A86-0FD87176E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41a32c-6493-48fd-ab9c-771c1878cafe"/>
    <ds:schemaRef ds:uri="d82d302b-2c21-4c06-9bc4-847ca1a58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1D9288-A1CF-458D-B0D2-F3AE6A33DA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1309C1-04CF-4D93-BE56-06091FA978C6}">
  <ds:schemaRefs>
    <ds:schemaRef ds:uri="http://datasnipper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28</vt:i4>
      </vt:variant>
    </vt:vector>
  </HeadingPairs>
  <TitlesOfParts>
    <vt:vector size="55" baseType="lpstr">
      <vt:lpstr>Key inputs</vt:lpstr>
      <vt:lpstr>Content</vt:lpstr>
      <vt:lpstr>Primary statements --- &gt;&gt;&gt;</vt:lpstr>
      <vt:lpstr>Statement of profit and loss</vt:lpstr>
      <vt:lpstr>Balance Sheet</vt:lpstr>
      <vt:lpstr>Statement of Change in members </vt:lpstr>
      <vt:lpstr>Notes --- &gt;&gt;&gt;</vt:lpstr>
      <vt:lpstr>Risk Management Note --- &gt;&gt;&gt;</vt:lpstr>
      <vt:lpstr>Exposure to credit risk</vt:lpstr>
      <vt:lpstr>Financial Assets past due</vt:lpstr>
      <vt:lpstr>Age analysis of past due no imp</vt:lpstr>
      <vt:lpstr>Maturity analysis of syndicate </vt:lpstr>
      <vt:lpstr>Currency risk</vt:lpstr>
      <vt:lpstr>Sensitivity analysis financial </vt:lpstr>
      <vt:lpstr>Other claims notes --- &gt;&gt;&gt;</vt:lpstr>
      <vt:lpstr>Claims development table; gross</vt:lpstr>
      <vt:lpstr>Claims development; net</vt:lpstr>
      <vt:lpstr>Discount rates and mean terms</vt:lpstr>
      <vt:lpstr>Discounted claims values</vt:lpstr>
      <vt:lpstr>Other notes --- &gt;&gt;&gt;</vt:lpstr>
      <vt:lpstr>Analysis of underwriting re</vt:lpstr>
      <vt:lpstr>Geographical split of gross </vt:lpstr>
      <vt:lpstr>Net operating expenses</vt:lpstr>
      <vt:lpstr>Investment return</vt:lpstr>
      <vt:lpstr> Financial Investments (FI)</vt:lpstr>
      <vt:lpstr>Assets by FV heirarchy class</vt:lpstr>
      <vt:lpstr>Foreign exchange rates</vt:lpstr>
      <vt:lpstr>'Statement of profit and loss'!_Toc157772369</vt:lpstr>
      <vt:lpstr>'Statement of profit and loss'!_Toc157772370</vt:lpstr>
      <vt:lpstr>'Statement of profit and loss'!_Toc157772372</vt:lpstr>
      <vt:lpstr>'Balance Sheet'!_Toc157772373</vt:lpstr>
      <vt:lpstr>'Balance Sheet'!_Toc157772374</vt:lpstr>
      <vt:lpstr>'Age analysis of past due no imp'!_Toc157772380</vt:lpstr>
      <vt:lpstr>'Financial Assets past due'!_Toc157772380</vt:lpstr>
      <vt:lpstr>'Maturity analysis of syndicate '!_Toc157772381</vt:lpstr>
      <vt:lpstr>'Currency risk'!_Toc157772382</vt:lpstr>
      <vt:lpstr>'Sensitivity analysis financial '!_Toc157772383</vt:lpstr>
      <vt:lpstr>'Geographical split of gross '!_Toc157772384</vt:lpstr>
      <vt:lpstr>'Net operating expenses'!_Toc157772386</vt:lpstr>
      <vt:lpstr>'Investment return'!_Toc157772387</vt:lpstr>
      <vt:lpstr>' Financial Investments (FI)'!_Toc157772388</vt:lpstr>
      <vt:lpstr>'Assets by FV heirarchy class'!_Toc157772389</vt:lpstr>
      <vt:lpstr>'Claims development table; gross'!_Toc157772393</vt:lpstr>
      <vt:lpstr>'Discount rates and mean terms'!_Toc157772401</vt:lpstr>
      <vt:lpstr>'Discounted claims values'!_Toc157772402</vt:lpstr>
      <vt:lpstr>' Financial Investments (FI)'!Print_Area</vt:lpstr>
      <vt:lpstr>'Balance Sheet'!Print_Area</vt:lpstr>
      <vt:lpstr>'Claims development; net'!Print_Area</vt:lpstr>
      <vt:lpstr>'Exposure to credit risk'!Print_Area</vt:lpstr>
      <vt:lpstr>'Financial Assets past due'!Print_Area</vt:lpstr>
      <vt:lpstr>'Geographical split of gross '!Print_Area</vt:lpstr>
      <vt:lpstr>'Key inputs'!Print_Area</vt:lpstr>
      <vt:lpstr>'Maturity analysis of syndicate '!Print_Area</vt:lpstr>
      <vt:lpstr>'Net operating expenses'!Print_Area</vt:lpstr>
      <vt:lpstr>'Statement of profit and loss'!Print_Area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Otieno, Samson</dc:creator>
  <cp:keywords/>
  <dc:description/>
  <cp:lastModifiedBy>Scanlon, Zoë</cp:lastModifiedBy>
  <cp:revision/>
  <cp:lastPrinted>2024-08-10T16:17:34Z</cp:lastPrinted>
  <dcterms:created xsi:type="dcterms:W3CDTF">2024-05-07T12:26:10Z</dcterms:created>
  <dcterms:modified xsi:type="dcterms:W3CDTF">2024-08-13T10:56:17Z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0x010100361B37B7A827F048B648F997DC5DDE02</vt:lpwstr>
  </property>
  <property fmtid="{D5CDD505-2E9C-101B-9397-08002B2CF9AE}" pid="3" name="Order">
    <vt:r8>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SIP_Label_d9d4eac9-bab1-4863-b7e6-52e5c519cf63_Enabled">
    <vt:lpwstr>true</vt:lpwstr>
  </property>
  <property fmtid="{D5CDD505-2E9C-101B-9397-08002B2CF9AE}" pid="13" name="MSIP_Label_d9d4eac9-bab1-4863-b7e6-52e5c519cf63_SetDate">
    <vt:lpwstr>2024-08-13T10:55:33Z</vt:lpwstr>
  </property>
  <property fmtid="{D5CDD505-2E9C-101B-9397-08002B2CF9AE}" pid="14" name="MSIP_Label_d9d4eac9-bab1-4863-b7e6-52e5c519cf63_Method">
    <vt:lpwstr>Privileged</vt:lpwstr>
  </property>
  <property fmtid="{D5CDD505-2E9C-101B-9397-08002B2CF9AE}" pid="15" name="MSIP_Label_d9d4eac9-bab1-4863-b7e6-52e5c519cf63_Name">
    <vt:lpwstr>d9d4eac9-bab1-4863-b7e6-52e5c519cf63</vt:lpwstr>
  </property>
  <property fmtid="{D5CDD505-2E9C-101B-9397-08002B2CF9AE}" pid="16" name="MSIP_Label_d9d4eac9-bab1-4863-b7e6-52e5c519cf63_SiteId">
    <vt:lpwstr>8df4b91e-bf72-411d-9902-5ecc8f1e6c11</vt:lpwstr>
  </property>
  <property fmtid="{D5CDD505-2E9C-101B-9397-08002B2CF9AE}" pid="17" name="MSIP_Label_d9d4eac9-bab1-4863-b7e6-52e5c519cf63_ActionId">
    <vt:lpwstr>2be4fa93-e5c2-4d4c-bc4f-97a44bc05874</vt:lpwstr>
  </property>
  <property fmtid="{D5CDD505-2E9C-101B-9397-08002B2CF9AE}" pid="18" name="MSIP_Label_d9d4eac9-bab1-4863-b7e6-52e5c519cf63_ContentBits">
    <vt:lpwstr>2</vt:lpwstr>
  </property>
</Properties>
</file>