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lloydsoflondon-my.sharepoint.com/personal/modid_lloyds_com/Documents/Desktop/Syndicate Capital/2026/7_26/Focus Areas/"/>
    </mc:Choice>
  </mc:AlternateContent>
  <xr:revisionPtr revIDLastSave="0" documentId="8_{77A6AA72-AFB7-4809-B76D-4CBD3359545A}" xr6:coauthVersionLast="47" xr6:coauthVersionMax="47" xr10:uidLastSave="{00000000-0000-0000-0000-000000000000}"/>
  <workbookProtection workbookAlgorithmName="SHA-512" workbookHashValue="f/QndbTkuEJ2MuskGI8ky/jfPra0uhhklWpfoQH/OMKFpMUXjomTSbmJqJJtQpswbeiv2w6lt5FPPC35WimSWQ==" workbookSaltValue="9fY7j+zz2MdYMNKe/HQFSQ==" workbookSpinCount="100000" lockStructure="1"/>
  <bookViews>
    <workbookView xWindow="250" yWindow="2600" windowWidth="20050" windowHeight="11320" activeTab="3" xr2:uid="{F65779E6-19B7-4A27-86E5-63D87E7748BB}"/>
  </bookViews>
  <sheets>
    <sheet name="Control" sheetId="19" r:id="rId1"/>
    <sheet name="Information" sheetId="20" r:id="rId2"/>
    <sheet name="General queries" sheetId="21" r:id="rId3"/>
    <sheet name="Minimum Tests &amp; FG" sheetId="34" r:id="rId4"/>
    <sheet name="Model LR" sheetId="60" r:id="rId5"/>
    <sheet name="Geopolitical" sheetId="61" r:id="rId6"/>
    <sheet name="Market risk" sheetId="49" r:id="rId7"/>
    <sheet name="ExtraCalcs" sheetId="35" state="hidden" r:id="rId8"/>
    <sheet name="Lookups" sheetId="18" state="hidden" r:id="rId9"/>
    <sheet name="Data collation&gt;&gt;" sheetId="36" state="hidden" r:id="rId10"/>
    <sheet name="General" sheetId="62" state="hidden" r:id="rId11"/>
    <sheet name="Feedback" sheetId="64" state="hidden" r:id="rId12"/>
    <sheet name="MLAs" sheetId="65" state="hidden" r:id="rId13"/>
    <sheet name="Stability Testing" sheetId="72" state="hidden" r:id="rId14"/>
    <sheet name="MLR_Q1" sheetId="68" state="hidden" r:id="rId15"/>
    <sheet name="MLR_Q3A" sheetId="69" state="hidden" r:id="rId16"/>
    <sheet name="MLR_Q3B" sheetId="70" state="hidden" r:id="rId17"/>
    <sheet name="MLR_Q2_Q4_Q5" sheetId="71" state="hidden" r:id="rId18"/>
    <sheet name="Geo" sheetId="67" state="hidden" r:id="rId19"/>
    <sheet name="Market" sheetId="66" state="hidden" r:id="rId20"/>
  </sheets>
  <externalReferences>
    <externalReference r:id="rId21"/>
    <externalReference r:id="rId22"/>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xlnm._FilterDatabase" localSheetId="8" hidden="1">Lookups!$B$5:$C$126</definedName>
    <definedName name="_xlnm._FilterDatabase" hidden="1">#REF!</definedName>
    <definedName name="_Key1" hidden="1">#REF!</definedName>
    <definedName name="_Order1" hidden="1">255</definedName>
    <definedName name="_Order2" hidden="1">255</definedName>
    <definedName name="_Sort" hidden="1">#REF!</definedName>
    <definedName name="anscount" hidden="1">1</definedName>
    <definedName name="bounce"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bounce"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osen_Syndicate">Control!$D$6</definedName>
    <definedName name="church"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enablers"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enablers"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FocusArea1">#REF!</definedName>
    <definedName name="HTML_CodePage" hidden="1">1252</definedName>
    <definedName name="HTML_Control" localSheetId="5" hidden="1">{"'D&amp;H SECURITY LIST'!$A$5:$K$423"}</definedName>
    <definedName name="HTML_Control" hidden="1">{"'D&amp;H SECURITY LIST'!$A$5:$K$423"}</definedName>
    <definedName name="HTML_Description" hidden="1">""</definedName>
    <definedName name="HTML_Email" hidden="1">""</definedName>
    <definedName name="HTML_Header" hidden="1">"D&amp;H SECURITY LIST"</definedName>
    <definedName name="HTML_LastUpdate" hidden="1">"18/02/99"</definedName>
    <definedName name="HTML_LineAfter" hidden="1">FALSE</definedName>
    <definedName name="HTML_LineBefore" hidden="1">FALSE</definedName>
    <definedName name="HTML_Name" hidden="1">"Duncanson &amp; Holt"</definedName>
    <definedName name="HTML_OBDlg2" hidden="1">TRUE</definedName>
    <definedName name="HTML_OBDlg4" hidden="1">TRUE</definedName>
    <definedName name="HTML_OS" hidden="1">0</definedName>
    <definedName name="HTML_PathFile" hidden="1">"u:\users\gjgreen\MyHTML.htm"</definedName>
    <definedName name="HTML_Title" hidden="1">"securitylisting"</definedName>
    <definedName name="Nick"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Nick"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old"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old"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Page3a"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Page3a"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_xlnm.Print_Area" localSheetId="0">Control!$B$2:$D$13</definedName>
    <definedName name="_xlnm.Print_Area" localSheetId="2">'General queries'!$B$2:$P$241</definedName>
    <definedName name="_xlnm.Print_Area" localSheetId="5">Geopolitical!$B$2:$V$33</definedName>
    <definedName name="_xlnm.Print_Area" localSheetId="1">Information!$B$2:$H$49</definedName>
    <definedName name="_xlnm.Print_Area" localSheetId="3">'Minimum Tests &amp; FG'!$B$2:$J$161</definedName>
    <definedName name="_xlnm.Print_Area" localSheetId="4">'Model LR'!$B$2:$J$214</definedName>
    <definedName name="RiskGenerateExcelReportsAtEndOfSimulation">TRUE</definedName>
    <definedName name="RiskHasSettings">TRUE</definedName>
    <definedName name="RiskMinimizeOnStart">TRUE</definedName>
    <definedName name="SheetID" hidden="1">"ITG123RO200303R"</definedName>
    <definedName name="subgroup" hidden="1">#REF!</definedName>
    <definedName name="Units">#REF!</definedName>
    <definedName name="wrn.1993._.PrmsClms." localSheetId="5" hidden="1">{"1993 PrmsClms",#N/A,FALSE,"TB-BackYears"}</definedName>
    <definedName name="wrn.1993._.PrmsClms." hidden="1">{"1993 PrmsClms",#N/A,FALSE,"TB-BackYears"}</definedName>
    <definedName name="wrn.1994._.PrmsClms." localSheetId="5" hidden="1">{"1994 PrmsClms",#N/A,FALSE,"TB-BackYears"}</definedName>
    <definedName name="wrn.1994._.PrmsClms." hidden="1">{"1994 PrmsClms",#N/A,FALSE,"TB-BackYears"}</definedName>
    <definedName name="wrn.1995._.PrmsClms." localSheetId="5" hidden="1">{"1995 PrmsClms",#N/A,FALSE,"TB-BackYears"}</definedName>
    <definedName name="wrn.1995._.PrmsClms." hidden="1">{"1995 PrmsClms",#N/A,FALSE,"TB-BackYears"}</definedName>
    <definedName name="wrn.1996._.PrmsClms." localSheetId="5" hidden="1">{"1996 PrmsClms",#N/A,FALSE,"TB-BackYears"}</definedName>
    <definedName name="wrn.1996._.PrmsClms." hidden="1">{"1996 PrmsClms",#N/A,FALSE,"TB-BackYears"}</definedName>
    <definedName name="wrn.1997._.PrmsClms." localSheetId="5" hidden="1">{"1997 PrmsClms",#N/A,FALSE,"TB-BackYears"}</definedName>
    <definedName name="wrn.1997._.PrmsClms." hidden="1">{"1997 PrmsClms",#N/A,FALSE,"TB-BackYears"}</definedName>
    <definedName name="wrn.1997Pr._.PrmsClms." localSheetId="5" hidden="1">{"1997Pr PrmsClms",#N/A,FALSE,"TB-BackYears"}</definedName>
    <definedName name="wrn.1997Pr._.PrmsClms." hidden="1">{"1997Pr PrmsClms",#N/A,FALSE,"TB-BackYears"}</definedName>
    <definedName name="wrn.1998._.PrmsClms." localSheetId="5" hidden="1">{"1998 PrmsClms",#N/A,FALSE,"TB-0604"}</definedName>
    <definedName name="wrn.1998._.PrmsClms." hidden="1">{"1998 PrmsClms",#N/A,FALSE,"TB-0604"}</definedName>
    <definedName name="wrn.1999._.PrmsClms." localSheetId="5" hidden="1">{"1999 PrmsClms",#N/A,FALSE,"TB-0604"}</definedName>
    <definedName name="wrn.1999._.PrmsClms." hidden="1">{"1999 PrmsClms",#N/A,FALSE,"TB-0604"}</definedName>
    <definedName name="wrn.All." localSheetId="5" hidden="1">{#N/A,#N/A,FALSE,"Titles";#N/A,#N/A,FALSE,"Aegis";#N/A,#N/A,FALSE,"Honorguard";#N/A,#N/A,FALSE,"Coast to Coast";#N/A,#N/A,FALSE,"MBPI";#N/A,#N/A,FALSE,"Acceleration";#N/A,#N/A,FALSE,"GECC (40% QS)";#N/A,#N/A,FALSE,"GECC 100%"}</definedName>
    <definedName name="wrn.All." hidden="1">{#N/A,#N/A,FALSE,"Titles";#N/A,#N/A,FALSE,"Aegis";#N/A,#N/A,FALSE,"Honorguard";#N/A,#N/A,FALSE,"Coast to Coast";#N/A,#N/A,FALSE,"MBPI";#N/A,#N/A,FALSE,"Acceleration";#N/A,#N/A,FALSE,"GECC (40% QS)";#N/A,#N/A,FALSE,"GECC 100%"}</definedName>
    <definedName name="wrn.Full._.Pack." localSheetId="5" hidden="1">{#N/A,#N/A,TRUE,"Title Page";#N/A,#N/A,TRUE,"CY Summary";#N/A,#N/A,TRUE,"Stg Acct";#N/A,#N/A,TRUE,"Usd Acct";#N/A,#N/A,TRUE,"Can Acct"}</definedName>
    <definedName name="wrn.Full._.Pack." hidden="1">{#N/A,#N/A,TRUE,"Title Page";#N/A,#N/A,TRUE,"CY Summary";#N/A,#N/A,TRUE,"Stg Acct";#N/A,#N/A,TRUE,"Usd Acct";#N/A,#N/A,TRUE,"Can Acct"}</definedName>
    <definedName name="wrn.Package." localSheetId="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rocess._.Graphs." localSheetId="5" hidden="1">{"process graphs",#N/A,FALSE,"graphs&amp;data"}</definedName>
    <definedName name="wrn.Process._.Graphs." hidden="1">{"process graphs",#N/A,FALSE,"graphs&amp;data"}</definedName>
    <definedName name="wrn.Project._.Graphs." localSheetId="5" hidden="1">{"project graphs",#N/A,FALSE,"graphs&amp;data"}</definedName>
    <definedName name="wrn.Project._.Graphs." hidden="1">{"project graphs",#N/A,FALSE,"graphs&amp;data"}</definedName>
    <definedName name="wrn.sqr." localSheetId="5" hidden="1">{#N/A,#N/A,FALSE,"Header";#N/A,#N/A,FALSE,"Form 1";#N/A,#N/A,FALSE,"Form 2";#N/A,#N/A,FALSE,"Form 3";#N/A,#N/A,FALSE,"Form 4";#N/A,#N/A,FALSE,"Form 5";#N/A,#N/A,FALSE,"Form 6";#N/A,#N/A,FALSE,"Form 7";#N/A,#N/A,FALSE,"Form 8a";#N/A,#N/A,FALSE,"Form 8b";#N/A,#N/A,FALSE,"Form 9";#N/A,#N/A,FALSE,"Form 10";#N/A,#N/A,FALSE,"Form 11";#N/A,#N/A,FALSE,"Form 12";#N/A,#N/A,FALSE,"Form 13";#N/A,#N/A,FALSE,"Form 14"}</definedName>
    <definedName name="wrn.sqr." hidden="1">{#N/A,#N/A,FALSE,"Header";#N/A,#N/A,FALSE,"Form 1";#N/A,#N/A,FALSE,"Form 2";#N/A,#N/A,FALSE,"Form 3";#N/A,#N/A,FALSE,"Form 4";#N/A,#N/A,FALSE,"Form 5";#N/A,#N/A,FALSE,"Form 6";#N/A,#N/A,FALSE,"Form 7";#N/A,#N/A,FALSE,"Form 8a";#N/A,#N/A,FALSE,"Form 8b";#N/A,#N/A,FALSE,"Form 9";#N/A,#N/A,FALSE,"Form 10";#N/A,#N/A,FALSE,"Form 11";#N/A,#N/A,FALSE,"Form 12";#N/A,#N/A,FALSE,"Form 13";#N/A,#N/A,FALSE,"Form 14"}</definedName>
    <definedName name="wrn.Sterling." localSheetId="5" hidden="1">{#N/A,#N/A,FALSE,"TB-0503"}</definedName>
    <definedName name="wrn.Sterling." hidden="1">{#N/A,#N/A,FALSE,"TB-0503"}</definedName>
    <definedName name="wrn.Syndicate._.Return." localSheetId="5" hidden="1">{#N/A,#N/A,TRUE,"Title Page";#N/A,#N/A,TRUE,"SRCONT";#N/A,#N/A,TRUE,"SR0"}</definedName>
    <definedName name="wrn.Syndicate._.Return." hidden="1">{#N/A,#N/A,TRUE,"Title Page";#N/A,#N/A,TRUE,"SRCONT";#N/A,#N/A,TRUE,"SR0"}</definedName>
    <definedName name="xaxis"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3" i="35" l="1"/>
  <c r="AE12" i="35"/>
  <c r="BA12" i="35"/>
  <c r="BA11" i="35"/>
  <c r="BA8" i="35"/>
  <c r="BA7" i="35"/>
  <c r="AV11" i="35"/>
  <c r="AU11" i="35"/>
  <c r="AT11" i="35"/>
  <c r="AV7" i="35"/>
  <c r="AU7" i="35"/>
  <c r="AT7" i="35"/>
  <c r="AE8" i="35"/>
  <c r="AE7" i="35"/>
  <c r="AF61" i="35"/>
  <c r="AE61" i="35"/>
  <c r="AE45" i="35"/>
  <c r="AE44" i="35"/>
  <c r="AF43" i="35"/>
  <c r="AE43" i="35"/>
  <c r="AF42" i="35"/>
  <c r="AE42" i="35"/>
  <c r="AF41" i="35"/>
  <c r="AE41" i="35"/>
  <c r="BD27" i="35"/>
  <c r="BA27" i="35"/>
  <c r="AE19" i="35"/>
  <c r="AE24" i="35"/>
  <c r="BE26" i="35"/>
  <c r="BD26" i="35"/>
  <c r="BB26" i="35"/>
  <c r="BA26" i="35"/>
  <c r="BE25" i="35"/>
  <c r="BD25" i="35"/>
  <c r="BB25" i="35"/>
  <c r="BA25" i="35"/>
  <c r="BE24" i="35"/>
  <c r="BD24" i="35"/>
  <c r="BB24" i="35"/>
  <c r="BA24" i="35"/>
  <c r="BE23" i="35"/>
  <c r="BD23" i="35"/>
  <c r="BB23" i="35"/>
  <c r="BA23" i="35"/>
  <c r="BE22" i="35"/>
  <c r="BD22" i="35"/>
  <c r="BB22" i="35"/>
  <c r="BA22" i="35"/>
  <c r="BE21" i="35"/>
  <c r="BD21" i="35"/>
  <c r="BB21" i="35"/>
  <c r="BA21" i="35"/>
  <c r="BE20" i="35"/>
  <c r="BD20" i="35"/>
  <c r="BB20" i="35"/>
  <c r="BA20" i="35"/>
  <c r="BE19" i="35"/>
  <c r="BD19" i="35"/>
  <c r="BB19" i="35"/>
  <c r="BA19" i="35"/>
  <c r="BE18" i="35"/>
  <c r="BD18" i="35"/>
  <c r="BB18" i="35"/>
  <c r="BA18" i="35"/>
  <c r="AF34" i="35"/>
  <c r="AE34" i="35"/>
  <c r="AF33" i="35"/>
  <c r="AE33" i="35"/>
  <c r="AF32" i="35"/>
  <c r="AE32" i="35"/>
  <c r="AF31" i="35"/>
  <c r="AE31" i="35"/>
  <c r="AF30" i="35"/>
  <c r="AE30" i="35"/>
  <c r="AF29" i="35"/>
  <c r="AE29" i="35"/>
  <c r="AF8" i="35"/>
  <c r="AF7" i="35"/>
  <c r="AN6" i="35" a="1"/>
  <c r="AN6" i="35" s="1"/>
  <c r="AN7" i="35" s="1"/>
  <c r="AU18" i="35"/>
  <c r="AT18" i="35"/>
  <c r="AK7" i="35"/>
  <c r="AB6" i="35" a="1"/>
  <c r="AB6" i="35" s="1"/>
  <c r="AB7" i="35" s="1"/>
  <c r="AF45" i="35"/>
  <c r="Y7" i="35"/>
  <c r="V6" i="35" a="1"/>
  <c r="V6" i="35" s="1"/>
  <c r="V7" i="35" s="1"/>
  <c r="AF44" i="35"/>
  <c r="S7" i="35"/>
  <c r="P6" i="35" a="1"/>
  <c r="P6" i="35" s="1"/>
  <c r="P7" i="35" s="1"/>
  <c r="J6" i="35" a="1"/>
  <c r="J6" i="35" s="1"/>
  <c r="J7" i="35" s="1"/>
  <c r="H114" i="35"/>
  <c r="G114" i="35"/>
  <c r="M7" i="35"/>
  <c r="G7" i="35"/>
  <c r="AF55" i="35"/>
  <c r="AE55" i="35"/>
  <c r="AF54" i="35"/>
  <c r="AE54" i="35"/>
  <c r="AF53" i="35"/>
  <c r="AE53" i="35"/>
  <c r="AF52" i="35"/>
  <c r="AE52" i="35"/>
  <c r="AF51" i="35"/>
  <c r="AE51" i="35"/>
  <c r="BF27" i="35"/>
  <c r="BE27" i="35"/>
  <c r="BC27" i="35"/>
  <c r="BB27" i="35"/>
  <c r="BF18" i="35"/>
  <c r="BC18" i="35"/>
  <c r="BB12" i="35"/>
  <c r="BB11" i="35"/>
  <c r="BB8" i="35"/>
  <c r="BB7" i="35"/>
  <c r="C7" i="35"/>
  <c r="C6" i="35"/>
  <c r="I62" i="35" l="1"/>
  <c r="G51" i="35" a="1"/>
  <c r="G51" i="35" s="1"/>
  <c r="H15" i="35"/>
  <c r="M10" i="35" a="1"/>
  <c r="M10" i="35" s="1"/>
  <c r="O10" i="35" s="1"/>
  <c r="H44" i="35"/>
  <c r="G53" i="35" a="1"/>
  <c r="G53" i="35" s="1"/>
  <c r="N74" i="35"/>
  <c r="O46" i="35"/>
  <c r="N44" i="35"/>
  <c r="I74" i="35"/>
  <c r="I15" i="35"/>
  <c r="N77" i="35"/>
  <c r="N15" i="35"/>
  <c r="O82" i="35"/>
  <c r="O74" i="35"/>
  <c r="O17" i="35"/>
  <c r="O19" i="35"/>
  <c r="I43" i="35"/>
  <c r="O43" i="35"/>
  <c r="AM35" i="35"/>
  <c r="AK110" i="35" a="1"/>
  <c r="AK110" i="35" s="1"/>
  <c r="AP70" i="35"/>
  <c r="AN64" i="35"/>
  <c r="AP59" i="35"/>
  <c r="AK29" i="35" a="1"/>
  <c r="AK29" i="35" s="1"/>
  <c r="AN39" i="35"/>
  <c r="AN89" i="35"/>
  <c r="AK39" i="35" a="1"/>
  <c r="AK39" i="35" s="1"/>
  <c r="AN59" i="35"/>
  <c r="AP38" i="35"/>
  <c r="AA86" i="35"/>
  <c r="G58" i="35" a="1"/>
  <c r="G58" i="35" s="1"/>
  <c r="M106" i="35" a="1"/>
  <c r="M106" i="35" s="1"/>
  <c r="M63" i="35" a="1"/>
  <c r="M63" i="35" s="1"/>
  <c r="M31" i="35" a="1"/>
  <c r="M31" i="35" s="1"/>
  <c r="M17" i="35" a="1"/>
  <c r="M17" i="35" s="1"/>
  <c r="O98" i="35"/>
  <c r="N62" i="35"/>
  <c r="N47" i="35"/>
  <c r="N33" i="35"/>
  <c r="N21" i="35"/>
  <c r="O85" i="35"/>
  <c r="M43" i="35" a="1"/>
  <c r="M43" i="35" s="1"/>
  <c r="O28" i="35"/>
  <c r="O89" i="35"/>
  <c r="M84" i="35" a="1"/>
  <c r="M84" i="35" s="1"/>
  <c r="AA53" i="35"/>
  <c r="N29" i="35"/>
  <c r="N54" i="35"/>
  <c r="O94" i="35"/>
  <c r="M20" i="35" a="1"/>
  <c r="M20" i="35" s="1"/>
  <c r="M99" i="35" a="1"/>
  <c r="M99" i="35" s="1"/>
  <c r="AN91" i="35"/>
  <c r="Y56" i="35" a="1"/>
  <c r="Y56" i="35" s="1"/>
  <c r="Z106" i="35"/>
  <c r="AA57" i="35"/>
  <c r="AA22" i="35"/>
  <c r="Y49" i="35" a="1"/>
  <c r="Y49" i="35" s="1"/>
  <c r="AA105" i="35"/>
  <c r="Z54" i="35"/>
  <c r="AA21" i="35"/>
  <c r="Y93" i="35" a="1"/>
  <c r="Y93" i="35" s="1"/>
  <c r="Y31" i="35" a="1"/>
  <c r="Y31" i="35" s="1"/>
  <c r="AA83" i="35"/>
  <c r="Z40" i="35"/>
  <c r="Y11" i="35" a="1"/>
  <c r="Y11" i="35" s="1"/>
  <c r="Z11" i="35" s="1"/>
  <c r="Z83" i="35"/>
  <c r="Y66" i="35" a="1"/>
  <c r="Y66" i="35" s="1"/>
  <c r="Y15" i="35" a="1"/>
  <c r="Y15" i="35" s="1"/>
  <c r="Z76" i="35"/>
  <c r="Z33" i="35"/>
  <c r="AA74" i="35"/>
  <c r="Z30" i="35"/>
  <c r="Y63" i="35" a="1"/>
  <c r="Y63" i="35" s="1"/>
  <c r="AA71" i="35"/>
  <c r="Z24" i="35"/>
  <c r="Y98" i="35" a="1"/>
  <c r="Y98" i="35" s="1"/>
  <c r="AA35" i="35"/>
  <c r="Y73" i="35" a="1"/>
  <c r="Y73" i="35" s="1"/>
  <c r="Z62" i="35"/>
  <c r="Z23" i="35"/>
  <c r="Z52" i="35"/>
  <c r="AA52" i="35"/>
  <c r="Y37" i="35" a="1"/>
  <c r="Y37" i="35" s="1"/>
  <c r="O26" i="35"/>
  <c r="N51" i="35"/>
  <c r="N89" i="35"/>
  <c r="M55" i="35" a="1"/>
  <c r="M55" i="35" s="1"/>
  <c r="Z53" i="35"/>
  <c r="Y41" i="35" a="1"/>
  <c r="Y41" i="35" s="1"/>
  <c r="O53" i="35"/>
  <c r="Y105" i="35" a="1"/>
  <c r="Y105" i="35" s="1"/>
  <c r="O29" i="35"/>
  <c r="O97" i="35"/>
  <c r="M97" i="35" a="1"/>
  <c r="M97" i="35" s="1"/>
  <c r="AA87" i="35"/>
  <c r="AP91" i="35"/>
  <c r="I98" i="35"/>
  <c r="N32" i="35"/>
  <c r="O58" i="35"/>
  <c r="H98" i="35"/>
  <c r="M13" i="35" a="1"/>
  <c r="M13" i="35" s="1"/>
  <c r="Z88" i="35"/>
  <c r="AN16" i="35"/>
  <c r="AN92" i="35"/>
  <c r="M57" i="35" a="1"/>
  <c r="M57" i="35" s="1"/>
  <c r="H33" i="35"/>
  <c r="N98" i="35"/>
  <c r="Z98" i="35"/>
  <c r="Y28" i="35" a="1"/>
  <c r="Y28" i="35" s="1"/>
  <c r="AK48" i="35" a="1"/>
  <c r="AK48" i="35" s="1"/>
  <c r="AN96" i="35"/>
  <c r="AM71" i="35"/>
  <c r="AM41" i="35"/>
  <c r="AL17" i="35"/>
  <c r="AK31" i="35" a="1"/>
  <c r="AK31" i="35" s="1"/>
  <c r="AM95" i="35"/>
  <c r="AL71" i="35"/>
  <c r="AL41" i="35"/>
  <c r="AP16" i="35"/>
  <c r="AK107" i="35" a="1"/>
  <c r="AK107" i="35" s="1"/>
  <c r="AK11" i="35" a="1"/>
  <c r="AK11" i="35" s="1"/>
  <c r="AP11" i="35" s="1"/>
  <c r="AM89" i="35"/>
  <c r="AM59" i="35"/>
  <c r="AM34" i="35"/>
  <c r="AM28" i="35"/>
  <c r="AK93" i="35" a="1"/>
  <c r="AK93" i="35" s="1"/>
  <c r="AP78" i="35"/>
  <c r="AM53" i="35"/>
  <c r="AN27" i="35"/>
  <c r="AN78" i="35"/>
  <c r="AK67" i="35" a="1"/>
  <c r="AK67" i="35" s="1"/>
  <c r="AN104" i="35"/>
  <c r="AL77" i="35"/>
  <c r="AM52" i="35"/>
  <c r="AN20" i="35"/>
  <c r="AN48" i="35"/>
  <c r="AN82" i="35"/>
  <c r="AL59" i="35"/>
  <c r="AK65" i="35" a="1"/>
  <c r="AK65" i="35" s="1"/>
  <c r="AM108" i="35"/>
  <c r="AN52" i="35"/>
  <c r="AL23" i="35"/>
  <c r="AK56" i="35" a="1"/>
  <c r="AK56" i="35" s="1"/>
  <c r="AP103" i="35"/>
  <c r="AN71" i="35"/>
  <c r="AN19" i="35"/>
  <c r="O55" i="35"/>
  <c r="O14" i="35"/>
  <c r="O40" i="35"/>
  <c r="O73" i="35"/>
  <c r="M35" i="35" a="1"/>
  <c r="M35" i="35" s="1"/>
  <c r="AA106" i="35"/>
  <c r="AP37" i="35"/>
  <c r="O25" i="35"/>
  <c r="O50" i="35"/>
  <c r="O107" i="35"/>
  <c r="M104" i="35" a="1"/>
  <c r="M104" i="35" s="1"/>
  <c r="O22" i="35"/>
  <c r="O35" i="35"/>
  <c r="O47" i="35"/>
  <c r="O62" i="35"/>
  <c r="H86" i="35"/>
  <c r="N102" i="35"/>
  <c r="M42" i="35" a="1"/>
  <c r="M42" i="35" s="1"/>
  <c r="M73" i="35" a="1"/>
  <c r="M73" i="35" s="1"/>
  <c r="I25" i="35"/>
  <c r="N36" i="35"/>
  <c r="N50" i="35"/>
  <c r="N65" i="35"/>
  <c r="I86" i="35"/>
  <c r="O102" i="35"/>
  <c r="M16" i="35" a="1"/>
  <c r="M16" i="35" s="1"/>
  <c r="M29" i="35" a="1"/>
  <c r="M29" i="35" s="1"/>
  <c r="M64" i="35" a="1"/>
  <c r="M64" i="35" s="1"/>
  <c r="M107" i="35" a="1"/>
  <c r="M107" i="35" s="1"/>
  <c r="O37" i="35"/>
  <c r="O65" i="35"/>
  <c r="N86" i="35"/>
  <c r="M11" i="35" a="1"/>
  <c r="M11" i="35" s="1"/>
  <c r="O11" i="35" s="1"/>
  <c r="M32" i="35" a="1"/>
  <c r="M32" i="35" s="1"/>
  <c r="M109" i="35" a="1"/>
  <c r="M109" i="35" s="1"/>
  <c r="N14" i="35"/>
  <c r="N26" i="35"/>
  <c r="N39" i="35"/>
  <c r="H51" i="35"/>
  <c r="O70" i="35"/>
  <c r="O86" i="35"/>
  <c r="G18" i="35" a="1"/>
  <c r="G18" i="35" s="1"/>
  <c r="M41" i="35" a="1"/>
  <c r="M41" i="35" s="1"/>
  <c r="M86" i="35" a="1"/>
  <c r="M86" i="35" s="1"/>
  <c r="M46" i="35" a="1"/>
  <c r="M46" i="35" s="1"/>
  <c r="G96" i="35" a="1"/>
  <c r="G96" i="35" s="1"/>
  <c r="N18" i="35"/>
  <c r="O32" i="35"/>
  <c r="O44" i="35"/>
  <c r="N59" i="35"/>
  <c r="O77" i="35"/>
  <c r="M21" i="35" a="1"/>
  <c r="M21" i="35" s="1"/>
  <c r="M53" i="35" a="1"/>
  <c r="M53" i="35" s="1"/>
  <c r="M91" i="35" a="1"/>
  <c r="M91" i="35" s="1"/>
  <c r="T66" i="35"/>
  <c r="T56" i="35"/>
  <c r="T84" i="35"/>
  <c r="T83" i="35"/>
  <c r="U82" i="35"/>
  <c r="S96" i="35" a="1"/>
  <c r="S96" i="35" s="1"/>
  <c r="S12" i="35" a="1"/>
  <c r="S12" i="35" s="1"/>
  <c r="S89" i="35" a="1"/>
  <c r="S89" i="35" s="1"/>
  <c r="S14" i="35" a="1"/>
  <c r="S14" i="35" s="1"/>
  <c r="S80" i="35" a="1"/>
  <c r="S80" i="35" s="1"/>
  <c r="T54" i="35"/>
  <c r="T53" i="35"/>
  <c r="U100" i="35"/>
  <c r="T39" i="35"/>
  <c r="T100" i="35"/>
  <c r="T23" i="35"/>
  <c r="U21" i="35"/>
  <c r="T21" i="35"/>
  <c r="S68" i="35" a="1"/>
  <c r="S68" i="35" s="1"/>
  <c r="U38" i="35"/>
  <c r="S46" i="35" a="1"/>
  <c r="S46" i="35" s="1"/>
  <c r="U99" i="35"/>
  <c r="T38" i="35"/>
  <c r="G109" i="35" a="1"/>
  <c r="G109" i="35" s="1"/>
  <c r="G103" i="35" a="1"/>
  <c r="G103" i="35" s="1"/>
  <c r="G68" i="35" a="1"/>
  <c r="G68" i="35" s="1"/>
  <c r="G49" i="35" a="1"/>
  <c r="G49" i="35" s="1"/>
  <c r="G42" i="35" a="1"/>
  <c r="G42" i="35" s="1"/>
  <c r="G35" i="35" a="1"/>
  <c r="G35" i="35" s="1"/>
  <c r="G29" i="35" a="1"/>
  <c r="G29" i="35" s="1"/>
  <c r="G11" i="35" a="1"/>
  <c r="G11" i="35" s="1"/>
  <c r="H106" i="35"/>
  <c r="I102" i="35"/>
  <c r="I97" i="35"/>
  <c r="H93" i="35"/>
  <c r="I89" i="35"/>
  <c r="I85" i="35"/>
  <c r="H81" i="35"/>
  <c r="I77" i="35"/>
  <c r="I73" i="35"/>
  <c r="H69" i="35"/>
  <c r="I65" i="35"/>
  <c r="I57" i="35"/>
  <c r="I50" i="35"/>
  <c r="H43" i="35"/>
  <c r="I39" i="35"/>
  <c r="I32" i="35"/>
  <c r="H25" i="35"/>
  <c r="I21" i="35"/>
  <c r="I14" i="35"/>
  <c r="H91" i="35"/>
  <c r="I105" i="35"/>
  <c r="H96" i="35"/>
  <c r="I88" i="35"/>
  <c r="I80" i="35"/>
  <c r="H72" i="35"/>
  <c r="I60" i="35"/>
  <c r="I49" i="35"/>
  <c r="H24" i="35"/>
  <c r="H30" i="35"/>
  <c r="H12" i="35"/>
  <c r="G99" i="35" a="1"/>
  <c r="G99" i="35" s="1"/>
  <c r="H109" i="35"/>
  <c r="I100" i="35"/>
  <c r="I92" i="35"/>
  <c r="H84" i="35"/>
  <c r="I76" i="35"/>
  <c r="I68" i="35"/>
  <c r="I64" i="35"/>
  <c r="H53" i="35"/>
  <c r="H42" i="35"/>
  <c r="H35" i="35"/>
  <c r="I31" i="35"/>
  <c r="H17" i="35"/>
  <c r="I13" i="35"/>
  <c r="G61" i="35" a="1"/>
  <c r="G61" i="35" s="1"/>
  <c r="I108" i="35"/>
  <c r="I104" i="35"/>
  <c r="I95" i="35"/>
  <c r="I91" i="35"/>
  <c r="H87" i="35"/>
  <c r="I79" i="35"/>
  <c r="H75" i="35"/>
  <c r="I71" i="35"/>
  <c r="I63" i="35"/>
  <c r="H52" i="35"/>
  <c r="I48" i="35"/>
  <c r="H34" i="35"/>
  <c r="H55" i="35"/>
  <c r="G98" i="35" a="1"/>
  <c r="G98" i="35" s="1"/>
  <c r="G79" i="35" a="1"/>
  <c r="G79" i="35" s="1"/>
  <c r="G48" i="35" a="1"/>
  <c r="G48" i="35" s="1"/>
  <c r="G44" i="35" a="1"/>
  <c r="G44" i="35" s="1"/>
  <c r="G32" i="35" a="1"/>
  <c r="G32" i="35" s="1"/>
  <c r="G39" i="35" a="1"/>
  <c r="G39" i="35" s="1"/>
  <c r="G25" i="35" a="1"/>
  <c r="G25" i="35" s="1"/>
  <c r="H99" i="35"/>
  <c r="I83" i="35"/>
  <c r="I67" i="35"/>
  <c r="I41" i="35"/>
  <c r="I30" i="35"/>
  <c r="I23" i="35"/>
  <c r="I12" i="35"/>
  <c r="H108" i="35"/>
  <c r="H95" i="35"/>
  <c r="H79" i="35"/>
  <c r="H71" i="35"/>
  <c r="H63" i="35"/>
  <c r="I59" i="35"/>
  <c r="I55" i="35"/>
  <c r="H41" i="35"/>
  <c r="I19" i="35"/>
  <c r="G77" i="35" a="1"/>
  <c r="G77" i="35" s="1"/>
  <c r="G37" i="35" a="1"/>
  <c r="G37" i="35" s="1"/>
  <c r="G28" i="35" a="1"/>
  <c r="G28" i="35" s="1"/>
  <c r="I103" i="35"/>
  <c r="I66" i="35"/>
  <c r="H59" i="35"/>
  <c r="I51" i="35"/>
  <c r="I44" i="35"/>
  <c r="H37" i="35"/>
  <c r="I33" i="35"/>
  <c r="I26" i="35"/>
  <c r="H19" i="35"/>
  <c r="H16" i="35"/>
  <c r="G64" i="35" a="1"/>
  <c r="G64" i="35" s="1"/>
  <c r="H104" i="35"/>
  <c r="H83" i="35"/>
  <c r="H67" i="35"/>
  <c r="H48" i="35"/>
  <c r="I37" i="35"/>
  <c r="H23" i="35"/>
  <c r="G95" i="35" a="1"/>
  <c r="G95" i="35" s="1"/>
  <c r="G17" i="35" a="1"/>
  <c r="G17" i="35" s="1"/>
  <c r="I90" i="35"/>
  <c r="G82" i="35" a="1"/>
  <c r="G82" i="35" s="1"/>
  <c r="H36" i="35"/>
  <c r="G86" i="35" a="1"/>
  <c r="G86" i="35" s="1"/>
  <c r="I78" i="35"/>
  <c r="G75" i="35" a="1"/>
  <c r="G75" i="35" s="1"/>
  <c r="G105" i="35" a="1"/>
  <c r="G105" i="35" s="1"/>
  <c r="H18" i="35"/>
  <c r="I36" i="35"/>
  <c r="H66" i="35"/>
  <c r="H78" i="35"/>
  <c r="I18" i="35"/>
  <c r="H47" i="35"/>
  <c r="I69" i="35"/>
  <c r="H90" i="35"/>
  <c r="H103" i="35"/>
  <c r="H11" i="35"/>
  <c r="H29" i="35"/>
  <c r="I47" i="35"/>
  <c r="H58" i="35"/>
  <c r="H70" i="35"/>
  <c r="I81" i="35"/>
  <c r="I93" i="35"/>
  <c r="I106" i="35"/>
  <c r="G83" i="35" a="1"/>
  <c r="G83" i="35" s="1"/>
  <c r="H26" i="35"/>
  <c r="H54" i="35"/>
  <c r="I54" i="35"/>
  <c r="I11" i="35"/>
  <c r="I29" i="35"/>
  <c r="I58" i="35"/>
  <c r="I70" i="35"/>
  <c r="H94" i="35"/>
  <c r="H107" i="35"/>
  <c r="G46" i="35" a="1"/>
  <c r="G46" i="35" s="1"/>
  <c r="H40" i="35"/>
  <c r="I82" i="35"/>
  <c r="I94" i="35"/>
  <c r="I107" i="35"/>
  <c r="G74" i="35" a="1"/>
  <c r="G74" i="35" s="1"/>
  <c r="H22" i="35"/>
  <c r="I40" i="35"/>
  <c r="G31" i="35" a="1"/>
  <c r="G31" i="35" s="1"/>
  <c r="S106" i="35" a="1"/>
  <c r="S106" i="35" s="1"/>
  <c r="S107" i="35" a="1"/>
  <c r="S107" i="35" s="1"/>
  <c r="S91" i="35" a="1"/>
  <c r="S91" i="35" s="1"/>
  <c r="S92" i="35" a="1"/>
  <c r="S92" i="35" s="1"/>
  <c r="S76" i="35" a="1"/>
  <c r="S76" i="35" s="1"/>
  <c r="S79" i="35" a="1"/>
  <c r="S79" i="35" s="1"/>
  <c r="S70" i="35" a="1"/>
  <c r="S70" i="35" s="1"/>
  <c r="S65" i="35" a="1"/>
  <c r="S65" i="35" s="1"/>
  <c r="S53" i="35" a="1"/>
  <c r="S53" i="35" s="1"/>
  <c r="S54" i="35" a="1"/>
  <c r="S54" i="35" s="1"/>
  <c r="S43" i="35" a="1"/>
  <c r="S43" i="35" s="1"/>
  <c r="S35" i="35" a="1"/>
  <c r="S35" i="35" s="1"/>
  <c r="S40" i="35" a="1"/>
  <c r="S40" i="35" s="1"/>
  <c r="S28" i="35" a="1"/>
  <c r="S28" i="35" s="1"/>
  <c r="S98" i="35" a="1"/>
  <c r="S98" i="35" s="1"/>
  <c r="S81" i="35" a="1"/>
  <c r="S81" i="35" s="1"/>
  <c r="S56" i="35" a="1"/>
  <c r="S56" i="35" s="1"/>
  <c r="S51" i="35" a="1"/>
  <c r="S51" i="35" s="1"/>
  <c r="S41" i="35" a="1"/>
  <c r="S41" i="35" s="1"/>
  <c r="S100" i="35" a="1"/>
  <c r="S100" i="35" s="1"/>
  <c r="S87" i="35" a="1"/>
  <c r="S87" i="35" s="1"/>
  <c r="S105" i="35" a="1"/>
  <c r="S105" i="35" s="1"/>
  <c r="S95" i="35" a="1"/>
  <c r="S95" i="35" s="1"/>
  <c r="S86" i="35" a="1"/>
  <c r="S86" i="35" s="1"/>
  <c r="S63" i="35" a="1"/>
  <c r="S63" i="35" s="1"/>
  <c r="S60" i="35" a="1"/>
  <c r="S60" i="35" s="1"/>
  <c r="S39" i="35" a="1"/>
  <c r="S39" i="35" s="1"/>
  <c r="S97" i="35" a="1"/>
  <c r="S97" i="35" s="1"/>
  <c r="S85" i="35" a="1"/>
  <c r="S85" i="35" s="1"/>
  <c r="S67" i="35" a="1"/>
  <c r="S67" i="35" s="1"/>
  <c r="S62" i="35" a="1"/>
  <c r="S62" i="35" s="1"/>
  <c r="S33" i="35" a="1"/>
  <c r="S33" i="35" s="1"/>
  <c r="S26" i="35" a="1"/>
  <c r="S26" i="35" s="1"/>
  <c r="S24" i="35" a="1"/>
  <c r="S24" i="35" s="1"/>
  <c r="S104" i="35" a="1"/>
  <c r="S104" i="35" s="1"/>
  <c r="S69" i="35" a="1"/>
  <c r="S69" i="35" s="1"/>
  <c r="S47" i="35" a="1"/>
  <c r="S47" i="35" s="1"/>
  <c r="S44" i="35" a="1"/>
  <c r="S44" i="35" s="1"/>
  <c r="S36" i="35" a="1"/>
  <c r="S36" i="35" s="1"/>
  <c r="S27" i="35" a="1"/>
  <c r="S27" i="35" s="1"/>
  <c r="U110" i="35"/>
  <c r="U104" i="35"/>
  <c r="U97" i="35"/>
  <c r="U91" i="35"/>
  <c r="U85" i="35"/>
  <c r="U79" i="35"/>
  <c r="U73" i="35"/>
  <c r="U67" i="35"/>
  <c r="U61" i="35"/>
  <c r="U55" i="35"/>
  <c r="U49" i="35"/>
  <c r="U43" i="35"/>
  <c r="U37" i="35"/>
  <c r="U31" i="35"/>
  <c r="U25" i="35"/>
  <c r="U19" i="35"/>
  <c r="U13" i="35"/>
  <c r="S94" i="35" a="1"/>
  <c r="S94" i="35" s="1"/>
  <c r="S78" i="35" a="1"/>
  <c r="S78" i="35" s="1"/>
  <c r="S74" i="35" a="1"/>
  <c r="S74" i="35" s="1"/>
  <c r="S52" i="35" a="1"/>
  <c r="S52" i="35" s="1"/>
  <c r="S16" i="35" a="1"/>
  <c r="S16" i="35" s="1"/>
  <c r="S13" i="35" a="1"/>
  <c r="S13" i="35" s="1"/>
  <c r="T110" i="35"/>
  <c r="T104" i="35"/>
  <c r="T97" i="35"/>
  <c r="T91" i="35"/>
  <c r="T85" i="35"/>
  <c r="T79" i="35"/>
  <c r="T73" i="35"/>
  <c r="T67" i="35"/>
  <c r="T61" i="35"/>
  <c r="T55" i="35"/>
  <c r="T49" i="35"/>
  <c r="T43" i="35"/>
  <c r="T37" i="35"/>
  <c r="T31" i="35"/>
  <c r="T25" i="35"/>
  <c r="T19" i="35"/>
  <c r="T13" i="35"/>
  <c r="S109" i="35" a="1"/>
  <c r="S109" i="35" s="1"/>
  <c r="S83" i="35" a="1"/>
  <c r="S83" i="35" s="1"/>
  <c r="S61" i="35" a="1"/>
  <c r="S61" i="35" s="1"/>
  <c r="S48" i="35" a="1"/>
  <c r="S48" i="35" s="1"/>
  <c r="S38" i="35" a="1"/>
  <c r="S38" i="35" s="1"/>
  <c r="S23" i="35" a="1"/>
  <c r="S23" i="35" s="1"/>
  <c r="U109" i="35"/>
  <c r="U103" i="35"/>
  <c r="U96" i="35"/>
  <c r="U90" i="35"/>
  <c r="U84" i="35"/>
  <c r="U78" i="35"/>
  <c r="U72" i="35"/>
  <c r="U66" i="35"/>
  <c r="U60" i="35"/>
  <c r="U54" i="35"/>
  <c r="U48" i="35"/>
  <c r="U42" i="35"/>
  <c r="U36" i="35"/>
  <c r="U30" i="35"/>
  <c r="U24" i="35"/>
  <c r="U18" i="35"/>
  <c r="U12" i="35"/>
  <c r="S108" i="35" a="1"/>
  <c r="S108" i="35" s="1"/>
  <c r="S90" i="35" a="1"/>
  <c r="S90" i="35" s="1"/>
  <c r="S59" i="35" a="1"/>
  <c r="S59" i="35" s="1"/>
  <c r="S34" i="35" a="1"/>
  <c r="S34" i="35" s="1"/>
  <c r="S21" i="35" a="1"/>
  <c r="S21" i="35" s="1"/>
  <c r="S31" i="35" a="1"/>
  <c r="S31" i="35" s="1"/>
  <c r="U108" i="35"/>
  <c r="U102" i="35"/>
  <c r="U95" i="35"/>
  <c r="U89" i="35"/>
  <c r="U83" i="35"/>
  <c r="U77" i="35"/>
  <c r="U71" i="35"/>
  <c r="U65" i="35"/>
  <c r="U59" i="35"/>
  <c r="U53" i="35"/>
  <c r="U47" i="35"/>
  <c r="U41" i="35"/>
  <c r="U35" i="35"/>
  <c r="U29" i="35"/>
  <c r="U23" i="35"/>
  <c r="U17" i="35"/>
  <c r="S103" i="35" a="1"/>
  <c r="S103" i="35" s="1"/>
  <c r="S49" i="35" a="1"/>
  <c r="S49" i="35" s="1"/>
  <c r="S29" i="35" a="1"/>
  <c r="S29" i="35" s="1"/>
  <c r="U107" i="35"/>
  <c r="U98" i="35"/>
  <c r="U88" i="35"/>
  <c r="U80" i="35"/>
  <c r="U70" i="35"/>
  <c r="U62" i="35"/>
  <c r="U52" i="35"/>
  <c r="U44" i="35"/>
  <c r="U34" i="35"/>
  <c r="U26" i="35"/>
  <c r="U16" i="35"/>
  <c r="S73" i="35" a="1"/>
  <c r="S73" i="35" s="1"/>
  <c r="S55" i="35" a="1"/>
  <c r="S55" i="35" s="1"/>
  <c r="S11" i="35" a="1"/>
  <c r="S11" i="35" s="1"/>
  <c r="U11" i="35" s="1"/>
  <c r="T107" i="35"/>
  <c r="T98" i="35"/>
  <c r="T88" i="35"/>
  <c r="T80" i="35"/>
  <c r="T70" i="35"/>
  <c r="T62" i="35"/>
  <c r="T52" i="35"/>
  <c r="T44" i="35"/>
  <c r="T34" i="35"/>
  <c r="T26" i="35"/>
  <c r="T16" i="35"/>
  <c r="S75" i="35" a="1"/>
  <c r="S75" i="35" s="1"/>
  <c r="S50" i="35" a="1"/>
  <c r="S50" i="35" s="1"/>
  <c r="S22" i="35" a="1"/>
  <c r="S22" i="35" s="1"/>
  <c r="S17" i="35" a="1"/>
  <c r="S17" i="35" s="1"/>
  <c r="U106" i="35"/>
  <c r="T96" i="35"/>
  <c r="U87" i="35"/>
  <c r="T78" i="35"/>
  <c r="U69" i="35"/>
  <c r="T60" i="35"/>
  <c r="U51" i="35"/>
  <c r="T42" i="35"/>
  <c r="U33" i="35"/>
  <c r="T24" i="35"/>
  <c r="U15" i="35"/>
  <c r="S82" i="35" a="1"/>
  <c r="S82" i="35" s="1"/>
  <c r="S66" i="35" a="1"/>
  <c r="S66" i="35" s="1"/>
  <c r="S58" i="35" a="1"/>
  <c r="S58" i="35" s="1"/>
  <c r="S45" i="35" a="1"/>
  <c r="S45" i="35" s="1"/>
  <c r="S30" i="35" a="1"/>
  <c r="S30" i="35" s="1"/>
  <c r="U105" i="35"/>
  <c r="U94" i="35"/>
  <c r="U86" i="35"/>
  <c r="U76" i="35"/>
  <c r="U68" i="35"/>
  <c r="U58" i="35"/>
  <c r="U50" i="35"/>
  <c r="U40" i="35"/>
  <c r="U32" i="35"/>
  <c r="U22" i="35"/>
  <c r="U14" i="35"/>
  <c r="S93" i="35" a="1"/>
  <c r="S93" i="35" s="1"/>
  <c r="S77" i="35" a="1"/>
  <c r="S77" i="35" s="1"/>
  <c r="S57" i="35" a="1"/>
  <c r="S57" i="35" s="1"/>
  <c r="S19" i="35" a="1"/>
  <c r="S19" i="35" s="1"/>
  <c r="S10" i="35" a="1"/>
  <c r="S10" i="35" s="1"/>
  <c r="U10" i="35" s="1"/>
  <c r="T105" i="35"/>
  <c r="T94" i="35"/>
  <c r="T86" i="35"/>
  <c r="T76" i="35"/>
  <c r="T68" i="35"/>
  <c r="T58" i="35"/>
  <c r="T50" i="35"/>
  <c r="T40" i="35"/>
  <c r="T32" i="35"/>
  <c r="T22" i="35"/>
  <c r="T14" i="35"/>
  <c r="T99" i="35"/>
  <c r="T82" i="35"/>
  <c r="T65" i="35"/>
  <c r="T51" i="35"/>
  <c r="T36" i="35"/>
  <c r="U20" i="35"/>
  <c r="S99" i="35" a="1"/>
  <c r="S99" i="35" s="1"/>
  <c r="S72" i="35" a="1"/>
  <c r="S72" i="35" s="1"/>
  <c r="S42" i="35" a="1"/>
  <c r="S42" i="35" s="1"/>
  <c r="T95" i="35"/>
  <c r="U81" i="35"/>
  <c r="U64" i="35"/>
  <c r="T48" i="35"/>
  <c r="T35" i="35"/>
  <c r="T20" i="35"/>
  <c r="T93" i="35"/>
  <c r="S84" i="35" a="1"/>
  <c r="S84" i="35" s="1"/>
  <c r="T74" i="35"/>
  <c r="U93" i="35"/>
  <c r="T81" i="35"/>
  <c r="T64" i="35"/>
  <c r="T47" i="35"/>
  <c r="T33" i="35"/>
  <c r="T18" i="35"/>
  <c r="S88" i="35" a="1"/>
  <c r="S88" i="35" s="1"/>
  <c r="S71" i="35" a="1"/>
  <c r="S71" i="35" s="1"/>
  <c r="T77" i="35"/>
  <c r="U63" i="35"/>
  <c r="U46" i="35"/>
  <c r="T30" i="35"/>
  <c r="T17" i="35"/>
  <c r="T87" i="35"/>
  <c r="T72" i="35"/>
  <c r="T27" i="35"/>
  <c r="T109" i="35"/>
  <c r="U92" i="35"/>
  <c r="U75" i="35"/>
  <c r="T63" i="35"/>
  <c r="T46" i="35"/>
  <c r="T29" i="35"/>
  <c r="T15" i="35"/>
  <c r="S110" i="35" a="1"/>
  <c r="S110" i="35" s="1"/>
  <c r="S18" i="35" a="1"/>
  <c r="S18" i="35" s="1"/>
  <c r="T106" i="35"/>
  <c r="T90" i="35"/>
  <c r="U74" i="35"/>
  <c r="U57" i="35"/>
  <c r="T28" i="35"/>
  <c r="T103" i="35"/>
  <c r="T57" i="35"/>
  <c r="T41" i="35"/>
  <c r="T102" i="35"/>
  <c r="U56" i="35"/>
  <c r="S64" i="35" a="1"/>
  <c r="S64" i="35" s="1"/>
  <c r="S37" i="35" a="1"/>
  <c r="S37" i="35" s="1"/>
  <c r="S20" i="35" a="1"/>
  <c r="S20" i="35" s="1"/>
  <c r="T108" i="35"/>
  <c r="T92" i="35"/>
  <c r="T75" i="35"/>
  <c r="T59" i="35"/>
  <c r="U45" i="35"/>
  <c r="U28" i="35"/>
  <c r="T12" i="35"/>
  <c r="T45" i="35"/>
  <c r="S102" i="35" a="1"/>
  <c r="S102" i="35" s="1"/>
  <c r="S32" i="35" a="1"/>
  <c r="S32" i="35" s="1"/>
  <c r="T89" i="35"/>
  <c r="U27" i="35"/>
  <c r="S15" i="35" a="1"/>
  <c r="S15" i="35" s="1"/>
  <c r="U39" i="35"/>
  <c r="T69" i="35"/>
  <c r="H82" i="35"/>
  <c r="I22" i="35"/>
  <c r="H62" i="35"/>
  <c r="H74" i="35"/>
  <c r="G54" i="35" a="1"/>
  <c r="G54" i="35" s="1"/>
  <c r="T71" i="35"/>
  <c r="S25" i="35" a="1"/>
  <c r="S25" i="35" s="1"/>
  <c r="H20" i="35"/>
  <c r="I34" i="35"/>
  <c r="N48" i="35"/>
  <c r="N63" i="35"/>
  <c r="I75" i="35"/>
  <c r="N83" i="35"/>
  <c r="O91" i="35"/>
  <c r="N95" i="35"/>
  <c r="I99" i="35"/>
  <c r="O104" i="35"/>
  <c r="N108" i="35"/>
  <c r="G66" i="35" a="1"/>
  <c r="G66" i="35" s="1"/>
  <c r="M81" i="35" a="1"/>
  <c r="M81" i="35" s="1"/>
  <c r="M89" i="35" a="1"/>
  <c r="M89" i="35" s="1"/>
  <c r="Y110" i="35" a="1"/>
  <c r="Y110" i="35" s="1"/>
  <c r="Y99" i="35" a="1"/>
  <c r="Y99" i="35" s="1"/>
  <c r="Y95" i="35" a="1"/>
  <c r="Y95" i="35" s="1"/>
  <c r="Y92" i="35" a="1"/>
  <c r="Y92" i="35" s="1"/>
  <c r="Y80" i="35" a="1"/>
  <c r="Y80" i="35" s="1"/>
  <c r="Y77" i="35" a="1"/>
  <c r="Y77" i="35" s="1"/>
  <c r="Y67" i="35" a="1"/>
  <c r="Y67" i="35" s="1"/>
  <c r="Y70" i="35" a="1"/>
  <c r="Y70" i="35" s="1"/>
  <c r="Y57" i="35" a="1"/>
  <c r="Y57" i="35" s="1"/>
  <c r="Y61" i="35" a="1"/>
  <c r="Y61" i="35" s="1"/>
  <c r="Y51" i="35" a="1"/>
  <c r="Y51" i="35" s="1"/>
  <c r="Y42" i="35" a="1"/>
  <c r="Y42" i="35" s="1"/>
  <c r="Y39" i="35" a="1"/>
  <c r="Y39" i="35" s="1"/>
  <c r="Y21" i="35" a="1"/>
  <c r="Y21" i="35" s="1"/>
  <c r="Y24" i="35" a="1"/>
  <c r="Y24" i="35" s="1"/>
  <c r="Y19" i="35" a="1"/>
  <c r="Y19" i="35" s="1"/>
  <c r="Y16" i="35" a="1"/>
  <c r="Y16" i="35" s="1"/>
  <c r="Z110" i="35"/>
  <c r="Z104" i="35"/>
  <c r="Z97" i="35"/>
  <c r="Z91" i="35"/>
  <c r="Z85" i="35"/>
  <c r="Z79" i="35"/>
  <c r="Z73" i="35"/>
  <c r="Z67" i="35"/>
  <c r="Z61" i="35"/>
  <c r="Z55" i="35"/>
  <c r="Z49" i="35"/>
  <c r="Z43" i="35"/>
  <c r="Z37" i="35"/>
  <c r="Z31" i="35"/>
  <c r="Z25" i="35"/>
  <c r="Z19" i="35"/>
  <c r="Z13" i="35"/>
  <c r="AA109" i="35"/>
  <c r="AA103" i="35"/>
  <c r="AA96" i="35"/>
  <c r="AA90" i="35"/>
  <c r="AA84" i="35"/>
  <c r="AA78" i="35"/>
  <c r="AA72" i="35"/>
  <c r="AA66" i="35"/>
  <c r="AA60" i="35"/>
  <c r="AA54" i="35"/>
  <c r="AA48" i="35"/>
  <c r="AA42" i="35"/>
  <c r="AA36" i="35"/>
  <c r="AA30" i="35"/>
  <c r="AA24" i="35"/>
  <c r="AA18" i="35"/>
  <c r="AA12" i="35"/>
  <c r="Y109" i="35" a="1"/>
  <c r="Y109" i="35" s="1"/>
  <c r="Y102" i="35" a="1"/>
  <c r="Y102" i="35" s="1"/>
  <c r="Y88" i="35" a="1"/>
  <c r="Y88" i="35" s="1"/>
  <c r="Y87" i="35" a="1"/>
  <c r="Y87" i="35" s="1"/>
  <c r="Y75" i="35" a="1"/>
  <c r="Y75" i="35" s="1"/>
  <c r="Y72" i="35" a="1"/>
  <c r="Y72" i="35" s="1"/>
  <c r="Y71" i="35" a="1"/>
  <c r="Y71" i="35" s="1"/>
  <c r="Y54" i="35" a="1"/>
  <c r="Y54" i="35" s="1"/>
  <c r="Y48" i="35" a="1"/>
  <c r="Y48" i="35" s="1"/>
  <c r="Y52" i="35" a="1"/>
  <c r="Y52" i="35" s="1"/>
  <c r="Y36" i="35" a="1"/>
  <c r="Y36" i="35" s="1"/>
  <c r="Y30" i="35" a="1"/>
  <c r="Y30" i="35" s="1"/>
  <c r="Y25" i="35" a="1"/>
  <c r="Y25" i="35" s="1"/>
  <c r="Y14" i="35" a="1"/>
  <c r="Y14" i="35" s="1"/>
  <c r="Z109" i="35"/>
  <c r="Z102" i="35"/>
  <c r="Z94" i="35"/>
  <c r="Z87" i="35"/>
  <c r="Z80" i="35"/>
  <c r="Z72" i="35"/>
  <c r="Z65" i="35"/>
  <c r="Z58" i="35"/>
  <c r="Z51" i="35"/>
  <c r="Z44" i="35"/>
  <c r="Z36" i="35"/>
  <c r="Z29" i="35"/>
  <c r="Z22" i="35"/>
  <c r="Z15" i="35"/>
  <c r="Y103" i="35" a="1"/>
  <c r="Y103" i="35" s="1"/>
  <c r="Y107" i="35" a="1"/>
  <c r="Y107" i="35" s="1"/>
  <c r="Y96" i="35" a="1"/>
  <c r="Y96" i="35" s="1"/>
  <c r="Y78" i="35" a="1"/>
  <c r="Y78" i="35" s="1"/>
  <c r="Y85" i="35" a="1"/>
  <c r="Y85" i="35" s="1"/>
  <c r="Y69" i="35" a="1"/>
  <c r="Y69" i="35" s="1"/>
  <c r="Y64" i="35" a="1"/>
  <c r="Y64" i="35" s="1"/>
  <c r="Y58" i="35" a="1"/>
  <c r="Y58" i="35" s="1"/>
  <c r="Y46" i="35" a="1"/>
  <c r="Y46" i="35" s="1"/>
  <c r="Y34" i="35" a="1"/>
  <c r="Y34" i="35" s="1"/>
  <c r="Y33" i="35" a="1"/>
  <c r="Y33" i="35" s="1"/>
  <c r="Y26" i="35" a="1"/>
  <c r="Y26" i="35" s="1"/>
  <c r="Y22" i="35" a="1"/>
  <c r="Y22" i="35" s="1"/>
  <c r="Y12" i="35" a="1"/>
  <c r="Y12" i="35" s="1"/>
  <c r="Z108" i="35"/>
  <c r="Z100" i="35"/>
  <c r="Z93" i="35"/>
  <c r="Z86" i="35"/>
  <c r="Z78" i="35"/>
  <c r="Z71" i="35"/>
  <c r="Z64" i="35"/>
  <c r="Z57" i="35"/>
  <c r="Z50" i="35"/>
  <c r="Z42" i="35"/>
  <c r="Z35" i="35"/>
  <c r="Z28" i="35"/>
  <c r="Z21" i="35"/>
  <c r="Z14" i="35"/>
  <c r="AA107" i="35"/>
  <c r="AA99" i="35"/>
  <c r="AA92" i="35"/>
  <c r="AA85" i="35"/>
  <c r="AA77" i="35"/>
  <c r="AA70" i="35"/>
  <c r="AA63" i="35"/>
  <c r="AA56" i="35"/>
  <c r="AA49" i="35"/>
  <c r="AA41" i="35"/>
  <c r="AA34" i="35"/>
  <c r="AA27" i="35"/>
  <c r="AA20" i="35"/>
  <c r="AA13" i="35"/>
  <c r="Y108" i="35" a="1"/>
  <c r="Y108" i="35" s="1"/>
  <c r="Y89" i="35" a="1"/>
  <c r="Y89" i="35" s="1"/>
  <c r="Y90" i="35" a="1"/>
  <c r="Y90" i="35" s="1"/>
  <c r="Y74" i="35" a="1"/>
  <c r="Y74" i="35" s="1"/>
  <c r="Y82" i="35" a="1"/>
  <c r="Y82" i="35" s="1"/>
  <c r="Y65" i="35" a="1"/>
  <c r="Y65" i="35" s="1"/>
  <c r="Y60" i="35" a="1"/>
  <c r="Y60" i="35" s="1"/>
  <c r="Y55" i="35" a="1"/>
  <c r="Y55" i="35" s="1"/>
  <c r="Y47" i="35" a="1"/>
  <c r="Y47" i="35" s="1"/>
  <c r="Y35" i="35" a="1"/>
  <c r="Y35" i="35" s="1"/>
  <c r="Y38" i="35" a="1"/>
  <c r="Y38" i="35" s="1"/>
  <c r="Y23" i="35" a="1"/>
  <c r="Y23" i="35" s="1"/>
  <c r="Y18" i="35" a="1"/>
  <c r="Y18" i="35" s="1"/>
  <c r="Y13" i="35" a="1"/>
  <c r="Y13" i="35" s="1"/>
  <c r="Z107" i="35"/>
  <c r="Z99" i="35"/>
  <c r="Z92" i="35"/>
  <c r="Z84" i="35"/>
  <c r="Z77" i="35"/>
  <c r="Z70" i="35"/>
  <c r="Z63" i="35"/>
  <c r="Z56" i="35"/>
  <c r="Z48" i="35"/>
  <c r="Z41" i="35"/>
  <c r="Z34" i="35"/>
  <c r="Z27" i="35"/>
  <c r="Z20" i="35"/>
  <c r="Z12" i="35"/>
  <c r="Y53" i="35" a="1"/>
  <c r="Y53" i="35" s="1"/>
  <c r="Y44" i="35" a="1"/>
  <c r="Y44" i="35" s="1"/>
  <c r="AA104" i="35"/>
  <c r="AA91" i="35"/>
  <c r="AA81" i="35"/>
  <c r="AA69" i="35"/>
  <c r="AA59" i="35"/>
  <c r="AA47" i="35"/>
  <c r="AA38" i="35"/>
  <c r="AA26" i="35"/>
  <c r="AA16" i="35"/>
  <c r="Y91" i="35" a="1"/>
  <c r="Y91" i="35" s="1"/>
  <c r="Y79" i="35" a="1"/>
  <c r="Y79" i="35" s="1"/>
  <c r="Y68" i="35" a="1"/>
  <c r="Y68" i="35" s="1"/>
  <c r="Y32" i="35" a="1"/>
  <c r="Y32" i="35" s="1"/>
  <c r="Y20" i="35" a="1"/>
  <c r="Y20" i="35" s="1"/>
  <c r="Y10" i="35" a="1"/>
  <c r="Y10" i="35" s="1"/>
  <c r="Z10" i="35" s="1"/>
  <c r="Z103" i="35"/>
  <c r="Z90" i="35"/>
  <c r="Z81" i="35"/>
  <c r="Z69" i="35"/>
  <c r="Z59" i="35"/>
  <c r="Z47" i="35"/>
  <c r="Z38" i="35"/>
  <c r="Z26" i="35"/>
  <c r="Z16" i="35"/>
  <c r="Y106" i="35" a="1"/>
  <c r="Y106" i="35" s="1"/>
  <c r="Y43" i="35" a="1"/>
  <c r="Y43" i="35" s="1"/>
  <c r="AA102" i="35"/>
  <c r="AA89" i="35"/>
  <c r="AA80" i="35"/>
  <c r="AA68" i="35"/>
  <c r="AA58" i="35"/>
  <c r="AA46" i="35"/>
  <c r="AA37" i="35"/>
  <c r="AA25" i="35"/>
  <c r="AA15" i="35"/>
  <c r="Y104" i="35" a="1"/>
  <c r="Y104" i="35" s="1"/>
  <c r="Y97" i="35" a="1"/>
  <c r="Y97" i="35" s="1"/>
  <c r="AA98" i="35"/>
  <c r="AA88" i="35"/>
  <c r="AA76" i="35"/>
  <c r="AA67" i="35"/>
  <c r="AA55" i="35"/>
  <c r="AA45" i="35"/>
  <c r="AA33" i="35"/>
  <c r="AA23" i="35"/>
  <c r="Y100" i="35" a="1"/>
  <c r="Y100" i="35" s="1"/>
  <c r="Y50" i="35" a="1"/>
  <c r="Y50" i="35" s="1"/>
  <c r="AA97" i="35"/>
  <c r="AA82" i="35"/>
  <c r="AA65" i="35"/>
  <c r="AA51" i="35"/>
  <c r="AA32" i="35"/>
  <c r="AA17" i="35"/>
  <c r="Y76" i="35" a="1"/>
  <c r="Y76" i="35" s="1"/>
  <c r="Z96" i="35"/>
  <c r="Z82" i="35"/>
  <c r="AA64" i="35"/>
  <c r="AA50" i="35"/>
  <c r="Z32" i="35"/>
  <c r="Z17" i="35"/>
  <c r="Y83" i="35" a="1"/>
  <c r="Y83" i="35" s="1"/>
  <c r="Y62" i="35" a="1"/>
  <c r="Y62" i="35" s="1"/>
  <c r="AA95" i="35"/>
  <c r="AA79" i="35"/>
  <c r="AA62" i="35"/>
  <c r="Z46" i="35"/>
  <c r="AA31" i="35"/>
  <c r="AA14" i="35"/>
  <c r="Y84" i="35" a="1"/>
  <c r="Y84" i="35" s="1"/>
  <c r="Y59" i="35" a="1"/>
  <c r="Y59" i="35" s="1"/>
  <c r="AA110" i="35"/>
  <c r="AA94" i="35"/>
  <c r="AA75" i="35"/>
  <c r="AA61" i="35"/>
  <c r="AA44" i="35"/>
  <c r="AA29" i="35"/>
  <c r="Y94" i="35" a="1"/>
  <c r="Y94" i="35" s="1"/>
  <c r="Y40" i="35" a="1"/>
  <c r="Y40" i="35" s="1"/>
  <c r="Y27" i="35" a="1"/>
  <c r="Y27" i="35" s="1"/>
  <c r="AA108" i="35"/>
  <c r="AA93" i="35"/>
  <c r="Z75" i="35"/>
  <c r="Z60" i="35"/>
  <c r="AA43" i="35"/>
  <c r="AA28" i="35"/>
  <c r="Z39" i="35"/>
  <c r="Z66" i="35"/>
  <c r="Z89" i="35"/>
  <c r="Y17" i="35" a="1"/>
  <c r="Y17" i="35" s="1"/>
  <c r="Y81" i="35" a="1"/>
  <c r="Y81" i="35" s="1"/>
  <c r="AK109" i="35" a="1"/>
  <c r="AK109" i="35" s="1"/>
  <c r="AK100" i="35" a="1"/>
  <c r="AK100" i="35" s="1"/>
  <c r="AK94" i="35" a="1"/>
  <c r="AK94" i="35" s="1"/>
  <c r="AK98" i="35" a="1"/>
  <c r="AK98" i="35" s="1"/>
  <c r="AK78" i="35" a="1"/>
  <c r="AK78" i="35" s="1"/>
  <c r="AK80" i="35" a="1"/>
  <c r="AK80" i="35" s="1"/>
  <c r="AK73" i="35" a="1"/>
  <c r="AK73" i="35" s="1"/>
  <c r="AK68" i="35" a="1"/>
  <c r="AK68" i="35" s="1"/>
  <c r="AK52" i="35" a="1"/>
  <c r="AK52" i="35" s="1"/>
  <c r="AK53" i="35" a="1"/>
  <c r="AK53" i="35" s="1"/>
  <c r="AK51" i="35" a="1"/>
  <c r="AK51" i="35" s="1"/>
  <c r="AK41" i="35" a="1"/>
  <c r="AK41" i="35" s="1"/>
  <c r="AK35" i="35" a="1"/>
  <c r="AK35" i="35" s="1"/>
  <c r="AK24" i="35" a="1"/>
  <c r="AK24" i="35" s="1"/>
  <c r="AK22" i="35" a="1"/>
  <c r="AK22" i="35" s="1"/>
  <c r="AV12" i="35" a="1"/>
  <c r="AV12" i="35" s="1"/>
  <c r="AK12" i="35" a="1"/>
  <c r="AK12" i="35" s="1"/>
  <c r="AM109" i="35"/>
  <c r="AM106" i="35"/>
  <c r="AM103" i="35"/>
  <c r="AM99" i="35"/>
  <c r="AM96" i="35"/>
  <c r="AM93" i="35"/>
  <c r="AM90" i="35"/>
  <c r="AM87" i="35"/>
  <c r="AM84" i="35"/>
  <c r="AM81" i="35"/>
  <c r="AM78" i="35"/>
  <c r="AM75" i="35"/>
  <c r="AM72" i="35"/>
  <c r="AM69" i="35"/>
  <c r="AM66" i="35"/>
  <c r="AM63" i="35"/>
  <c r="AM60" i="35"/>
  <c r="AM57" i="35"/>
  <c r="AM54" i="35"/>
  <c r="AM51" i="35"/>
  <c r="AM48" i="35"/>
  <c r="AM45" i="35"/>
  <c r="AM42" i="35"/>
  <c r="AM39" i="35"/>
  <c r="AM36" i="35"/>
  <c r="AM33" i="35"/>
  <c r="AM30" i="35"/>
  <c r="AM27" i="35"/>
  <c r="AM24" i="35"/>
  <c r="AM21" i="35"/>
  <c r="AM18" i="35"/>
  <c r="AM15" i="35"/>
  <c r="AM12" i="35"/>
  <c r="AL109" i="35"/>
  <c r="AL106" i="35"/>
  <c r="AL103" i="35"/>
  <c r="AL99" i="35"/>
  <c r="AL96" i="35"/>
  <c r="AL93" i="35"/>
  <c r="AL90" i="35"/>
  <c r="AL87" i="35"/>
  <c r="AL84" i="35"/>
  <c r="AL81" i="35"/>
  <c r="AL78" i="35"/>
  <c r="AL75" i="35"/>
  <c r="AL72" i="35"/>
  <c r="AL69" i="35"/>
  <c r="AL66" i="35"/>
  <c r="AL63" i="35"/>
  <c r="AL60" i="35"/>
  <c r="AL57" i="35"/>
  <c r="AL54" i="35"/>
  <c r="AL51" i="35"/>
  <c r="AL48" i="35"/>
  <c r="AL45" i="35"/>
  <c r="AL42" i="35"/>
  <c r="AL39" i="35"/>
  <c r="AL36" i="35"/>
  <c r="AL33" i="35"/>
  <c r="AL30" i="35"/>
  <c r="AL27" i="35"/>
  <c r="AL24" i="35"/>
  <c r="AL21" i="35"/>
  <c r="AL18" i="35"/>
  <c r="AL15" i="35"/>
  <c r="AL12" i="35"/>
  <c r="AK105" i="35" a="1"/>
  <c r="AK105" i="35" s="1"/>
  <c r="AK99" i="35" a="1"/>
  <c r="AK99" i="35" s="1"/>
  <c r="AK97" i="35" a="1"/>
  <c r="AK97" i="35" s="1"/>
  <c r="AK74" i="35" a="1"/>
  <c r="AK74" i="35" s="1"/>
  <c r="AK85" i="35" a="1"/>
  <c r="AK85" i="35" s="1"/>
  <c r="AK63" i="35" a="1"/>
  <c r="AK63" i="35" s="1"/>
  <c r="AK70" i="35" a="1"/>
  <c r="AK70" i="35" s="1"/>
  <c r="AK59" i="35" a="1"/>
  <c r="AK59" i="35" s="1"/>
  <c r="AK49" i="35" a="1"/>
  <c r="AK49" i="35" s="1"/>
  <c r="AK42" i="35" a="1"/>
  <c r="AK42" i="35" s="1"/>
  <c r="AK33" i="35" a="1"/>
  <c r="AK33" i="35" s="1"/>
  <c r="AK20" i="35" a="1"/>
  <c r="AK20" i="35" s="1"/>
  <c r="AK21" i="35" a="1"/>
  <c r="AK21" i="35" s="1"/>
  <c r="AK16" i="35" a="1"/>
  <c r="AK16" i="35" s="1"/>
  <c r="AV8" i="35" a="1"/>
  <c r="AV8" i="35" s="1"/>
  <c r="AM110" i="35"/>
  <c r="AP106" i="35"/>
  <c r="AP102" i="35"/>
  <c r="AM98" i="35"/>
  <c r="AP94" i="35"/>
  <c r="AM91" i="35"/>
  <c r="AP87" i="35"/>
  <c r="AP83" i="35"/>
  <c r="AM80" i="35"/>
  <c r="AP76" i="35"/>
  <c r="AM73" i="35"/>
  <c r="AP69" i="35"/>
  <c r="AP65" i="35"/>
  <c r="AM62" i="35"/>
  <c r="AP58" i="35"/>
  <c r="AM55" i="35"/>
  <c r="AP51" i="35"/>
  <c r="AP47" i="35"/>
  <c r="AM44" i="35"/>
  <c r="AP40" i="35"/>
  <c r="AM37" i="35"/>
  <c r="AP33" i="35"/>
  <c r="AP29" i="35"/>
  <c r="AM26" i="35"/>
  <c r="AP22" i="35"/>
  <c r="AM19" i="35"/>
  <c r="AP15" i="35"/>
  <c r="AL110" i="35"/>
  <c r="AN106" i="35"/>
  <c r="AN102" i="35"/>
  <c r="AL98" i="35"/>
  <c r="AN94" i="35"/>
  <c r="AL91" i="35"/>
  <c r="AN87" i="35"/>
  <c r="AN83" i="35"/>
  <c r="AL80" i="35"/>
  <c r="AN76" i="35"/>
  <c r="AL73" i="35"/>
  <c r="AN69" i="35"/>
  <c r="AN65" i="35"/>
  <c r="AL62" i="35"/>
  <c r="AN58" i="35"/>
  <c r="AL55" i="35"/>
  <c r="AN51" i="35"/>
  <c r="AN47" i="35"/>
  <c r="AL44" i="35"/>
  <c r="AN40" i="35"/>
  <c r="AL37" i="35"/>
  <c r="AN33" i="35"/>
  <c r="AN29" i="35"/>
  <c r="AL26" i="35"/>
  <c r="AN22" i="35"/>
  <c r="AL19" i="35"/>
  <c r="AN15" i="35"/>
  <c r="AK108" i="35" a="1"/>
  <c r="AK108" i="35" s="1"/>
  <c r="AK89" i="35" a="1"/>
  <c r="AK89" i="35" s="1"/>
  <c r="AK95" i="35" a="1"/>
  <c r="AK95" i="35" s="1"/>
  <c r="AK77" i="35" a="1"/>
  <c r="AK77" i="35" s="1"/>
  <c r="AK84" i="35" a="1"/>
  <c r="AK84" i="35" s="1"/>
  <c r="AK72" i="35" a="1"/>
  <c r="AK72" i="35" s="1"/>
  <c r="AK54" i="35" a="1"/>
  <c r="AK54" i="35" s="1"/>
  <c r="AK61" i="35" a="1"/>
  <c r="AK61" i="35" s="1"/>
  <c r="AK45" i="35" a="1"/>
  <c r="AK45" i="35" s="1"/>
  <c r="AK36" i="35" a="1"/>
  <c r="AK36" i="35" s="1"/>
  <c r="AK32" i="35" a="1"/>
  <c r="AK32" i="35" s="1"/>
  <c r="AK26" i="35" a="1"/>
  <c r="AK26" i="35" s="1"/>
  <c r="AK19" i="35" a="1"/>
  <c r="AK19" i="35" s="1"/>
  <c r="AU12" i="35" a="1"/>
  <c r="AU12" i="35" s="1"/>
  <c r="AT8" i="35" a="1"/>
  <c r="AT8" i="35" s="1"/>
  <c r="AP109" i="35"/>
  <c r="AP105" i="35"/>
  <c r="AM102" i="35"/>
  <c r="AP97" i="35"/>
  <c r="AM94" i="35"/>
  <c r="AP90" i="35"/>
  <c r="AP86" i="35"/>
  <c r="AM83" i="35"/>
  <c r="AP79" i="35"/>
  <c r="AM76" i="35"/>
  <c r="AP72" i="35"/>
  <c r="AP68" i="35"/>
  <c r="AM65" i="35"/>
  <c r="AP61" i="35"/>
  <c r="AM58" i="35"/>
  <c r="AP54" i="35"/>
  <c r="AP50" i="35"/>
  <c r="AM47" i="35"/>
  <c r="AP43" i="35"/>
  <c r="AM40" i="35"/>
  <c r="AP36" i="35"/>
  <c r="AP32" i="35"/>
  <c r="AM29" i="35"/>
  <c r="AP25" i="35"/>
  <c r="AM22" i="35"/>
  <c r="AP18" i="35"/>
  <c r="AP14" i="35"/>
  <c r="AN109" i="35"/>
  <c r="AN105" i="35"/>
  <c r="AL102" i="35"/>
  <c r="AN97" i="35"/>
  <c r="AL94" i="35"/>
  <c r="AN90" i="35"/>
  <c r="AN86" i="35"/>
  <c r="AL83" i="35"/>
  <c r="AN79" i="35"/>
  <c r="AL76" i="35"/>
  <c r="AN72" i="35"/>
  <c r="AN68" i="35"/>
  <c r="AL65" i="35"/>
  <c r="AN61" i="35"/>
  <c r="AL58" i="35"/>
  <c r="AN54" i="35"/>
  <c r="AN50" i="35"/>
  <c r="AL47" i="35"/>
  <c r="AN43" i="35"/>
  <c r="AL40" i="35"/>
  <c r="AN36" i="35"/>
  <c r="AN32" i="35"/>
  <c r="AL29" i="35"/>
  <c r="AN25" i="35"/>
  <c r="AL22" i="35"/>
  <c r="AN18" i="35"/>
  <c r="AN14" i="35"/>
  <c r="AK103" i="35" a="1"/>
  <c r="AK103" i="35" s="1"/>
  <c r="AK92" i="35" a="1"/>
  <c r="AK92" i="35" s="1"/>
  <c r="AK90" i="35" a="1"/>
  <c r="AK90" i="35" s="1"/>
  <c r="AK81" i="35" a="1"/>
  <c r="AK81" i="35" s="1"/>
  <c r="AK75" i="35" a="1"/>
  <c r="AK75" i="35" s="1"/>
  <c r="AK71" i="35" a="1"/>
  <c r="AK71" i="35" s="1"/>
  <c r="AK57" i="35" a="1"/>
  <c r="AK57" i="35" s="1"/>
  <c r="AK55" i="35" a="1"/>
  <c r="AK55" i="35" s="1"/>
  <c r="AK43" i="35" a="1"/>
  <c r="AK43" i="35" s="1"/>
  <c r="AK34" i="35" a="1"/>
  <c r="AK34" i="35" s="1"/>
  <c r="AK38" i="35" a="1"/>
  <c r="AK38" i="35" s="1"/>
  <c r="AK30" i="35" a="1"/>
  <c r="AK30" i="35" s="1"/>
  <c r="AK18" i="35" a="1"/>
  <c r="AK18" i="35" s="1"/>
  <c r="AT12" i="35" a="1"/>
  <c r="AT12" i="35" s="1"/>
  <c r="AP108" i="35"/>
  <c r="AM105" i="35"/>
  <c r="AP100" i="35"/>
  <c r="AM97" i="35"/>
  <c r="AP93" i="35"/>
  <c r="AP89" i="35"/>
  <c r="AM86" i="35"/>
  <c r="AP82" i="35"/>
  <c r="AM79" i="35"/>
  <c r="AP75" i="35"/>
  <c r="AP71" i="35"/>
  <c r="AM68" i="35"/>
  <c r="AP64" i="35"/>
  <c r="AM61" i="35"/>
  <c r="AP57" i="35"/>
  <c r="AP53" i="35"/>
  <c r="AM50" i="35"/>
  <c r="AP46" i="35"/>
  <c r="AM43" i="35"/>
  <c r="AP39" i="35"/>
  <c r="AP35" i="35"/>
  <c r="AM32" i="35"/>
  <c r="AP28" i="35"/>
  <c r="AM25" i="35"/>
  <c r="AP21" i="35"/>
  <c r="AP17" i="35"/>
  <c r="AM14" i="35"/>
  <c r="AK104" i="35" a="1"/>
  <c r="AK104" i="35" s="1"/>
  <c r="AK46" i="35" a="1"/>
  <c r="AK46" i="35" s="1"/>
  <c r="AK27" i="35" a="1"/>
  <c r="AK27" i="35" s="1"/>
  <c r="AK15" i="35" a="1"/>
  <c r="AK15" i="35" s="1"/>
  <c r="AP107" i="35"/>
  <c r="AM100" i="35"/>
  <c r="AL95" i="35"/>
  <c r="AN88" i="35"/>
  <c r="AL82" i="35"/>
  <c r="AN75" i="35"/>
  <c r="AM70" i="35"/>
  <c r="AP63" i="35"/>
  <c r="AP56" i="35"/>
  <c r="AL52" i="35"/>
  <c r="AN45" i="35"/>
  <c r="AN38" i="35"/>
  <c r="AL32" i="35"/>
  <c r="AP26" i="35"/>
  <c r="AM20" i="35"/>
  <c r="AP13" i="35"/>
  <c r="AK82" i="35" a="1"/>
  <c r="AK82" i="35" s="1"/>
  <c r="AK69" i="35" a="1"/>
  <c r="AK69" i="35" s="1"/>
  <c r="AK60" i="35" a="1"/>
  <c r="AK60" i="35" s="1"/>
  <c r="AN107" i="35"/>
  <c r="AL100" i="35"/>
  <c r="AN93" i="35"/>
  <c r="AM88" i="35"/>
  <c r="AP81" i="35"/>
  <c r="AP74" i="35"/>
  <c r="AL70" i="35"/>
  <c r="AN63" i="35"/>
  <c r="AN56" i="35"/>
  <c r="AL50" i="35"/>
  <c r="AP44" i="35"/>
  <c r="AM38" i="35"/>
  <c r="AP31" i="35"/>
  <c r="AN26" i="35"/>
  <c r="AL20" i="35"/>
  <c r="AN13" i="35"/>
  <c r="AK102" i="35" a="1"/>
  <c r="AK102" i="35" s="1"/>
  <c r="AK91" i="35" a="1"/>
  <c r="AK91" i="35" s="1"/>
  <c r="AK25" i="35" a="1"/>
  <c r="AK25" i="35" s="1"/>
  <c r="AK14" i="35" a="1"/>
  <c r="AK14" i="35" s="1"/>
  <c r="AM107" i="35"/>
  <c r="AP99" i="35"/>
  <c r="AP92" i="35"/>
  <c r="AL88" i="35"/>
  <c r="AN81" i="35"/>
  <c r="AN74" i="35"/>
  <c r="AL68" i="35"/>
  <c r="AP62" i="35"/>
  <c r="AM56" i="35"/>
  <c r="AP49" i="35"/>
  <c r="AN44" i="35"/>
  <c r="AL38" i="35"/>
  <c r="AN31" i="35"/>
  <c r="AL25" i="35"/>
  <c r="AP19" i="35"/>
  <c r="AM13" i="35"/>
  <c r="AK106" i="35" a="1"/>
  <c r="AK106" i="35" s="1"/>
  <c r="AK87" i="35" a="1"/>
  <c r="AK87" i="35" s="1"/>
  <c r="AK76" i="35" a="1"/>
  <c r="AK76" i="35" s="1"/>
  <c r="AK13" i="35" a="1"/>
  <c r="AK13" i="35" s="1"/>
  <c r="AL105" i="35"/>
  <c r="AP98" i="35"/>
  <c r="AM92" i="35"/>
  <c r="AP85" i="35"/>
  <c r="AN80" i="35"/>
  <c r="AL74" i="35"/>
  <c r="AN67" i="35"/>
  <c r="AL61" i="35"/>
  <c r="AP55" i="35"/>
  <c r="AM49" i="35"/>
  <c r="AP42" i="35"/>
  <c r="AN37" i="35"/>
  <c r="AL31" i="35"/>
  <c r="AN24" i="35"/>
  <c r="AN17" i="35"/>
  <c r="AP12" i="35"/>
  <c r="AK50" i="35" a="1"/>
  <c r="AK50" i="35" s="1"/>
  <c r="AK40" i="35" a="1"/>
  <c r="AK40" i="35" s="1"/>
  <c r="AK28" i="35" a="1"/>
  <c r="AK28" i="35" s="1"/>
  <c r="AP104" i="35"/>
  <c r="AN98" i="35"/>
  <c r="AL92" i="35"/>
  <c r="AN85" i="35"/>
  <c r="AL79" i="35"/>
  <c r="AP73" i="35"/>
  <c r="AM67" i="35"/>
  <c r="AP60" i="35"/>
  <c r="AN55" i="35"/>
  <c r="AL49" i="35"/>
  <c r="AN42" i="35"/>
  <c r="AN35" i="35"/>
  <c r="AP30" i="35"/>
  <c r="AP23" i="35"/>
  <c r="AM17" i="35"/>
  <c r="AK83" i="35" a="1"/>
  <c r="AK83" i="35" s="1"/>
  <c r="AK37" i="35" a="1"/>
  <c r="AK37" i="35" s="1"/>
  <c r="AP110" i="35"/>
  <c r="AN99" i="35"/>
  <c r="AL89" i="35"/>
  <c r="AP77" i="35"/>
  <c r="AL67" i="35"/>
  <c r="AN57" i="35"/>
  <c r="AM46" i="35"/>
  <c r="AL35" i="35"/>
  <c r="AP24" i="35"/>
  <c r="AL16" i="35"/>
  <c r="AK96" i="35" a="1"/>
  <c r="AK96" i="35" s="1"/>
  <c r="AK58" i="35" a="1"/>
  <c r="AK58" i="35" s="1"/>
  <c r="AN110" i="35"/>
  <c r="AL97" i="35"/>
  <c r="AP88" i="35"/>
  <c r="AN77" i="35"/>
  <c r="AP66" i="35"/>
  <c r="AL56" i="35"/>
  <c r="AL46" i="35"/>
  <c r="AP34" i="35"/>
  <c r="AN23" i="35"/>
  <c r="AL14" i="35"/>
  <c r="AK66" i="35" a="1"/>
  <c r="AK66" i="35" s="1"/>
  <c r="AK10" i="35" a="1"/>
  <c r="AK10" i="35" s="1"/>
  <c r="AL10" i="35" s="1"/>
  <c r="AN108" i="35"/>
  <c r="AP96" i="35"/>
  <c r="AL86" i="35"/>
  <c r="AM77" i="35"/>
  <c r="AN66" i="35"/>
  <c r="AN53" i="35"/>
  <c r="AP45" i="35"/>
  <c r="AN34" i="35"/>
  <c r="AM23" i="35"/>
  <c r="AL13" i="35"/>
  <c r="AK64" i="35" a="1"/>
  <c r="AK64" i="35" s="1"/>
  <c r="AK17" i="35" a="1"/>
  <c r="AK17" i="35" s="1"/>
  <c r="AL108" i="35"/>
  <c r="AP95" i="35"/>
  <c r="AL85" i="35"/>
  <c r="AM74" i="35"/>
  <c r="AM64" i="35"/>
  <c r="AL53" i="35"/>
  <c r="AP41" i="35"/>
  <c r="AL34" i="35"/>
  <c r="AN21" i="35"/>
  <c r="AK88" i="35" a="1"/>
  <c r="AK88" i="35" s="1"/>
  <c r="AL107" i="35"/>
  <c r="AN95" i="35"/>
  <c r="AP84" i="35"/>
  <c r="AN73" i="35"/>
  <c r="AL64" i="35"/>
  <c r="AP52" i="35"/>
  <c r="AN41" i="35"/>
  <c r="AM31" i="35"/>
  <c r="AP20" i="35"/>
  <c r="AP27" i="35"/>
  <c r="AL43" i="35"/>
  <c r="AN60" i="35"/>
  <c r="AP80" i="35"/>
  <c r="AN100" i="35"/>
  <c r="AU8" i="35" a="1"/>
  <c r="AU8" i="35" s="1"/>
  <c r="AK47" i="35" a="1"/>
  <c r="AK47" i="35" s="1"/>
  <c r="AK79" i="35" a="1"/>
  <c r="AK79" i="35" s="1"/>
  <c r="M26" i="35" a="1"/>
  <c r="M26" i="35" s="1"/>
  <c r="M25" i="35" a="1"/>
  <c r="M25" i="35" s="1"/>
  <c r="M58" i="35" a="1"/>
  <c r="M58" i="35" s="1"/>
  <c r="G106" i="35" a="1"/>
  <c r="G106" i="35" s="1"/>
  <c r="G102" i="35" a="1"/>
  <c r="G102" i="35" s="1"/>
  <c r="G104" i="35" a="1"/>
  <c r="G104" i="35" s="1"/>
  <c r="G97" i="35" a="1"/>
  <c r="G97" i="35" s="1"/>
  <c r="G94" i="35" a="1"/>
  <c r="G94" i="35" s="1"/>
  <c r="G91" i="35" a="1"/>
  <c r="G91" i="35" s="1"/>
  <c r="G90" i="35" a="1"/>
  <c r="G90" i="35" s="1"/>
  <c r="G87" i="35" a="1"/>
  <c r="G87" i="35" s="1"/>
  <c r="G76" i="35" a="1"/>
  <c r="G76" i="35" s="1"/>
  <c r="G67" i="35" a="1"/>
  <c r="G67" i="35" s="1"/>
  <c r="G71" i="35" a="1"/>
  <c r="G71" i="35" s="1"/>
  <c r="G55" i="35" a="1"/>
  <c r="G55" i="35" s="1"/>
  <c r="G108" i="35" a="1"/>
  <c r="G108" i="35" s="1"/>
  <c r="G88" i="35" a="1"/>
  <c r="G88" i="35" s="1"/>
  <c r="G81" i="35" a="1"/>
  <c r="G81" i="35" s="1"/>
  <c r="G85" i="35" a="1"/>
  <c r="G85" i="35" s="1"/>
  <c r="G72" i="35" a="1"/>
  <c r="G72" i="35" s="1"/>
  <c r="G12" i="35" a="1"/>
  <c r="G12" i="35" s="1"/>
  <c r="G110" i="35" a="1"/>
  <c r="G110" i="35" s="1"/>
  <c r="G92" i="35" a="1"/>
  <c r="G92" i="35" s="1"/>
  <c r="G84" i="35" a="1"/>
  <c r="G84" i="35" s="1"/>
  <c r="G73" i="35" a="1"/>
  <c r="G73" i="35" s="1"/>
  <c r="G65" i="35" a="1"/>
  <c r="G65" i="35" s="1"/>
  <c r="G63" i="35" a="1"/>
  <c r="G63" i="35" s="1"/>
  <c r="G57" i="35" a="1"/>
  <c r="G57" i="35" s="1"/>
  <c r="G43" i="35" a="1"/>
  <c r="G43" i="35" s="1"/>
  <c r="G50" i="35" a="1"/>
  <c r="G50" i="35" s="1"/>
  <c r="G38" i="35" a="1"/>
  <c r="G38" i="35" s="1"/>
  <c r="G34" i="35" a="1"/>
  <c r="G34" i="35" s="1"/>
  <c r="G24" i="35" a="1"/>
  <c r="G24" i="35" s="1"/>
  <c r="G30" i="35" a="1"/>
  <c r="G30" i="35" s="1"/>
  <c r="G27" i="35" a="1"/>
  <c r="G27" i="35" s="1"/>
  <c r="G26" i="35" a="1"/>
  <c r="G26" i="35" s="1"/>
  <c r="G15" i="35" a="1"/>
  <c r="G15" i="35" s="1"/>
  <c r="G10" i="35" a="1"/>
  <c r="G10" i="35" s="1"/>
  <c r="H10" i="35" s="1"/>
  <c r="I110" i="35"/>
  <c r="G107" i="35" a="1"/>
  <c r="G107" i="35" s="1"/>
  <c r="G89" i="35" a="1"/>
  <c r="G89" i="35" s="1"/>
  <c r="G70" i="35" a="1"/>
  <c r="G70" i="35" s="1"/>
  <c r="G59" i="35" a="1"/>
  <c r="G59" i="35" s="1"/>
  <c r="G45" i="35" a="1"/>
  <c r="G45" i="35" s="1"/>
  <c r="G52" i="35" a="1"/>
  <c r="G52" i="35" s="1"/>
  <c r="G33" i="35" a="1"/>
  <c r="G33" i="35" s="1"/>
  <c r="G40" i="35" a="1"/>
  <c r="G40" i="35" s="1"/>
  <c r="G21" i="35" a="1"/>
  <c r="G21" i="35" s="1"/>
  <c r="G23" i="35" a="1"/>
  <c r="G23" i="35" s="1"/>
  <c r="G20" i="35" a="1"/>
  <c r="G20" i="35" s="1"/>
  <c r="G14" i="35" a="1"/>
  <c r="G14" i="35" s="1"/>
  <c r="G69" i="35" a="1"/>
  <c r="G69" i="35" s="1"/>
  <c r="N12" i="35"/>
  <c r="I16" i="35"/>
  <c r="N23" i="35"/>
  <c r="H27" i="35"/>
  <c r="N30" i="35"/>
  <c r="H38" i="35"/>
  <c r="N41" i="35"/>
  <c r="H45" i="35"/>
  <c r="I52" i="35"/>
  <c r="H56" i="35"/>
  <c r="O59" i="35"/>
  <c r="O67" i="35"/>
  <c r="N71" i="35"/>
  <c r="O79" i="35"/>
  <c r="I87" i="35"/>
  <c r="H13" i="35"/>
  <c r="O16" i="35"/>
  <c r="I20" i="35"/>
  <c r="O23" i="35"/>
  <c r="I27" i="35"/>
  <c r="H31" i="35"/>
  <c r="O34" i="35"/>
  <c r="I38" i="35"/>
  <c r="O41" i="35"/>
  <c r="I45" i="35"/>
  <c r="H49" i="35"/>
  <c r="O52" i="35"/>
  <c r="I56" i="35"/>
  <c r="H60" i="35"/>
  <c r="H64" i="35"/>
  <c r="H68" i="35"/>
  <c r="O71" i="35"/>
  <c r="H76" i="35"/>
  <c r="H80" i="35"/>
  <c r="O83" i="35"/>
  <c r="H88" i="35"/>
  <c r="H92" i="35"/>
  <c r="O95" i="35"/>
  <c r="H100" i="35"/>
  <c r="H105" i="35"/>
  <c r="O108" i="35"/>
  <c r="M12" i="35" a="1"/>
  <c r="M12" i="35" s="1"/>
  <c r="G16" i="35" a="1"/>
  <c r="G16" i="35" s="1"/>
  <c r="M22" i="35" a="1"/>
  <c r="M22" i="35" s="1"/>
  <c r="M30" i="35" a="1"/>
  <c r="M30" i="35" s="1"/>
  <c r="M33" i="35" a="1"/>
  <c r="M33" i="35" s="1"/>
  <c r="M39" i="35" a="1"/>
  <c r="M39" i="35" s="1"/>
  <c r="G36" i="35" a="1"/>
  <c r="G36" i="35" s="1"/>
  <c r="M49" i="35" a="1"/>
  <c r="M49" i="35" s="1"/>
  <c r="M47" i="35" a="1"/>
  <c r="M47" i="35" s="1"/>
  <c r="G56" i="35" a="1"/>
  <c r="G56" i="35" s="1"/>
  <c r="G62" i="35" a="1"/>
  <c r="G62" i="35" s="1"/>
  <c r="M72" i="35" a="1"/>
  <c r="M72" i="35" s="1"/>
  <c r="M66" i="35" a="1"/>
  <c r="M66" i="35" s="1"/>
  <c r="M82" i="35" a="1"/>
  <c r="M82" i="35" s="1"/>
  <c r="M75" i="35" a="1"/>
  <c r="M75" i="35" s="1"/>
  <c r="G100" i="35" a="1"/>
  <c r="G100" i="35" s="1"/>
  <c r="M108" i="35" a="1"/>
  <c r="M108" i="35" s="1"/>
  <c r="AA39" i="35"/>
  <c r="Z68" i="35"/>
  <c r="Z95" i="35"/>
  <c r="AL28" i="35"/>
  <c r="AN46" i="35"/>
  <c r="AN62" i="35"/>
  <c r="AM82" i="35"/>
  <c r="AN103" i="35"/>
  <c r="AF13" i="35"/>
  <c r="N20" i="35"/>
  <c r="N27" i="35"/>
  <c r="N45" i="35"/>
  <c r="N56" i="35"/>
  <c r="M68" i="35" a="1"/>
  <c r="M68" i="35" s="1"/>
  <c r="O13" i="35"/>
  <c r="I17" i="35"/>
  <c r="O20" i="35"/>
  <c r="I24" i="35"/>
  <c r="H28" i="35"/>
  <c r="O31" i="35"/>
  <c r="I35" i="35"/>
  <c r="O38" i="35"/>
  <c r="I42" i="35"/>
  <c r="H46" i="35"/>
  <c r="O49" i="35"/>
  <c r="I53" i="35"/>
  <c r="O56" i="35"/>
  <c r="H61" i="35"/>
  <c r="O64" i="35"/>
  <c r="N68" i="35"/>
  <c r="I72" i="35"/>
  <c r="O76" i="35"/>
  <c r="N80" i="35"/>
  <c r="I84" i="35"/>
  <c r="O88" i="35"/>
  <c r="N92" i="35"/>
  <c r="I96" i="35"/>
  <c r="O100" i="35"/>
  <c r="N105" i="35"/>
  <c r="I109" i="35"/>
  <c r="G78" i="35" a="1"/>
  <c r="G78" i="35" s="1"/>
  <c r="G13" i="35" a="1"/>
  <c r="G13" i="35" s="1"/>
  <c r="G19" i="35" a="1"/>
  <c r="G19" i="35" s="1"/>
  <c r="M28" i="35" a="1"/>
  <c r="M28" i="35" s="1"/>
  <c r="G22" i="35" a="1"/>
  <c r="G22" i="35" s="1"/>
  <c r="M34" i="35" a="1"/>
  <c r="M34" i="35" s="1"/>
  <c r="G41" i="35" a="1"/>
  <c r="G41" i="35" s="1"/>
  <c r="M37" i="35" a="1"/>
  <c r="M37" i="35" s="1"/>
  <c r="M50" i="35" a="1"/>
  <c r="M50" i="35" s="1"/>
  <c r="G47" i="35" a="1"/>
  <c r="G47" i="35" s="1"/>
  <c r="G60" i="35" a="1"/>
  <c r="G60" i="35" s="1"/>
  <c r="M69" i="35" a="1"/>
  <c r="M69" i="35" s="1"/>
  <c r="G80" i="35" a="1"/>
  <c r="G80" i="35" s="1"/>
  <c r="M78" i="35" a="1"/>
  <c r="M78" i="35" s="1"/>
  <c r="M102" i="35" a="1"/>
  <c r="M102" i="35" s="1"/>
  <c r="Z18" i="35"/>
  <c r="AA40" i="35"/>
  <c r="AA73" i="35"/>
  <c r="AA100" i="35"/>
  <c r="Y86" i="35" a="1"/>
  <c r="Y86" i="35" s="1"/>
  <c r="AN12" i="35"/>
  <c r="AN28" i="35"/>
  <c r="AP48" i="35"/>
  <c r="AP67" i="35"/>
  <c r="AN84" i="35"/>
  <c r="AL104" i="35"/>
  <c r="AK44" i="35" a="1"/>
  <c r="AK44" i="35" s="1"/>
  <c r="AK86" i="35" a="1"/>
  <c r="AK86" i="35" s="1"/>
  <c r="M88" i="35" a="1"/>
  <c r="M88" i="35" s="1"/>
  <c r="M93" i="35" a="1"/>
  <c r="M93" i="35" s="1"/>
  <c r="M87" i="35" a="1"/>
  <c r="M87" i="35" s="1"/>
  <c r="M110" i="35" a="1"/>
  <c r="M110" i="35" s="1"/>
  <c r="M105" i="35" a="1"/>
  <c r="M105" i="35" s="1"/>
  <c r="M98" i="35" a="1"/>
  <c r="M98" i="35" s="1"/>
  <c r="M65" i="35" a="1"/>
  <c r="M65" i="35" s="1"/>
  <c r="M60" i="35" a="1"/>
  <c r="M60" i="35" s="1"/>
  <c r="M59" i="35" a="1"/>
  <c r="M59" i="35" s="1"/>
  <c r="N110" i="35"/>
  <c r="N107" i="35"/>
  <c r="N104" i="35"/>
  <c r="N100" i="35"/>
  <c r="N97" i="35"/>
  <c r="N94" i="35"/>
  <c r="N91" i="35"/>
  <c r="N88" i="35"/>
  <c r="N85" i="35"/>
  <c r="N82" i="35"/>
  <c r="N79" i="35"/>
  <c r="N76" i="35"/>
  <c r="N73" i="35"/>
  <c r="N70" i="35"/>
  <c r="N67" i="35"/>
  <c r="N64" i="35"/>
  <c r="N61" i="35"/>
  <c r="N58" i="35"/>
  <c r="N55" i="35"/>
  <c r="N52" i="35"/>
  <c r="N49" i="35"/>
  <c r="N46" i="35"/>
  <c r="N43" i="35"/>
  <c r="N40" i="35"/>
  <c r="N37" i="35"/>
  <c r="N34" i="35"/>
  <c r="N31" i="35"/>
  <c r="N28" i="35"/>
  <c r="N25" i="35"/>
  <c r="N22" i="35"/>
  <c r="N19" i="35"/>
  <c r="N16" i="35"/>
  <c r="N13" i="35"/>
  <c r="M95" i="35" a="1"/>
  <c r="M95" i="35" s="1"/>
  <c r="M103" i="35" a="1"/>
  <c r="M103" i="35" s="1"/>
  <c r="M94" i="35" a="1"/>
  <c r="M94" i="35" s="1"/>
  <c r="M71" i="35" a="1"/>
  <c r="M71" i="35" s="1"/>
  <c r="M54" i="35" a="1"/>
  <c r="M54" i="35" s="1"/>
  <c r="M44" i="35" a="1"/>
  <c r="M44" i="35" s="1"/>
  <c r="M45" i="35" a="1"/>
  <c r="M45" i="35" s="1"/>
  <c r="M38" i="35" a="1"/>
  <c r="M38" i="35" s="1"/>
  <c r="M14" i="35" a="1"/>
  <c r="M14" i="35" s="1"/>
  <c r="M100" i="35" a="1"/>
  <c r="M100" i="35" s="1"/>
  <c r="M96" i="35" a="1"/>
  <c r="M96" i="35" s="1"/>
  <c r="M76" i="35" a="1"/>
  <c r="M76" i="35" s="1"/>
  <c r="M80" i="35" a="1"/>
  <c r="M80" i="35" s="1"/>
  <c r="M67" i="35" a="1"/>
  <c r="M67" i="35" s="1"/>
  <c r="M74" i="35" a="1"/>
  <c r="M74" i="35" s="1"/>
  <c r="M62" i="35" a="1"/>
  <c r="M62" i="35" s="1"/>
  <c r="M61" i="35" a="1"/>
  <c r="M61" i="35" s="1"/>
  <c r="M52" i="35" a="1"/>
  <c r="M52" i="35" s="1"/>
  <c r="M48" i="35" a="1"/>
  <c r="M48" i="35" s="1"/>
  <c r="M36" i="35" a="1"/>
  <c r="M36" i="35" s="1"/>
  <c r="M24" i="35" a="1"/>
  <c r="M24" i="35" s="1"/>
  <c r="M23" i="35" a="1"/>
  <c r="M23" i="35" s="1"/>
  <c r="M19" i="35" a="1"/>
  <c r="M19" i="35" s="1"/>
  <c r="O109" i="35"/>
  <c r="O106" i="35"/>
  <c r="O103" i="35"/>
  <c r="O99" i="35"/>
  <c r="O96" i="35"/>
  <c r="O93" i="35"/>
  <c r="O90" i="35"/>
  <c r="O87" i="35"/>
  <c r="O84" i="35"/>
  <c r="O81" i="35"/>
  <c r="O78" i="35"/>
  <c r="O75" i="35"/>
  <c r="O72" i="35"/>
  <c r="O69" i="35"/>
  <c r="O66" i="35"/>
  <c r="O63" i="35"/>
  <c r="O60" i="35"/>
  <c r="O57" i="35"/>
  <c r="O54" i="35"/>
  <c r="O51" i="35"/>
  <c r="O48" i="35"/>
  <c r="O45" i="35"/>
  <c r="O42" i="35"/>
  <c r="O39" i="35"/>
  <c r="O36" i="35"/>
  <c r="O33" i="35"/>
  <c r="O30" i="35"/>
  <c r="O27" i="35"/>
  <c r="O24" i="35"/>
  <c r="O21" i="35"/>
  <c r="O18" i="35"/>
  <c r="O15" i="35"/>
  <c r="O12" i="35"/>
  <c r="N90" i="35"/>
  <c r="N84" i="35"/>
  <c r="N78" i="35"/>
  <c r="N75" i="35"/>
  <c r="N69" i="35"/>
  <c r="N66" i="35"/>
  <c r="N60" i="35"/>
  <c r="N57" i="35"/>
  <c r="M90" i="35" a="1"/>
  <c r="M90" i="35" s="1"/>
  <c r="M77" i="35" a="1"/>
  <c r="M77" i="35" s="1"/>
  <c r="M83" i="35" a="1"/>
  <c r="M83" i="35" s="1"/>
  <c r="N109" i="35"/>
  <c r="N106" i="35"/>
  <c r="N103" i="35"/>
  <c r="N99" i="35"/>
  <c r="N96" i="35"/>
  <c r="N93" i="35"/>
  <c r="N87" i="35"/>
  <c r="N81" i="35"/>
  <c r="N72" i="35"/>
  <c r="N38" i="35"/>
  <c r="H14" i="35"/>
  <c r="N17" i="35"/>
  <c r="H21" i="35"/>
  <c r="N24" i="35"/>
  <c r="I28" i="35"/>
  <c r="H32" i="35"/>
  <c r="N35" i="35"/>
  <c r="H39" i="35"/>
  <c r="N42" i="35"/>
  <c r="I46" i="35"/>
  <c r="H50" i="35"/>
  <c r="N53" i="35"/>
  <c r="H57" i="35"/>
  <c r="I61" i="35"/>
  <c r="H65" i="35"/>
  <c r="O68" i="35"/>
  <c r="H73" i="35"/>
  <c r="H77" i="35"/>
  <c r="O80" i="35"/>
  <c r="H85" i="35"/>
  <c r="H89" i="35"/>
  <c r="O92" i="35"/>
  <c r="H97" i="35"/>
  <c r="H102" i="35"/>
  <c r="O105" i="35"/>
  <c r="H110" i="35"/>
  <c r="M56" i="35" a="1"/>
  <c r="M56" i="35" s="1"/>
  <c r="M70" i="35" a="1"/>
  <c r="M70" i="35" s="1"/>
  <c r="M85" i="35" a="1"/>
  <c r="M85" i="35" s="1"/>
  <c r="M92" i="35" a="1"/>
  <c r="M92" i="35" s="1"/>
  <c r="G93" i="35" a="1"/>
  <c r="G93" i="35" s="1"/>
  <c r="AA19" i="35"/>
  <c r="Z45" i="35"/>
  <c r="Z74" i="35"/>
  <c r="Z105" i="35"/>
  <c r="Y29" i="35" a="1"/>
  <c r="Y29" i="35" s="1"/>
  <c r="Y45" i="35" a="1"/>
  <c r="Y45" i="35" s="1"/>
  <c r="AM16" i="35"/>
  <c r="AN30" i="35"/>
  <c r="AN49" i="35"/>
  <c r="AN70" i="35"/>
  <c r="AM85" i="35"/>
  <c r="AM104" i="35"/>
  <c r="AK23" i="35" a="1"/>
  <c r="AK23" i="35" s="1"/>
  <c r="AK62" i="35" a="1"/>
  <c r="AK62" i="35" s="1"/>
  <c r="O61" i="35"/>
  <c r="O110" i="35"/>
  <c r="M18" i="35" a="1"/>
  <c r="M18" i="35" s="1"/>
  <c r="M15" i="35" a="1"/>
  <c r="M15" i="35" s="1"/>
  <c r="M27" i="35" a="1"/>
  <c r="M27" i="35" s="1"/>
  <c r="M40" i="35" a="1"/>
  <c r="M40" i="35" s="1"/>
  <c r="M51" i="35" a="1"/>
  <c r="M51" i="35" s="1"/>
  <c r="M79" i="35" a="1"/>
  <c r="M79" i="35" s="1"/>
  <c r="AF12" i="35"/>
  <c r="D13" i="61"/>
  <c r="N10" i="35" l="1"/>
  <c r="AP10" i="35"/>
  <c r="AM10" i="35"/>
  <c r="AA11" i="35"/>
  <c r="AM11" i="35"/>
  <c r="N11" i="35"/>
  <c r="AN11" i="35"/>
  <c r="AA10" i="35"/>
  <c r="AL11" i="35"/>
  <c r="T11" i="35"/>
  <c r="I10" i="35"/>
  <c r="T10" i="35"/>
  <c r="AN10" i="35"/>
  <c r="E26" i="61"/>
  <c r="D26" i="61"/>
  <c r="A10" i="72"/>
  <c r="A11" i="72"/>
  <c r="A12" i="72"/>
  <c r="A13" i="72"/>
  <c r="A14" i="72"/>
  <c r="A15" i="72"/>
  <c r="A16" i="72"/>
  <c r="A17" i="72"/>
  <c r="A18" i="72"/>
  <c r="A19" i="72"/>
  <c r="B5" i="72" a="1"/>
  <c r="B5" i="72" s="1"/>
  <c r="N2" i="72"/>
  <c r="M2" i="72"/>
  <c r="L2" i="72"/>
  <c r="K2" i="72"/>
  <c r="J2" i="72"/>
  <c r="I2" i="72"/>
  <c r="H2" i="72"/>
  <c r="G2" i="72"/>
  <c r="F2" i="72"/>
  <c r="E2" i="72"/>
  <c r="D2" i="72"/>
  <c r="C2" i="72"/>
  <c r="B2" i="72"/>
  <c r="N3" i="72"/>
  <c r="M3" i="72"/>
  <c r="L3" i="72"/>
  <c r="K3" i="72"/>
  <c r="J3" i="72"/>
  <c r="I3" i="72"/>
  <c r="H3" i="72"/>
  <c r="G3" i="72"/>
  <c r="F3" i="72"/>
  <c r="E3" i="72"/>
  <c r="D3" i="72"/>
  <c r="B4" i="72" a="1"/>
  <c r="B4" i="72" s="1"/>
  <c r="C3" i="72"/>
  <c r="CV2" i="62"/>
  <c r="A9" i="72"/>
  <c r="A8" i="72"/>
  <c r="A7" i="72"/>
  <c r="A6" i="72"/>
  <c r="A5" i="72"/>
  <c r="CX5" i="62"/>
  <c r="CW5" i="62"/>
  <c r="CX4" i="62"/>
  <c r="CW4" i="62"/>
  <c r="CX2" i="62"/>
  <c r="CW2" i="62"/>
  <c r="CV5" i="62"/>
  <c r="CV3" i="62"/>
  <c r="CV1" i="62"/>
  <c r="DJ4" i="67"/>
  <c r="BE4" i="67"/>
  <c r="AI4" i="67"/>
  <c r="AI5" i="67"/>
  <c r="F4" i="71" a="1"/>
  <c r="F4" i="71" s="1"/>
  <c r="F3" i="71"/>
  <c r="F2" i="71"/>
  <c r="F1" i="71" s="1"/>
  <c r="B4" i="71" a="1"/>
  <c r="B4" i="71" s="1"/>
  <c r="B3" i="71"/>
  <c r="B2" i="71"/>
  <c r="L1" i="72" l="1"/>
  <c r="M1" i="72"/>
  <c r="J1" i="72"/>
  <c r="N1" i="72"/>
  <c r="C1" i="72"/>
  <c r="D1" i="72"/>
  <c r="E1" i="72"/>
  <c r="F1" i="72"/>
  <c r="G1" i="72"/>
  <c r="H1" i="72"/>
  <c r="I1" i="72"/>
  <c r="K1" i="72"/>
  <c r="B1" i="72"/>
  <c r="CW1" i="62"/>
  <c r="CX1" i="62"/>
  <c r="B1" i="71"/>
  <c r="CU5" i="62"/>
  <c r="CT5" i="62"/>
  <c r="CS5" i="62"/>
  <c r="CU3" i="62"/>
  <c r="CT3" i="62"/>
  <c r="CS3" i="62"/>
  <c r="CS2" i="62"/>
  <c r="CT2" i="62"/>
  <c r="CU2" i="62"/>
  <c r="CQ2" i="62"/>
  <c r="CR2" i="62"/>
  <c r="BJ3" i="62" a="1"/>
  <c r="BJ3" i="62" s="1"/>
  <c r="BN3" i="62"/>
  <c r="BE3" i="62" a="1"/>
  <c r="BE3" i="62" s="1"/>
  <c r="BI3" i="62"/>
  <c r="BD3" i="62"/>
  <c r="AZ3" i="62" a="1"/>
  <c r="AZ3" i="62" s="1"/>
  <c r="BP5" i="62"/>
  <c r="BO5" i="62"/>
  <c r="BP4" i="62"/>
  <c r="BO4" i="62"/>
  <c r="BJ5" i="62" a="1"/>
  <c r="BJ5" i="62" s="1"/>
  <c r="BJ4" i="62"/>
  <c r="BK4" i="62"/>
  <c r="BL4" i="62"/>
  <c r="BM4" i="62"/>
  <c r="BN4" i="62"/>
  <c r="BE4" i="62"/>
  <c r="BF4" i="62"/>
  <c r="BG4" i="62"/>
  <c r="BH4" i="62"/>
  <c r="BI4" i="62"/>
  <c r="BE5" i="62" a="1"/>
  <c r="BE5" i="62" s="1"/>
  <c r="AZ5" i="62" a="1"/>
  <c r="AZ5" i="62" s="1"/>
  <c r="AZ4" i="62"/>
  <c r="BA4" i="62"/>
  <c r="BB4" i="62"/>
  <c r="BC4" i="62"/>
  <c r="BD4" i="62"/>
  <c r="AX5" i="62" a="1"/>
  <c r="AX5" i="62" s="1"/>
  <c r="AV5" i="62" a="1"/>
  <c r="AV5" i="62" s="1"/>
  <c r="AY4" i="62"/>
  <c r="AX4" i="62"/>
  <c r="AW4" i="62"/>
  <c r="AV4" i="62"/>
  <c r="AX3" i="62"/>
  <c r="AY3" i="62"/>
  <c r="AV3" i="62"/>
  <c r="AW3" i="62"/>
  <c r="AT3" i="62"/>
  <c r="AU3" i="62"/>
  <c r="AT5" i="62" a="1"/>
  <c r="AT5" i="62" s="1"/>
  <c r="AU4" i="62"/>
  <c r="AT4" i="62"/>
  <c r="CU1" i="62" l="1"/>
  <c r="CT1" i="62"/>
  <c r="CS1" i="62"/>
  <c r="F145" i="21"/>
  <c r="BN5" i="62" s="1"/>
  <c r="E145" i="21"/>
  <c r="BI5" i="62" s="1"/>
  <c r="D145" i="21"/>
  <c r="BD5" i="62" s="1"/>
  <c r="DJ5" i="67" l="1"/>
  <c r="BE5" i="67"/>
  <c r="BA5" i="67"/>
  <c r="AW5" i="67"/>
  <c r="AS5" i="67"/>
  <c r="AO5" i="67"/>
  <c r="AK5" i="67"/>
  <c r="AA5" i="67"/>
  <c r="AB5" i="67" a="1"/>
  <c r="AB5" i="67"/>
  <c r="AG12" i="35" l="1"/>
  <c r="F87" i="34"/>
  <c r="E138" i="34"/>
  <c r="AG13" i="35"/>
  <c r="AW12" i="35"/>
  <c r="AG7" i="35"/>
  <c r="AW11" i="35"/>
  <c r="AG8" i="35"/>
  <c r="AW7" i="35"/>
  <c r="I114" i="35"/>
  <c r="AQ14" i="35"/>
  <c r="AQ33" i="35"/>
  <c r="AQ54" i="35"/>
  <c r="AQ31" i="35"/>
  <c r="AQ103" i="35"/>
  <c r="AQ92" i="35"/>
  <c r="AQ45" i="35"/>
  <c r="AQ79" i="35"/>
  <c r="AQ51" i="35"/>
  <c r="AO22" i="35"/>
  <c r="AQ38" i="35"/>
  <c r="AQ13" i="35"/>
  <c r="AQ23" i="35"/>
  <c r="AQ39" i="35"/>
  <c r="AQ25" i="35"/>
  <c r="AQ12" i="35"/>
  <c r="AQ18" i="35"/>
  <c r="J102" i="35"/>
  <c r="J105" i="35"/>
  <c r="J75" i="35"/>
  <c r="AQ19" i="35"/>
  <c r="AQ49" i="35"/>
  <c r="AQ58" i="35"/>
  <c r="AQ77" i="35"/>
  <c r="AB68" i="35"/>
  <c r="AQ41" i="35"/>
  <c r="AQ43" i="35"/>
  <c r="AQ48" i="35"/>
  <c r="J59" i="35"/>
  <c r="AQ68" i="35"/>
  <c r="AQ99" i="35"/>
  <c r="AQ98" i="35"/>
  <c r="AQ81" i="35"/>
  <c r="AQ80" i="35"/>
  <c r="AQ110" i="35"/>
  <c r="AQ100" i="35"/>
  <c r="AQ82" i="35"/>
  <c r="AQ107" i="35"/>
  <c r="AQ88" i="35"/>
  <c r="AQ91" i="35"/>
  <c r="AQ78" i="35"/>
  <c r="AQ72" i="35"/>
  <c r="AQ105" i="35"/>
  <c r="AQ93" i="35"/>
  <c r="AQ65" i="35"/>
  <c r="AQ62" i="35"/>
  <c r="AQ59" i="35"/>
  <c r="AQ84" i="35"/>
  <c r="AQ97" i="35"/>
  <c r="AQ87" i="35"/>
  <c r="AQ86" i="35"/>
  <c r="AQ75" i="35"/>
  <c r="AQ71" i="35"/>
  <c r="AQ69" i="35"/>
  <c r="AQ61" i="35"/>
  <c r="AQ60" i="35"/>
  <c r="AQ50" i="35"/>
  <c r="AQ47" i="35"/>
  <c r="AQ27" i="35"/>
  <c r="AQ24" i="35"/>
  <c r="AQ76" i="35"/>
  <c r="AQ21" i="35"/>
  <c r="AQ109" i="35"/>
  <c r="AQ96" i="35"/>
  <c r="AQ95" i="35"/>
  <c r="AQ85" i="35"/>
  <c r="AQ73" i="35"/>
  <c r="AQ64" i="35"/>
  <c r="AQ63" i="35"/>
  <c r="AQ55" i="35"/>
  <c r="AQ52" i="35"/>
  <c r="AQ44" i="35"/>
  <c r="AQ42" i="35"/>
  <c r="AQ40" i="35"/>
  <c r="AQ37" i="35"/>
  <c r="AQ34" i="35"/>
  <c r="AQ32" i="35"/>
  <c r="AQ30" i="35"/>
  <c r="AQ28" i="35"/>
  <c r="AQ16" i="35"/>
  <c r="AQ67" i="35"/>
  <c r="AQ46" i="35"/>
  <c r="AQ35" i="35"/>
  <c r="AQ66" i="35"/>
  <c r="AQ29" i="35"/>
  <c r="AQ26" i="35"/>
  <c r="AQ106" i="35"/>
  <c r="AO39" i="35"/>
  <c r="AQ36" i="35"/>
  <c r="AQ94" i="35"/>
  <c r="AQ83" i="35"/>
  <c r="AQ89" i="35"/>
  <c r="AQ17" i="35"/>
  <c r="AQ104" i="35"/>
  <c r="AQ102" i="35"/>
  <c r="AQ74" i="35"/>
  <c r="AQ22" i="35"/>
  <c r="AO83" i="35"/>
  <c r="AQ20" i="35"/>
  <c r="AQ108" i="35"/>
  <c r="AQ56" i="35"/>
  <c r="AQ53" i="35"/>
  <c r="AQ15" i="35"/>
  <c r="AQ90" i="35"/>
  <c r="AQ70" i="35"/>
  <c r="J11" i="35"/>
  <c r="AQ57" i="35"/>
  <c r="V39" i="35"/>
  <c r="V110" i="35"/>
  <c r="V89" i="35"/>
  <c r="V56" i="35"/>
  <c r="P104" i="35"/>
  <c r="P26" i="35"/>
  <c r="AB4" i="67"/>
  <c r="AB3" i="67"/>
  <c r="AB2" i="67"/>
  <c r="M5" i="65" a="1"/>
  <c r="M5" i="65" s="1"/>
  <c r="AG5" i="67"/>
  <c r="AE4" i="67" a="1"/>
  <c r="AE4" i="67" s="1"/>
  <c r="AE3" i="67"/>
  <c r="AF3" i="67" s="1"/>
  <c r="AG4" i="67"/>
  <c r="AC4" i="67" a="1"/>
  <c r="AC4" i="67" s="1"/>
  <c r="L5" i="67" a="1"/>
  <c r="L5" i="67" s="1"/>
  <c r="D5" i="67" a="1"/>
  <c r="D5" i="67" s="1"/>
  <c r="J5" i="65" a="1"/>
  <c r="J5" i="65" s="1"/>
  <c r="I5" i="65" a="1"/>
  <c r="I5" i="65" s="1"/>
  <c r="DH5" i="67"/>
  <c r="DG5" i="67"/>
  <c r="DF5" i="67"/>
  <c r="DE5" i="67"/>
  <c r="DD5" i="67"/>
  <c r="DC5" i="67"/>
  <c r="DB5" i="67"/>
  <c r="DA5" i="67"/>
  <c r="CZ5" i="67"/>
  <c r="CY5" i="67"/>
  <c r="DH3" i="67"/>
  <c r="DG3" i="67"/>
  <c r="DF3" i="67"/>
  <c r="DE3" i="67"/>
  <c r="DD3" i="67"/>
  <c r="DC3" i="67"/>
  <c r="DB3" i="67"/>
  <c r="DA3" i="67"/>
  <c r="CZ3" i="67"/>
  <c r="CY3" i="67"/>
  <c r="DH2" i="67"/>
  <c r="DG2" i="67"/>
  <c r="DF2" i="67"/>
  <c r="DE2" i="67"/>
  <c r="DD2" i="67"/>
  <c r="DC2" i="67"/>
  <c r="DB2" i="67"/>
  <c r="DA2" i="67"/>
  <c r="CZ2" i="67"/>
  <c r="CY2" i="67"/>
  <c r="CX5" i="67"/>
  <c r="CW5" i="67"/>
  <c r="CV5" i="67"/>
  <c r="CU5" i="67"/>
  <c r="CT5" i="67"/>
  <c r="CS5" i="67"/>
  <c r="CR5" i="67"/>
  <c r="CQ5" i="67"/>
  <c r="CP5" i="67"/>
  <c r="CO5" i="67"/>
  <c r="CN5" i="67"/>
  <c r="CM5" i="67"/>
  <c r="CL5" i="67"/>
  <c r="CK5" i="67"/>
  <c r="CJ5" i="67"/>
  <c r="CX3" i="67"/>
  <c r="CW3" i="67"/>
  <c r="CV3" i="67"/>
  <c r="CU3" i="67"/>
  <c r="CT3" i="67"/>
  <c r="CS3" i="67"/>
  <c r="CR3" i="67"/>
  <c r="CQ3" i="67"/>
  <c r="CP3" i="67"/>
  <c r="CO3" i="67"/>
  <c r="CN3" i="67"/>
  <c r="CM3" i="67"/>
  <c r="CL3" i="67"/>
  <c r="CK3" i="67"/>
  <c r="CX2" i="67"/>
  <c r="CW2" i="67"/>
  <c r="CV2" i="67"/>
  <c r="CU2" i="67"/>
  <c r="CT2" i="67"/>
  <c r="CS2" i="67"/>
  <c r="CR2" i="67"/>
  <c r="CQ2" i="67"/>
  <c r="CP2" i="67"/>
  <c r="CO2" i="67"/>
  <c r="CN2" i="67"/>
  <c r="CM2" i="67"/>
  <c r="CL2" i="67"/>
  <c r="CK2" i="67"/>
  <c r="CJ3" i="67"/>
  <c r="CJ2" i="67"/>
  <c r="CI2" i="67"/>
  <c r="CH2" i="67"/>
  <c r="CG2" i="67"/>
  <c r="CF2" i="67"/>
  <c r="CE2" i="67"/>
  <c r="CD2" i="67"/>
  <c r="CC2" i="67"/>
  <c r="CB2" i="67"/>
  <c r="CA2" i="67"/>
  <c r="BZ2" i="67"/>
  <c r="BY2" i="67"/>
  <c r="BX2" i="67"/>
  <c r="BW2" i="67"/>
  <c r="BV2" i="67"/>
  <c r="BU2" i="67"/>
  <c r="BT2" i="67"/>
  <c r="BS2" i="67"/>
  <c r="BR2" i="67"/>
  <c r="BQ2" i="67"/>
  <c r="BP2" i="67"/>
  <c r="BO2" i="67"/>
  <c r="BN2" i="67"/>
  <c r="BM2" i="67"/>
  <c r="BL2" i="67"/>
  <c r="BK2" i="67"/>
  <c r="BF2" i="67"/>
  <c r="CI5" i="67"/>
  <c r="CH5" i="67"/>
  <c r="CG5" i="67"/>
  <c r="CF5" i="67"/>
  <c r="CE5" i="67"/>
  <c r="CD5" i="67"/>
  <c r="CC5" i="67"/>
  <c r="CB5" i="67"/>
  <c r="CA5" i="67"/>
  <c r="BZ5" i="67"/>
  <c r="CD4" i="67"/>
  <c r="CC4" i="67"/>
  <c r="CB4" i="67"/>
  <c r="CA4" i="67"/>
  <c r="BZ4" i="67"/>
  <c r="CD3" i="67"/>
  <c r="CC3" i="67"/>
  <c r="CB3" i="67"/>
  <c r="CA3" i="67"/>
  <c r="BZ3" i="67"/>
  <c r="P98" i="35" l="1"/>
  <c r="AO24" i="35"/>
  <c r="V10" i="35"/>
  <c r="V49" i="35"/>
  <c r="P41" i="35"/>
  <c r="P62" i="35"/>
  <c r="AB51" i="35"/>
  <c r="V80" i="35"/>
  <c r="J73" i="35"/>
  <c r="P15" i="35"/>
  <c r="AO79" i="35"/>
  <c r="J23" i="35"/>
  <c r="P63" i="35"/>
  <c r="V12" i="35"/>
  <c r="P58" i="35"/>
  <c r="AO44" i="35"/>
  <c r="P12" i="35"/>
  <c r="V66" i="35"/>
  <c r="V22" i="35"/>
  <c r="V13" i="35"/>
  <c r="V40" i="35"/>
  <c r="V109" i="35"/>
  <c r="V82" i="35"/>
  <c r="AB93" i="35"/>
  <c r="P21" i="35"/>
  <c r="J52" i="35"/>
  <c r="P96" i="35"/>
  <c r="P95" i="35"/>
  <c r="V84" i="35"/>
  <c r="V67" i="35"/>
  <c r="J64" i="35"/>
  <c r="J93" i="35"/>
  <c r="P28" i="35"/>
  <c r="V58" i="35"/>
  <c r="P76" i="35"/>
  <c r="V71" i="35"/>
  <c r="J19" i="35"/>
  <c r="J92" i="35"/>
  <c r="V30" i="35"/>
  <c r="V27" i="35"/>
  <c r="J10" i="35"/>
  <c r="P77" i="35"/>
  <c r="J80" i="35"/>
  <c r="J36" i="35"/>
  <c r="J95" i="35"/>
  <c r="AO54" i="35"/>
  <c r="AB62" i="35"/>
  <c r="AO18" i="35"/>
  <c r="P23" i="35"/>
  <c r="P38" i="35"/>
  <c r="V94" i="35"/>
  <c r="V51" i="35"/>
  <c r="J110" i="35"/>
  <c r="AB35" i="35"/>
  <c r="AB10" i="35"/>
  <c r="AB41" i="35"/>
  <c r="AB102" i="35"/>
  <c r="P27" i="35"/>
  <c r="J97" i="35"/>
  <c r="J74" i="35"/>
  <c r="V70" i="35"/>
  <c r="V52" i="35"/>
  <c r="V24" i="35"/>
  <c r="V60" i="35"/>
  <c r="AB16" i="35"/>
  <c r="J26" i="35"/>
  <c r="AO13" i="35"/>
  <c r="V25" i="35"/>
  <c r="AB12" i="35"/>
  <c r="AB103" i="35"/>
  <c r="P84" i="35"/>
  <c r="V29" i="35"/>
  <c r="P43" i="35"/>
  <c r="AO42" i="35"/>
  <c r="AO92" i="35"/>
  <c r="AO49" i="35"/>
  <c r="P97" i="35"/>
  <c r="AB53" i="35"/>
  <c r="V14" i="35"/>
  <c r="AB20" i="35"/>
  <c r="J77" i="35"/>
  <c r="J12" i="35"/>
  <c r="P110" i="35"/>
  <c r="V50" i="35"/>
  <c r="V35" i="35"/>
  <c r="P17" i="35"/>
  <c r="AB43" i="35"/>
  <c r="AB107" i="35"/>
  <c r="J71" i="35"/>
  <c r="P72" i="35"/>
  <c r="P67" i="35"/>
  <c r="V59" i="35"/>
  <c r="P70" i="35"/>
  <c r="P75" i="35"/>
  <c r="V45" i="35"/>
  <c r="AO64" i="35"/>
  <c r="AO98" i="35"/>
  <c r="P50" i="35"/>
  <c r="AB58" i="35"/>
  <c r="AB22" i="35"/>
  <c r="AO90" i="35"/>
  <c r="J91" i="35"/>
  <c r="J109" i="35"/>
  <c r="J86" i="35"/>
  <c r="AO15" i="35"/>
  <c r="J103" i="35"/>
  <c r="J85" i="35"/>
  <c r="V62" i="35"/>
  <c r="AO45" i="35"/>
  <c r="AO89" i="35"/>
  <c r="AO76" i="35"/>
  <c r="AO94" i="35"/>
  <c r="P29" i="35"/>
  <c r="J38" i="35"/>
  <c r="AB87" i="35"/>
  <c r="J82" i="35"/>
  <c r="J50" i="35"/>
  <c r="J83" i="35"/>
  <c r="J106" i="35"/>
  <c r="J29" i="35"/>
  <c r="AB60" i="35"/>
  <c r="P61" i="35"/>
  <c r="V46" i="35"/>
  <c r="AO74" i="35"/>
  <c r="AB33" i="35"/>
  <c r="AB69" i="35"/>
  <c r="J51" i="35"/>
  <c r="P42" i="35"/>
  <c r="P91" i="35"/>
  <c r="P74" i="35"/>
  <c r="P57" i="35"/>
  <c r="P94" i="35"/>
  <c r="V26" i="35"/>
  <c r="V90" i="35"/>
  <c r="V81" i="35"/>
  <c r="AO97" i="35"/>
  <c r="P48" i="35"/>
  <c r="P11" i="35"/>
  <c r="V32" i="35"/>
  <c r="AB73" i="35"/>
  <c r="AB70" i="35"/>
  <c r="AB104" i="35"/>
  <c r="J67" i="35"/>
  <c r="J66" i="35"/>
  <c r="J89" i="35"/>
  <c r="AB61" i="35"/>
  <c r="P83" i="35"/>
  <c r="V38" i="35"/>
  <c r="V93" i="35"/>
  <c r="AO53" i="35"/>
  <c r="AO86" i="35"/>
  <c r="AO72" i="35"/>
  <c r="AO100" i="35"/>
  <c r="P20" i="35"/>
  <c r="P37" i="35"/>
  <c r="AB57" i="35"/>
  <c r="AB25" i="35"/>
  <c r="AB64" i="35"/>
  <c r="AB81" i="35"/>
  <c r="AB106" i="35"/>
  <c r="AB110" i="35"/>
  <c r="J16" i="35"/>
  <c r="J107" i="35"/>
  <c r="AO27" i="35"/>
  <c r="AO56" i="35"/>
  <c r="V11" i="35"/>
  <c r="J21" i="35"/>
  <c r="AO28" i="35"/>
  <c r="AO38" i="35"/>
  <c r="J33" i="35"/>
  <c r="J70" i="35"/>
  <c r="J24" i="35"/>
  <c r="AO33" i="35"/>
  <c r="AO31" i="35"/>
  <c r="AO103" i="35"/>
  <c r="AB23" i="35"/>
  <c r="AO16" i="35"/>
  <c r="AO41" i="35"/>
  <c r="AO20" i="35"/>
  <c r="AO77" i="35"/>
  <c r="AO73" i="35"/>
  <c r="AO91" i="35"/>
  <c r="AO110" i="35"/>
  <c r="P46" i="35"/>
  <c r="P71" i="35"/>
  <c r="AB59" i="35"/>
  <c r="AB67" i="35"/>
  <c r="AB46" i="35"/>
  <c r="AB91" i="35"/>
  <c r="P18" i="35"/>
  <c r="V34" i="35"/>
  <c r="V98" i="35"/>
  <c r="V44" i="35"/>
  <c r="J34" i="35"/>
  <c r="J90" i="35"/>
  <c r="J56" i="35"/>
  <c r="J55" i="35"/>
  <c r="J27" i="35"/>
  <c r="J98" i="35"/>
  <c r="AO75" i="35"/>
  <c r="AO21" i="35"/>
  <c r="AO52" i="35"/>
  <c r="AO43" i="35"/>
  <c r="P79" i="35"/>
  <c r="P78" i="35"/>
  <c r="P66" i="35"/>
  <c r="V105" i="35"/>
  <c r="P64" i="35"/>
  <c r="P45" i="35"/>
  <c r="P36" i="35"/>
  <c r="P69" i="35"/>
  <c r="P102" i="35"/>
  <c r="V108" i="35"/>
  <c r="V91" i="35"/>
  <c r="V69" i="35"/>
  <c r="AO62" i="35"/>
  <c r="AO67" i="35"/>
  <c r="P44" i="35"/>
  <c r="P19" i="35"/>
  <c r="P39" i="35"/>
  <c r="P22" i="35"/>
  <c r="P93" i="35"/>
  <c r="P105" i="35"/>
  <c r="V61" i="35"/>
  <c r="V97" i="35"/>
  <c r="V107" i="35"/>
  <c r="V72" i="35"/>
  <c r="AO10" i="35"/>
  <c r="AQ10" i="35" s="1"/>
  <c r="AQ7" i="35" s="1"/>
  <c r="AO51" i="35"/>
  <c r="AO80" i="35"/>
  <c r="AO108" i="35"/>
  <c r="P14" i="35"/>
  <c r="AB39" i="35"/>
  <c r="AB27" i="35"/>
  <c r="AB49" i="35"/>
  <c r="AB72" i="35"/>
  <c r="AB108" i="35"/>
  <c r="AB92" i="35"/>
  <c r="AB109" i="35"/>
  <c r="AB94" i="35"/>
  <c r="J63" i="35"/>
  <c r="P24" i="35"/>
  <c r="J49" i="35"/>
  <c r="P60" i="35"/>
  <c r="V18" i="35"/>
  <c r="J15" i="35"/>
  <c r="J58" i="35"/>
  <c r="J47" i="35"/>
  <c r="J54" i="35"/>
  <c r="AO81" i="35"/>
  <c r="AO23" i="35"/>
  <c r="J22" i="35"/>
  <c r="P90" i="35"/>
  <c r="P54" i="35"/>
  <c r="P82" i="35"/>
  <c r="P109" i="35"/>
  <c r="V23" i="35"/>
  <c r="V96" i="35"/>
  <c r="V31" i="35"/>
  <c r="AO37" i="35"/>
  <c r="AO12" i="35"/>
  <c r="AO63" i="35"/>
  <c r="P33" i="35"/>
  <c r="P88" i="35"/>
  <c r="AB98" i="35"/>
  <c r="AB100" i="35"/>
  <c r="V76" i="35"/>
  <c r="J43" i="35"/>
  <c r="V57" i="35"/>
  <c r="V28" i="35"/>
  <c r="V21" i="35"/>
  <c r="V78" i="35"/>
  <c r="P85" i="35"/>
  <c r="J17" i="35"/>
  <c r="J78" i="35"/>
  <c r="J88" i="35"/>
  <c r="AB15" i="35"/>
  <c r="AO65" i="35"/>
  <c r="V85" i="35"/>
  <c r="AB37" i="35"/>
  <c r="AB97" i="35"/>
  <c r="V47" i="35"/>
  <c r="V33" i="35"/>
  <c r="V86" i="35"/>
  <c r="AO40" i="35"/>
  <c r="AO106" i="35"/>
  <c r="AO93" i="35"/>
  <c r="AO69" i="35"/>
  <c r="AO96" i="35"/>
  <c r="P25" i="35"/>
  <c r="P103" i="35"/>
  <c r="P81" i="35"/>
  <c r="AB48" i="35"/>
  <c r="AB24" i="35"/>
  <c r="V54" i="35"/>
  <c r="V79" i="35"/>
  <c r="J25" i="35"/>
  <c r="J18" i="35"/>
  <c r="J69" i="35"/>
  <c r="V74" i="35"/>
  <c r="V77" i="35"/>
  <c r="J44" i="35"/>
  <c r="P107" i="35"/>
  <c r="P80" i="35"/>
  <c r="P16" i="35"/>
  <c r="AO84" i="35"/>
  <c r="J104" i="35"/>
  <c r="AB18" i="35"/>
  <c r="P30" i="35"/>
  <c r="AB78" i="35"/>
  <c r="AB52" i="35"/>
  <c r="AB89" i="35"/>
  <c r="AB99" i="35"/>
  <c r="V48" i="35"/>
  <c r="J30" i="35"/>
  <c r="J20" i="35"/>
  <c r="AB71" i="35"/>
  <c r="AO34" i="35"/>
  <c r="V42" i="35"/>
  <c r="AO32" i="35"/>
  <c r="AO82" i="35"/>
  <c r="AB17" i="35"/>
  <c r="P32" i="35"/>
  <c r="AB40" i="35"/>
  <c r="AB21" i="35"/>
  <c r="AB63" i="35"/>
  <c r="P13" i="35"/>
  <c r="J45" i="35"/>
  <c r="J100" i="35"/>
  <c r="J76" i="35"/>
  <c r="J79" i="35"/>
  <c r="AO55" i="35"/>
  <c r="P106" i="35"/>
  <c r="P100" i="35"/>
  <c r="P86" i="35"/>
  <c r="V36" i="35"/>
  <c r="V63" i="35"/>
  <c r="V68" i="35"/>
  <c r="V41" i="35"/>
  <c r="V83" i="35"/>
  <c r="V99" i="35"/>
  <c r="P31" i="35"/>
  <c r="AO50" i="35"/>
  <c r="AO19" i="35"/>
  <c r="AO87" i="35"/>
  <c r="AO109" i="35"/>
  <c r="J14" i="35"/>
  <c r="P40" i="35"/>
  <c r="P34" i="35"/>
  <c r="AB47" i="35"/>
  <c r="AB19" i="35"/>
  <c r="J39" i="35"/>
  <c r="AB65" i="35"/>
  <c r="AB30" i="35"/>
  <c r="AB90" i="35"/>
  <c r="AB77" i="35"/>
  <c r="AB76" i="35"/>
  <c r="V16" i="35"/>
  <c r="AO99" i="35"/>
  <c r="AO36" i="35"/>
  <c r="AB13" i="35"/>
  <c r="J61" i="35"/>
  <c r="J48" i="35"/>
  <c r="J31" i="35"/>
  <c r="J84" i="35"/>
  <c r="J96" i="35"/>
  <c r="J62" i="35"/>
  <c r="AB105" i="35"/>
  <c r="J72" i="35"/>
  <c r="P89" i="35"/>
  <c r="V55" i="35"/>
  <c r="V64" i="35"/>
  <c r="V43" i="35"/>
  <c r="V104" i="35"/>
  <c r="AO60" i="35"/>
  <c r="AO17" i="35"/>
  <c r="AO48" i="35"/>
  <c r="AO26" i="35"/>
  <c r="AO30" i="35"/>
  <c r="AO68" i="35"/>
  <c r="AO59" i="35"/>
  <c r="AO35" i="35"/>
  <c r="AO105" i="35"/>
  <c r="AO70" i="35"/>
  <c r="AO95" i="35"/>
  <c r="AO85" i="35"/>
  <c r="AO104" i="35"/>
  <c r="V106" i="35"/>
  <c r="P99" i="35"/>
  <c r="P55" i="35"/>
  <c r="P47" i="35"/>
  <c r="P35" i="35"/>
  <c r="J46" i="35"/>
  <c r="J81" i="35"/>
  <c r="AB28" i="35"/>
  <c r="AB55" i="35"/>
  <c r="AB75" i="35"/>
  <c r="AB31" i="35"/>
  <c r="AB32" i="35"/>
  <c r="AB79" i="35"/>
  <c r="P87" i="35"/>
  <c r="AB11" i="35"/>
  <c r="J53" i="35"/>
  <c r="J57" i="35"/>
  <c r="J32" i="35"/>
  <c r="J65" i="35"/>
  <c r="V20" i="35"/>
  <c r="AB84" i="35"/>
  <c r="P108" i="35"/>
  <c r="AO47" i="35"/>
  <c r="P92" i="35"/>
  <c r="V65" i="35"/>
  <c r="V103" i="35"/>
  <c r="V88" i="35"/>
  <c r="J13" i="35"/>
  <c r="AO71" i="35"/>
  <c r="V92" i="35"/>
  <c r="P10" i="35"/>
  <c r="AB74" i="35"/>
  <c r="AB36" i="35"/>
  <c r="AB86" i="35"/>
  <c r="AB34" i="35"/>
  <c r="AB83" i="35"/>
  <c r="AB82" i="35"/>
  <c r="P51" i="35"/>
  <c r="J41" i="35"/>
  <c r="J28" i="35"/>
  <c r="J108" i="35"/>
  <c r="J94" i="35"/>
  <c r="AB14" i="35"/>
  <c r="P52" i="35"/>
  <c r="P73" i="35"/>
  <c r="V15" i="35"/>
  <c r="V53" i="35"/>
  <c r="V73" i="35"/>
  <c r="V100" i="35"/>
  <c r="AO57" i="35"/>
  <c r="AO58" i="35"/>
  <c r="AO66" i="35"/>
  <c r="AO78" i="35"/>
  <c r="AO88" i="35"/>
  <c r="AO107" i="35"/>
  <c r="P53" i="35"/>
  <c r="J68" i="35"/>
  <c r="AB38" i="35"/>
  <c r="AB66" i="35"/>
  <c r="AB80" i="35"/>
  <c r="AB42" i="35"/>
  <c r="AB85" i="35"/>
  <c r="V37" i="35"/>
  <c r="AO29" i="35"/>
  <c r="J99" i="35"/>
  <c r="J60" i="35"/>
  <c r="J42" i="35"/>
  <c r="J37" i="35"/>
  <c r="J87" i="35"/>
  <c r="P65" i="35"/>
  <c r="AB26" i="35"/>
  <c r="AO102" i="35"/>
  <c r="AO46" i="35"/>
  <c r="P49" i="35"/>
  <c r="P68" i="35"/>
  <c r="V95" i="35"/>
  <c r="V17" i="35"/>
  <c r="V75" i="35"/>
  <c r="V102" i="35"/>
  <c r="AO11" i="35"/>
  <c r="AQ11" i="35" s="1"/>
  <c r="AW8" i="35"/>
  <c r="AO25" i="35"/>
  <c r="AO14" i="35"/>
  <c r="AO61" i="35"/>
  <c r="P59" i="35"/>
  <c r="P56" i="35"/>
  <c r="AB54" i="35"/>
  <c r="AB45" i="35"/>
  <c r="AB56" i="35"/>
  <c r="AB44" i="35"/>
  <c r="AB96" i="35"/>
  <c r="AB95" i="35"/>
  <c r="AB88" i="35"/>
  <c r="J35" i="35"/>
  <c r="V19" i="35"/>
  <c r="V87" i="35"/>
  <c r="J40" i="35"/>
  <c r="AB50" i="35"/>
  <c r="AB29" i="35"/>
  <c r="AB1" i="67"/>
  <c r="CO5" i="62"/>
  <c r="CP4" i="62"/>
  <c r="CP3" i="62"/>
  <c r="CO4" i="62"/>
  <c r="CO3" i="62"/>
  <c r="CN5" i="62"/>
  <c r="CM5" i="62"/>
  <c r="CL5" i="62"/>
  <c r="CK5" i="62"/>
  <c r="CJ5" i="62"/>
  <c r="CI5" i="62"/>
  <c r="CH5" i="62"/>
  <c r="CG5" i="62"/>
  <c r="CF5" i="62"/>
  <c r="CE5" i="62"/>
  <c r="CD4" i="62"/>
  <c r="CN4" i="62"/>
  <c r="CM4" i="62"/>
  <c r="CL4" i="62"/>
  <c r="CK4" i="62"/>
  <c r="CJ4" i="62"/>
  <c r="CI4" i="62"/>
  <c r="CH4" i="62"/>
  <c r="CG4" i="62"/>
  <c r="CN3" i="62"/>
  <c r="CM3" i="62"/>
  <c r="CL3" i="62"/>
  <c r="CK3" i="62"/>
  <c r="CJ3" i="62"/>
  <c r="CI3" i="62"/>
  <c r="CH3" i="62"/>
  <c r="CG3" i="62"/>
  <c r="CF3" i="62"/>
  <c r="CE3" i="62"/>
  <c r="CF4" i="62"/>
  <c r="CE4" i="62"/>
  <c r="CR1" i="62"/>
  <c r="CQ1" i="62"/>
  <c r="CP2" i="62"/>
  <c r="CO2" i="62"/>
  <c r="CN2" i="62"/>
  <c r="CM2" i="62"/>
  <c r="CL2" i="62"/>
  <c r="CK2" i="62"/>
  <c r="CJ2" i="62"/>
  <c r="CI2" i="62"/>
  <c r="CH2" i="62"/>
  <c r="CG2" i="62"/>
  <c r="CF2" i="62"/>
  <c r="CE2" i="62"/>
  <c r="CD2" i="62"/>
  <c r="CC5" i="62"/>
  <c r="CB5" i="62"/>
  <c r="CC4" i="62"/>
  <c r="CB4" i="62"/>
  <c r="CB2" i="62"/>
  <c r="BY5" i="62" a="1"/>
  <c r="BY5" i="62" s="1"/>
  <c r="BY4" i="62" a="1"/>
  <c r="BY4" i="62" s="1"/>
  <c r="BS5" i="62" a="1"/>
  <c r="BS5" i="62" s="1"/>
  <c r="BS4" i="62" a="1"/>
  <c r="BS4" i="62" s="1"/>
  <c r="BX3" i="62"/>
  <c r="BW3" i="62"/>
  <c r="BV3" i="62"/>
  <c r="BU3" i="62"/>
  <c r="BT3" i="62"/>
  <c r="BS3" i="62"/>
  <c r="BR5" i="62"/>
  <c r="BQ5" i="62"/>
  <c r="BR3" i="62"/>
  <c r="BQ3" i="62"/>
  <c r="CC2" i="62"/>
  <c r="CA2" i="62"/>
  <c r="BZ2" i="62"/>
  <c r="BY2" i="62"/>
  <c r="BX2" i="62"/>
  <c r="BW2" i="62"/>
  <c r="BV2" i="62"/>
  <c r="BU2" i="62"/>
  <c r="BT2" i="62"/>
  <c r="BS2" i="62"/>
  <c r="BR2" i="62"/>
  <c r="BQ2" i="62"/>
  <c r="BQ1" i="62" s="1"/>
  <c r="AP5" i="62"/>
  <c r="AO5" i="62"/>
  <c r="AM5" i="62"/>
  <c r="AL5" i="62"/>
  <c r="AJ5" i="62"/>
  <c r="AI5" i="62"/>
  <c r="AG5" i="62"/>
  <c r="AF5" i="62"/>
  <c r="AD5" i="62"/>
  <c r="AC5" i="62"/>
  <c r="AG3" i="62"/>
  <c r="AF3" i="62"/>
  <c r="AH3" i="62"/>
  <c r="AJ3" i="62"/>
  <c r="AI3" i="62"/>
  <c r="AK3" i="62"/>
  <c r="AM3" i="62"/>
  <c r="AL3" i="62"/>
  <c r="AN3" i="62"/>
  <c r="AP3" i="62"/>
  <c r="AO3" i="62"/>
  <c r="AQ3" i="62"/>
  <c r="AQ4" i="62"/>
  <c r="AP4" i="62"/>
  <c r="AO4" i="62"/>
  <c r="AN4" i="62"/>
  <c r="AM4" i="62"/>
  <c r="AL4" i="62"/>
  <c r="AK4" i="62"/>
  <c r="AJ4" i="62"/>
  <c r="AI4" i="62"/>
  <c r="AH4" i="62"/>
  <c r="AG4" i="62"/>
  <c r="AF4" i="62"/>
  <c r="AE3" i="62"/>
  <c r="AD3" i="62"/>
  <c r="AC3" i="62"/>
  <c r="AE4" i="62"/>
  <c r="AD4" i="62"/>
  <c r="AC4" i="62"/>
  <c r="G4" i="62"/>
  <c r="F4" i="62"/>
  <c r="E4" i="62"/>
  <c r="D4" i="62"/>
  <c r="E3" i="62"/>
  <c r="D3" i="62"/>
  <c r="G2" i="62"/>
  <c r="F2" i="62"/>
  <c r="E2" i="62"/>
  <c r="D2" i="62"/>
  <c r="C2" i="62"/>
  <c r="C4" i="62"/>
  <c r="B4" i="62"/>
  <c r="C3" i="62"/>
  <c r="B3" i="62"/>
  <c r="B2" i="62"/>
  <c r="W5" i="71"/>
  <c r="V5" i="71"/>
  <c r="W3" i="71"/>
  <c r="V3" i="71"/>
  <c r="W2" i="71"/>
  <c r="V2" i="71"/>
  <c r="U5" i="71"/>
  <c r="T5" i="71"/>
  <c r="U3" i="71"/>
  <c r="T3" i="71"/>
  <c r="S5" i="71"/>
  <c r="O5" i="71"/>
  <c r="S3" i="71"/>
  <c r="P3" i="71" a="1"/>
  <c r="P3" i="71" s="1"/>
  <c r="O3" i="71"/>
  <c r="L3" i="71" a="1"/>
  <c r="L3" i="71" s="1"/>
  <c r="U2" i="71"/>
  <c r="U1" i="71" s="1"/>
  <c r="T2" i="71"/>
  <c r="T1" i="71" s="1"/>
  <c r="S2" i="71"/>
  <c r="S1" i="71" s="1"/>
  <c r="R2" i="71"/>
  <c r="Q2" i="71"/>
  <c r="Q1" i="71" s="1"/>
  <c r="P2" i="71"/>
  <c r="O2" i="71"/>
  <c r="N2" i="71"/>
  <c r="M2" i="71"/>
  <c r="L2" i="71"/>
  <c r="K5" i="71"/>
  <c r="J5" i="71"/>
  <c r="K3" i="71"/>
  <c r="J3" i="71"/>
  <c r="I3" i="71"/>
  <c r="H3" i="71"/>
  <c r="G3" i="71"/>
  <c r="E3" i="71"/>
  <c r="D3" i="71"/>
  <c r="C3" i="71"/>
  <c r="K2" i="71"/>
  <c r="J2" i="71"/>
  <c r="I2" i="71"/>
  <c r="H2" i="71"/>
  <c r="G2" i="71"/>
  <c r="E2" i="71"/>
  <c r="D2" i="71"/>
  <c r="C2" i="71"/>
  <c r="A5" i="71"/>
  <c r="A5" i="70"/>
  <c r="S5" i="70"/>
  <c r="R5" i="70"/>
  <c r="Q5" i="70"/>
  <c r="P5" i="70"/>
  <c r="O5" i="70"/>
  <c r="N5" i="70"/>
  <c r="M5" i="70"/>
  <c r="L5" i="70"/>
  <c r="K5" i="70"/>
  <c r="J5" i="70"/>
  <c r="I5" i="70"/>
  <c r="H5" i="70"/>
  <c r="G5" i="70"/>
  <c r="F5" i="70"/>
  <c r="E5" i="70"/>
  <c r="D5" i="70"/>
  <c r="C5" i="70"/>
  <c r="B5" i="70"/>
  <c r="S4" i="70"/>
  <c r="R4" i="70"/>
  <c r="Q4" i="70"/>
  <c r="P4" i="70"/>
  <c r="O4" i="70"/>
  <c r="N4" i="70"/>
  <c r="M4" i="70"/>
  <c r="L4" i="70"/>
  <c r="K4" i="70"/>
  <c r="J4" i="70"/>
  <c r="I4" i="70"/>
  <c r="H4" i="70"/>
  <c r="G4" i="70"/>
  <c r="F4" i="70"/>
  <c r="E4" i="70"/>
  <c r="D4" i="70"/>
  <c r="C4" i="70"/>
  <c r="B4" i="70"/>
  <c r="S3" i="70"/>
  <c r="R3" i="70"/>
  <c r="Q3" i="70"/>
  <c r="P3" i="70"/>
  <c r="O3" i="70"/>
  <c r="N3" i="70"/>
  <c r="M3" i="70"/>
  <c r="L3" i="70"/>
  <c r="K3" i="70"/>
  <c r="J3" i="70"/>
  <c r="I3" i="70"/>
  <c r="H3" i="70"/>
  <c r="H1" i="70" s="1"/>
  <c r="G3" i="70"/>
  <c r="F3" i="70"/>
  <c r="E3" i="70"/>
  <c r="D3" i="70"/>
  <c r="C3" i="70"/>
  <c r="B3" i="70"/>
  <c r="S2" i="70"/>
  <c r="S1" i="70" s="1"/>
  <c r="R2" i="70"/>
  <c r="R1" i="70" s="1"/>
  <c r="Q2" i="70"/>
  <c r="Q1" i="70" s="1"/>
  <c r="P2" i="70"/>
  <c r="P1" i="70" s="1"/>
  <c r="O2" i="70"/>
  <c r="N2" i="70"/>
  <c r="M2" i="70"/>
  <c r="L2" i="70"/>
  <c r="L1" i="70" s="1"/>
  <c r="K2" i="70"/>
  <c r="K1" i="70" s="1"/>
  <c r="J2" i="70"/>
  <c r="J1" i="70" s="1"/>
  <c r="I2" i="70"/>
  <c r="I1" i="70" s="1"/>
  <c r="H2" i="70"/>
  <c r="G2" i="70"/>
  <c r="F2" i="70"/>
  <c r="E2" i="70"/>
  <c r="D2" i="70"/>
  <c r="D1" i="70" s="1"/>
  <c r="C2" i="70"/>
  <c r="C1" i="70" s="1"/>
  <c r="B2" i="70"/>
  <c r="B1" i="70" s="1"/>
  <c r="M1" i="70"/>
  <c r="F1" i="70"/>
  <c r="A6" i="69"/>
  <c r="B6" i="69"/>
  <c r="C6" i="69"/>
  <c r="D6" i="69"/>
  <c r="A7" i="69"/>
  <c r="B7" i="69"/>
  <c r="C7" i="69"/>
  <c r="D7" i="69"/>
  <c r="A8" i="69"/>
  <c r="B8" i="69"/>
  <c r="C8" i="69"/>
  <c r="D8" i="69"/>
  <c r="A9" i="69"/>
  <c r="B9" i="69"/>
  <c r="C9" i="69"/>
  <c r="D9" i="69"/>
  <c r="A10" i="69"/>
  <c r="B10" i="69"/>
  <c r="C10" i="69"/>
  <c r="D10" i="69"/>
  <c r="A11" i="69"/>
  <c r="B11" i="69"/>
  <c r="C11" i="69"/>
  <c r="D11" i="69"/>
  <c r="A12" i="69"/>
  <c r="B12" i="69"/>
  <c r="C12" i="69"/>
  <c r="D12" i="69"/>
  <c r="A13" i="69"/>
  <c r="B13" i="69"/>
  <c r="C13" i="69"/>
  <c r="D13" i="69"/>
  <c r="A14" i="69"/>
  <c r="B14" i="69"/>
  <c r="C14" i="69"/>
  <c r="D14" i="69"/>
  <c r="D5" i="69"/>
  <c r="C5" i="69"/>
  <c r="B5" i="69"/>
  <c r="A5" i="69"/>
  <c r="D3" i="69"/>
  <c r="C3" i="69"/>
  <c r="B3" i="69"/>
  <c r="D2" i="69"/>
  <c r="C2" i="69"/>
  <c r="B2" i="69"/>
  <c r="A6" i="68"/>
  <c r="A7" i="68"/>
  <c r="A8" i="68"/>
  <c r="A9" i="68"/>
  <c r="A10" i="68"/>
  <c r="A11" i="68"/>
  <c r="A12" i="68"/>
  <c r="A13" i="68"/>
  <c r="A14" i="68"/>
  <c r="A15" i="68"/>
  <c r="A16" i="68"/>
  <c r="A17" i="68"/>
  <c r="A18" i="68"/>
  <c r="A19" i="68"/>
  <c r="A20" i="68"/>
  <c r="A21" i="68"/>
  <c r="A22" i="68"/>
  <c r="A23" i="68"/>
  <c r="A24" i="68"/>
  <c r="A25" i="68"/>
  <c r="A26" i="68"/>
  <c r="A27" i="68"/>
  <c r="A28" i="68"/>
  <c r="A29" i="68"/>
  <c r="A30" i="68"/>
  <c r="A31" i="68"/>
  <c r="A32" i="68"/>
  <c r="A33" i="68"/>
  <c r="A34" i="68"/>
  <c r="A35" i="68"/>
  <c r="A36" i="68"/>
  <c r="A37" i="68"/>
  <c r="A38" i="68"/>
  <c r="A39" i="68"/>
  <c r="A40" i="68"/>
  <c r="A41" i="68"/>
  <c r="A42" i="68"/>
  <c r="A43" i="68"/>
  <c r="A44" i="68"/>
  <c r="A45" i="68"/>
  <c r="A46" i="68"/>
  <c r="A47" i="68"/>
  <c r="A48" i="68"/>
  <c r="A49" i="68"/>
  <c r="A50" i="68"/>
  <c r="A51" i="68"/>
  <c r="A52" i="68"/>
  <c r="A53" i="68"/>
  <c r="A54" i="68"/>
  <c r="A55" i="68"/>
  <c r="A56" i="68"/>
  <c r="A57" i="68"/>
  <c r="A58" i="68"/>
  <c r="A59" i="68"/>
  <c r="A60" i="68"/>
  <c r="A61" i="68"/>
  <c r="A62" i="68"/>
  <c r="A63" i="68"/>
  <c r="A64" i="68"/>
  <c r="A65" i="68"/>
  <c r="A66" i="68"/>
  <c r="A67" i="68"/>
  <c r="A68" i="68"/>
  <c r="A69" i="68"/>
  <c r="A70" i="68"/>
  <c r="A71" i="68"/>
  <c r="A72" i="68"/>
  <c r="A73" i="68"/>
  <c r="A74" i="68"/>
  <c r="A75" i="68"/>
  <c r="A76" i="68"/>
  <c r="A77" i="68"/>
  <c r="A78" i="68"/>
  <c r="A79" i="68"/>
  <c r="A80" i="68"/>
  <c r="A81" i="68"/>
  <c r="A82" i="68"/>
  <c r="A83" i="68"/>
  <c r="A84" i="68"/>
  <c r="A85" i="68"/>
  <c r="A86" i="68"/>
  <c r="A87" i="68"/>
  <c r="A88" i="68"/>
  <c r="A89" i="68"/>
  <c r="A90" i="68"/>
  <c r="A91" i="68"/>
  <c r="A92" i="68"/>
  <c r="A93" i="68"/>
  <c r="A94" i="68"/>
  <c r="A95" i="68"/>
  <c r="A96" i="68"/>
  <c r="A97" i="68"/>
  <c r="A98" i="68"/>
  <c r="A99" i="68"/>
  <c r="A100" i="68"/>
  <c r="A101" i="68"/>
  <c r="A102" i="68"/>
  <c r="A103" i="68"/>
  <c r="A104" i="68"/>
  <c r="A105" i="68"/>
  <c r="N105" i="68"/>
  <c r="N3" i="68"/>
  <c r="M3" i="68"/>
  <c r="M105" i="68"/>
  <c r="H3" i="68" a="1"/>
  <c r="H3" i="68" s="1"/>
  <c r="A5" i="68"/>
  <c r="N2" i="68"/>
  <c r="M2" i="68"/>
  <c r="L2" i="68"/>
  <c r="L1" i="68" s="1"/>
  <c r="K2" i="68"/>
  <c r="K1" i="68" s="1"/>
  <c r="J2" i="68"/>
  <c r="I2" i="68"/>
  <c r="B3" i="68" a="1"/>
  <c r="B3" i="68" s="1"/>
  <c r="H2" i="68"/>
  <c r="G2" i="68"/>
  <c r="G1" i="68" s="1"/>
  <c r="F2" i="68"/>
  <c r="F1" i="68" s="1"/>
  <c r="E2" i="68"/>
  <c r="D2" i="68"/>
  <c r="C2" i="68"/>
  <c r="B2" i="68"/>
  <c r="CP1" i="62" l="1"/>
  <c r="N1" i="71"/>
  <c r="O1" i="71"/>
  <c r="V1" i="71"/>
  <c r="M1" i="71"/>
  <c r="P1" i="71"/>
  <c r="R1" i="71"/>
  <c r="CL1" i="62"/>
  <c r="G1" i="71"/>
  <c r="H1" i="71"/>
  <c r="I1" i="71"/>
  <c r="E1" i="71"/>
  <c r="C1" i="71"/>
  <c r="D1" i="71"/>
  <c r="E1" i="70"/>
  <c r="B1" i="69"/>
  <c r="N1" i="70"/>
  <c r="C1" i="68"/>
  <c r="J1" i="68"/>
  <c r="G1" i="70"/>
  <c r="O1" i="70"/>
  <c r="J1" i="71"/>
  <c r="BR1" i="62"/>
  <c r="CG1" i="62"/>
  <c r="CF1" i="62"/>
  <c r="CH1" i="62"/>
  <c r="CN1" i="62"/>
  <c r="BZ1" i="62"/>
  <c r="CI1" i="62"/>
  <c r="CA1" i="62"/>
  <c r="CM1" i="62"/>
  <c r="CK1" i="62"/>
  <c r="CD1" i="62"/>
  <c r="CC1" i="62"/>
  <c r="CO1" i="62"/>
  <c r="CJ1" i="62"/>
  <c r="CE1" i="62"/>
  <c r="BX1" i="62"/>
  <c r="BW1" i="62"/>
  <c r="BT1" i="62"/>
  <c r="BY1" i="62"/>
  <c r="G1" i="62"/>
  <c r="BV1" i="62"/>
  <c r="CB1" i="62"/>
  <c r="F1" i="62"/>
  <c r="BU1" i="62"/>
  <c r="D1" i="62"/>
  <c r="C1" i="62"/>
  <c r="BS1" i="62"/>
  <c r="B1" i="62"/>
  <c r="E1" i="62"/>
  <c r="W1" i="71"/>
  <c r="L1" i="71"/>
  <c r="K1" i="71"/>
  <c r="C1" i="69"/>
  <c r="D1" i="69"/>
  <c r="E1" i="68"/>
  <c r="H1" i="68"/>
  <c r="I1" i="68"/>
  <c r="D1" i="68"/>
  <c r="N1" i="68"/>
  <c r="M1" i="68"/>
  <c r="B1" i="68"/>
  <c r="BU3" i="67" l="1"/>
  <c r="CD1" i="67"/>
  <c r="CB1" i="67"/>
  <c r="CC1" i="67"/>
  <c r="CA1" i="67"/>
  <c r="BZ1" i="67"/>
  <c r="BC5" i="67"/>
  <c r="BB5" i="67"/>
  <c r="AZ5" i="67"/>
  <c r="AY5" i="67"/>
  <c r="AX5" i="67"/>
  <c r="AV5" i="67"/>
  <c r="AU5" i="67"/>
  <c r="AT5" i="67"/>
  <c r="AR5" i="67"/>
  <c r="AQ5" i="67"/>
  <c r="AP5" i="67"/>
  <c r="AN5" i="67"/>
  <c r="AM5" i="67"/>
  <c r="AL5" i="67"/>
  <c r="BC4" i="67"/>
  <c r="BB4" i="67"/>
  <c r="BA4" i="67"/>
  <c r="AZ4" i="67"/>
  <c r="AY4" i="67"/>
  <c r="AX4" i="67"/>
  <c r="AW4" i="67"/>
  <c r="AV4" i="67"/>
  <c r="AU4" i="67"/>
  <c r="AT4" i="67"/>
  <c r="AS4" i="67"/>
  <c r="AR4" i="67"/>
  <c r="AQ4" i="67"/>
  <c r="AP4" i="67"/>
  <c r="AO4" i="67"/>
  <c r="AN4" i="67"/>
  <c r="AM4" i="67"/>
  <c r="AL4" i="67"/>
  <c r="AK4" i="67"/>
  <c r="AJ4" i="67"/>
  <c r="BC3" i="67"/>
  <c r="BB3" i="67"/>
  <c r="BA3" i="67"/>
  <c r="AZ3" i="67"/>
  <c r="AY3" i="67"/>
  <c r="AX3" i="67"/>
  <c r="AW3" i="67"/>
  <c r="AV3" i="67"/>
  <c r="AU3" i="67"/>
  <c r="AT3" i="67"/>
  <c r="AS3" i="67"/>
  <c r="AR3" i="67"/>
  <c r="AQ3" i="67"/>
  <c r="AP3" i="67"/>
  <c r="AO3" i="67"/>
  <c r="AN3" i="67"/>
  <c r="AM3" i="67"/>
  <c r="AL3" i="67"/>
  <c r="AK3" i="67"/>
  <c r="AJ3" i="67"/>
  <c r="AH5" i="67"/>
  <c r="AH4" i="67"/>
  <c r="W3" i="67"/>
  <c r="T4" i="67"/>
  <c r="Z3" i="67"/>
  <c r="Y3" i="67"/>
  <c r="V3" i="67"/>
  <c r="X3" i="67"/>
  <c r="U3" i="67"/>
  <c r="T3" i="67"/>
  <c r="FD1" i="66"/>
  <c r="FE1" i="66"/>
  <c r="S4" i="67"/>
  <c r="FD3" i="66"/>
  <c r="FE5" i="66"/>
  <c r="FD5" i="66"/>
  <c r="FA4" i="66" a="1"/>
  <c r="FA4" i="66" s="1"/>
  <c r="EX4" i="66" a="1"/>
  <c r="EX4" i="66" s="1"/>
  <c r="FE3" i="66"/>
  <c r="FC3" i="66"/>
  <c r="FB3" i="66"/>
  <c r="FA3" i="66"/>
  <c r="FA1" i="66" s="1"/>
  <c r="EZ3" i="66"/>
  <c r="EZ1" i="66" s="1"/>
  <c r="EY3" i="66"/>
  <c r="EY1" i="66" s="1"/>
  <c r="EX3" i="66"/>
  <c r="EX1" i="66" s="1"/>
  <c r="FE2" i="66"/>
  <c r="FD2" i="66"/>
  <c r="FC2" i="66"/>
  <c r="FB2" i="66"/>
  <c r="FA2" i="66"/>
  <c r="EZ2" i="66"/>
  <c r="EY2" i="66"/>
  <c r="EX2" i="66"/>
  <c r="EW5" i="66"/>
  <c r="EV5" i="66"/>
  <c r="EW3" i="66"/>
  <c r="EV3" i="66"/>
  <c r="EW2" i="66"/>
  <c r="EV2" i="66"/>
  <c r="EV1" i="66" s="1"/>
  <c r="EU5" i="66"/>
  <c r="ET5" i="66"/>
  <c r="ES5" i="66"/>
  <c r="ER5" i="66"/>
  <c r="EQ5" i="66"/>
  <c r="EP5" i="66"/>
  <c r="EO5" i="66"/>
  <c r="EN5" i="66"/>
  <c r="EM5" i="66"/>
  <c r="EL5" i="66"/>
  <c r="EK5" i="66"/>
  <c r="EJ5" i="66"/>
  <c r="EI5" i="66"/>
  <c r="EH5" i="66"/>
  <c r="EG5" i="66"/>
  <c r="EF5" i="66"/>
  <c r="EE5" i="66"/>
  <c r="ED5" i="66"/>
  <c r="EC5" i="66"/>
  <c r="EB5" i="66"/>
  <c r="EA5" i="66"/>
  <c r="DZ5" i="66"/>
  <c r="DY5" i="66"/>
  <c r="DX5" i="66"/>
  <c r="DW5" i="66"/>
  <c r="DV5" i="66"/>
  <c r="DU5" i="66"/>
  <c r="DT5" i="66"/>
  <c r="DS5" i="66"/>
  <c r="DR5" i="66"/>
  <c r="DQ5" i="66"/>
  <c r="DP5" i="66"/>
  <c r="DO5" i="66"/>
  <c r="DN5" i="66"/>
  <c r="DM5" i="66"/>
  <c r="DL5" i="66"/>
  <c r="DK5" i="66"/>
  <c r="DJ5" i="66"/>
  <c r="DI5" i="66"/>
  <c r="DH5" i="66"/>
  <c r="DG5" i="66"/>
  <c r="DF5" i="66"/>
  <c r="DE5" i="66"/>
  <c r="DD5" i="66"/>
  <c r="DC5" i="66"/>
  <c r="DB5" i="66"/>
  <c r="DA5" i="66"/>
  <c r="CZ5" i="66"/>
  <c r="CY5" i="66"/>
  <c r="EO4" i="66" a="1"/>
  <c r="EO4" i="66" s="1"/>
  <c r="EH4" i="66" a="1"/>
  <c r="EH4" i="66" s="1"/>
  <c r="EA4" i="66" a="1"/>
  <c r="EA4" i="66" s="1"/>
  <c r="DT4" i="66" a="1"/>
  <c r="DT4" i="66" s="1"/>
  <c r="DM4" i="66" a="1"/>
  <c r="DQ1" i="66" s="1"/>
  <c r="DF4" i="66" a="1"/>
  <c r="DF4" i="66" s="1"/>
  <c r="CY4" i="66" a="1"/>
  <c r="CY4" i="66" s="1"/>
  <c r="EU3" i="66"/>
  <c r="ET3" i="66"/>
  <c r="ES3" i="66"/>
  <c r="ER3" i="66"/>
  <c r="EQ3" i="66"/>
  <c r="EP3" i="66"/>
  <c r="EO3" i="66"/>
  <c r="EN3" i="66"/>
  <c r="EM3" i="66"/>
  <c r="EL3" i="66"/>
  <c r="EK3" i="66"/>
  <c r="EJ3" i="66"/>
  <c r="EI3" i="66"/>
  <c r="EH3" i="66"/>
  <c r="EG3" i="66"/>
  <c r="EF3" i="66"/>
  <c r="EE3" i="66"/>
  <c r="ED3" i="66"/>
  <c r="EC3" i="66"/>
  <c r="EB3" i="66"/>
  <c r="EA3" i="66"/>
  <c r="DZ3" i="66"/>
  <c r="DY3" i="66"/>
  <c r="DX3" i="66"/>
  <c r="DW3" i="66"/>
  <c r="DV3" i="66"/>
  <c r="DU3" i="66"/>
  <c r="DT3" i="66"/>
  <c r="DS3" i="66"/>
  <c r="DR3" i="66"/>
  <c r="DQ3" i="66"/>
  <c r="DP3" i="66"/>
  <c r="DO3" i="66"/>
  <c r="DN3" i="66"/>
  <c r="DM3" i="66"/>
  <c r="DL3" i="66"/>
  <c r="DK3" i="66"/>
  <c r="DJ3" i="66"/>
  <c r="DI3" i="66"/>
  <c r="DH3" i="66"/>
  <c r="DG3" i="66"/>
  <c r="DF3" i="66"/>
  <c r="DE3" i="66"/>
  <c r="DD3" i="66"/>
  <c r="DC3" i="66"/>
  <c r="DB3" i="66"/>
  <c r="DA3" i="66"/>
  <c r="CZ3" i="66"/>
  <c r="CY3" i="66"/>
  <c r="EU2" i="66"/>
  <c r="ET2" i="66"/>
  <c r="ES2" i="66"/>
  <c r="ER2" i="66"/>
  <c r="EQ2" i="66"/>
  <c r="EP2" i="66"/>
  <c r="EO2" i="66"/>
  <c r="EN2" i="66"/>
  <c r="EM2" i="66"/>
  <c r="EL2" i="66"/>
  <c r="EK2" i="66"/>
  <c r="EJ2" i="66"/>
  <c r="EI2" i="66"/>
  <c r="EH2" i="66"/>
  <c r="EG2" i="66"/>
  <c r="EF2" i="66"/>
  <c r="EE2" i="66"/>
  <c r="ED2" i="66"/>
  <c r="EC2" i="66"/>
  <c r="EB2" i="66"/>
  <c r="EA2" i="66"/>
  <c r="DZ2" i="66"/>
  <c r="DY2" i="66"/>
  <c r="DX2" i="66"/>
  <c r="DW2" i="66"/>
  <c r="DV2" i="66"/>
  <c r="DU2" i="66"/>
  <c r="DT2" i="66"/>
  <c r="DS2" i="66"/>
  <c r="DR2" i="66"/>
  <c r="DQ2" i="66"/>
  <c r="DP2" i="66"/>
  <c r="DO2" i="66"/>
  <c r="DN2" i="66"/>
  <c r="DM2" i="66"/>
  <c r="DL2" i="66"/>
  <c r="DK2" i="66"/>
  <c r="DJ2" i="66"/>
  <c r="DI2" i="66"/>
  <c r="DH2" i="66"/>
  <c r="DG2" i="66"/>
  <c r="DF2" i="66"/>
  <c r="DE2" i="66"/>
  <c r="DD2" i="66"/>
  <c r="DC2" i="66"/>
  <c r="DB2" i="66"/>
  <c r="DA2" i="66"/>
  <c r="CZ2" i="66"/>
  <c r="CZ1" i="66" s="1"/>
  <c r="CY2" i="66"/>
  <c r="CX5" i="66"/>
  <c r="CV5" i="66"/>
  <c r="CT5" i="66"/>
  <c r="CR5" i="66"/>
  <c r="CP5" i="66"/>
  <c r="CO5" i="66"/>
  <c r="CN5" i="66"/>
  <c r="CM5" i="66"/>
  <c r="CL5" i="66"/>
  <c r="CK5" i="66"/>
  <c r="CJ5" i="66"/>
  <c r="CI5" i="66"/>
  <c r="BZ5" i="66"/>
  <c r="U9" i="65"/>
  <c r="T9" i="65"/>
  <c r="U8" i="65"/>
  <c r="T8" i="65"/>
  <c r="U7" i="65"/>
  <c r="T7" i="65"/>
  <c r="U6" i="65"/>
  <c r="T6" i="65"/>
  <c r="U5" i="65"/>
  <c r="T5" i="65"/>
  <c r="U4" i="65"/>
  <c r="U2" i="65"/>
  <c r="T4" i="65"/>
  <c r="T2" i="65"/>
  <c r="L9" i="65"/>
  <c r="K9" i="65"/>
  <c r="L8" i="65"/>
  <c r="K8" i="65"/>
  <c r="L7" i="65"/>
  <c r="K7" i="65"/>
  <c r="L6" i="65"/>
  <c r="K6" i="65"/>
  <c r="L5" i="65"/>
  <c r="K5" i="65"/>
  <c r="L4" i="65"/>
  <c r="K4" i="65"/>
  <c r="L2" i="65"/>
  <c r="K2" i="65"/>
  <c r="FB1" i="66" l="1"/>
  <c r="FC1" i="66"/>
  <c r="L1" i="65"/>
  <c r="K1" i="65"/>
  <c r="DD1" i="66"/>
  <c r="DE1" i="66"/>
  <c r="DC1" i="66"/>
  <c r="EQ1" i="66"/>
  <c r="DW1" i="66"/>
  <c r="EO1" i="66"/>
  <c r="EW1" i="66"/>
  <c r="EB1" i="66"/>
  <c r="DB1" i="66"/>
  <c r="ES1" i="66"/>
  <c r="ER1" i="66"/>
  <c r="ET1" i="66"/>
  <c r="EP1" i="66"/>
  <c r="EU1" i="66"/>
  <c r="EJ1" i="66"/>
  <c r="EL1" i="66"/>
  <c r="EH1" i="66"/>
  <c r="EI1" i="66"/>
  <c r="EM1" i="66"/>
  <c r="EN1" i="66"/>
  <c r="EK1" i="66"/>
  <c r="ED1" i="66"/>
  <c r="EF1" i="66"/>
  <c r="EG1" i="66"/>
  <c r="EC1" i="66"/>
  <c r="EE1" i="66"/>
  <c r="EA1" i="66"/>
  <c r="DT1" i="66"/>
  <c r="DU1" i="66"/>
  <c r="DX1" i="66"/>
  <c r="DV1" i="66"/>
  <c r="DY1" i="66"/>
  <c r="DN1" i="66"/>
  <c r="DO1" i="66"/>
  <c r="DP1" i="66"/>
  <c r="DS1" i="66"/>
  <c r="DR1" i="66"/>
  <c r="DM4" i="66"/>
  <c r="DM1" i="66" s="1"/>
  <c r="DF1" i="66"/>
  <c r="DG1" i="66"/>
  <c r="DK1" i="66"/>
  <c r="DH1" i="66"/>
  <c r="DI1" i="66"/>
  <c r="DJ1" i="66"/>
  <c r="DZ1" i="66"/>
  <c r="DL1" i="66"/>
  <c r="DA1" i="66"/>
  <c r="CY1" i="66"/>
  <c r="U1" i="65"/>
  <c r="T1" i="65"/>
  <c r="BL2" i="62" l="1"/>
  <c r="BK2" i="62"/>
  <c r="BJ2" i="62"/>
  <c r="BI2" i="62"/>
  <c r="BH2" i="62"/>
  <c r="BG2" i="62"/>
  <c r="BF2" i="62"/>
  <c r="BE2" i="62"/>
  <c r="BD2" i="62"/>
  <c r="BC2" i="62"/>
  <c r="BB2" i="62"/>
  <c r="BA2" i="62"/>
  <c r="AZ2" i="62"/>
  <c r="AY2" i="62"/>
  <c r="AX2" i="62"/>
  <c r="AW2" i="62"/>
  <c r="AV2" i="62"/>
  <c r="AU2" i="62"/>
  <c r="AT2" i="62"/>
  <c r="AS2" i="62"/>
  <c r="AR2" i="62"/>
  <c r="AB5" i="62"/>
  <c r="AA5" i="62"/>
  <c r="AB3" i="62"/>
  <c r="AB2" i="62"/>
  <c r="AA3" i="62"/>
  <c r="AA2" i="62"/>
  <c r="Z2" i="62"/>
  <c r="Y2" i="62"/>
  <c r="AA1" i="62" l="1"/>
  <c r="AB1" i="62"/>
  <c r="BA1" i="62"/>
  <c r="BK1" i="62"/>
  <c r="AW1" i="62"/>
  <c r="AX1" i="62"/>
  <c r="AY1" i="62"/>
  <c r="BI1" i="62"/>
  <c r="BF1" i="62"/>
  <c r="AZ1" i="62"/>
  <c r="BL1" i="62"/>
  <c r="BJ1" i="62"/>
  <c r="BE1" i="62"/>
  <c r="AT1" i="62"/>
  <c r="BH1" i="62"/>
  <c r="BG1" i="62"/>
  <c r="BD1" i="62"/>
  <c r="BB1" i="62"/>
  <c r="BC1" i="62"/>
  <c r="AV1" i="62"/>
  <c r="AU1" i="62"/>
  <c r="Y1" i="62"/>
  <c r="AS1" i="62"/>
  <c r="AR1" i="62"/>
  <c r="Z1" i="62"/>
  <c r="V5" i="62"/>
  <c r="U5" i="62"/>
  <c r="T5" i="62"/>
  <c r="S5" i="62"/>
  <c r="R5" i="62"/>
  <c r="Q5" i="62"/>
  <c r="P5" i="62"/>
  <c r="O5" i="62"/>
  <c r="N5" i="62"/>
  <c r="M5" i="62"/>
  <c r="L5" i="62"/>
  <c r="K5" i="62"/>
  <c r="J5" i="62"/>
  <c r="I5" i="62"/>
  <c r="H5" i="62"/>
  <c r="V3" i="62"/>
  <c r="U3" i="62"/>
  <c r="T3" i="62"/>
  <c r="S3" i="62"/>
  <c r="R3" i="62"/>
  <c r="Q3" i="62"/>
  <c r="P3" i="62"/>
  <c r="O3" i="62"/>
  <c r="N3" i="62"/>
  <c r="M3" i="62"/>
  <c r="L3" i="62"/>
  <c r="K3" i="62"/>
  <c r="J3" i="62"/>
  <c r="I3" i="62"/>
  <c r="H3" i="62"/>
  <c r="X2" i="62"/>
  <c r="X1" i="62" s="1"/>
  <c r="W2" i="62"/>
  <c r="W1" i="62" s="1"/>
  <c r="V2" i="62"/>
  <c r="U2" i="62"/>
  <c r="U1" i="62" s="1"/>
  <c r="T2" i="62"/>
  <c r="S2" i="62"/>
  <c r="R2" i="62"/>
  <c r="Q2" i="62"/>
  <c r="P2" i="62"/>
  <c r="O2" i="62"/>
  <c r="N2" i="62"/>
  <c r="M2" i="62"/>
  <c r="L2" i="62"/>
  <c r="K2" i="62"/>
  <c r="J2" i="62"/>
  <c r="I2" i="62"/>
  <c r="H2" i="62"/>
  <c r="H1" i="62" s="1"/>
  <c r="T1" i="62" l="1"/>
  <c r="I1" i="62"/>
  <c r="S1" i="62"/>
  <c r="N1" i="62"/>
  <c r="R1" i="62"/>
  <c r="P1" i="62"/>
  <c r="Q1" i="62"/>
  <c r="M1" i="62"/>
  <c r="O1" i="62"/>
  <c r="K1" i="62"/>
  <c r="L1" i="62"/>
  <c r="J1" i="62"/>
  <c r="V1" i="62"/>
  <c r="DI4" i="67" l="1"/>
  <c r="DJ2" i="67"/>
  <c r="DI2" i="67"/>
  <c r="DJ3" i="67"/>
  <c r="DI3" i="67"/>
  <c r="DI5" i="67"/>
  <c r="BY5" i="67"/>
  <c r="BX5" i="67"/>
  <c r="BW5" i="67"/>
  <c r="BV5" i="67"/>
  <c r="BU5" i="67"/>
  <c r="BT5" i="67"/>
  <c r="BS5" i="67"/>
  <c r="BR5" i="67"/>
  <c r="BQ5" i="67"/>
  <c r="BP5" i="67"/>
  <c r="BO5" i="67"/>
  <c r="BN5" i="67"/>
  <c r="BM5" i="67"/>
  <c r="BL5" i="67"/>
  <c r="BK5" i="67"/>
  <c r="BJ5" i="67"/>
  <c r="BI5" i="67"/>
  <c r="BH5" i="67"/>
  <c r="BG5" i="67"/>
  <c r="BF5" i="67"/>
  <c r="DH4" i="67"/>
  <c r="DG4" i="67"/>
  <c r="DF4" i="67"/>
  <c r="DE4" i="67"/>
  <c r="DD4" i="67"/>
  <c r="DC4" i="67"/>
  <c r="DB4" i="67"/>
  <c r="DA4" i="67"/>
  <c r="CZ4" i="67"/>
  <c r="CY4" i="67"/>
  <c r="CX4" i="67"/>
  <c r="CW4" i="67"/>
  <c r="CV4" i="67"/>
  <c r="CU4" i="67"/>
  <c r="CT4" i="67"/>
  <c r="CS4" i="67"/>
  <c r="CR4" i="67"/>
  <c r="CQ4" i="67"/>
  <c r="CP4" i="67"/>
  <c r="CO4" i="67"/>
  <c r="CN4" i="67"/>
  <c r="CM4" i="67"/>
  <c r="CL4" i="67"/>
  <c r="CK4" i="67"/>
  <c r="CJ4" i="67"/>
  <c r="CI4" i="67"/>
  <c r="CH4" i="67"/>
  <c r="CG4" i="67"/>
  <c r="CF4" i="67"/>
  <c r="CE4" i="67"/>
  <c r="BY4" i="67"/>
  <c r="BX4" i="67"/>
  <c r="BW4" i="67"/>
  <c r="BV4" i="67"/>
  <c r="BU4" i="67"/>
  <c r="BT4" i="67"/>
  <c r="BS4" i="67"/>
  <c r="BR4" i="67"/>
  <c r="BQ4" i="67"/>
  <c r="BP4" i="67"/>
  <c r="BO4" i="67"/>
  <c r="BN4" i="67"/>
  <c r="BM4" i="67"/>
  <c r="BL4" i="67"/>
  <c r="BK4" i="67"/>
  <c r="BJ4" i="67"/>
  <c r="BI4" i="67"/>
  <c r="CI3" i="67"/>
  <c r="CH3" i="67"/>
  <c r="CG3" i="67"/>
  <c r="CF3" i="67"/>
  <c r="CE3" i="67"/>
  <c r="BY3" i="67"/>
  <c r="BX3" i="67"/>
  <c r="BW3" i="67"/>
  <c r="BV3" i="67"/>
  <c r="BT3" i="67"/>
  <c r="BS3" i="67"/>
  <c r="BR3" i="67"/>
  <c r="BQ3" i="67"/>
  <c r="BP3" i="67"/>
  <c r="BO3" i="67"/>
  <c r="BN3" i="67"/>
  <c r="BM3" i="67"/>
  <c r="BL3" i="67"/>
  <c r="BK3" i="67"/>
  <c r="BJ3" i="67"/>
  <c r="BI3" i="67"/>
  <c r="BH3" i="67"/>
  <c r="BG3" i="67"/>
  <c r="BH4" i="67"/>
  <c r="BG4" i="67"/>
  <c r="BF4" i="67"/>
  <c r="BJ2" i="67"/>
  <c r="BI2" i="67"/>
  <c r="BH2" i="67"/>
  <c r="BG2" i="67"/>
  <c r="BF3" i="67"/>
  <c r="BE3" i="67"/>
  <c r="BD5" i="67"/>
  <c r="BD4" i="67"/>
  <c r="BD3" i="67"/>
  <c r="BE2" i="67"/>
  <c r="BD2" i="67"/>
  <c r="BC2" i="67"/>
  <c r="AJ5" i="67"/>
  <c r="BB2" i="67"/>
  <c r="BA2" i="67"/>
  <c r="AZ2" i="67"/>
  <c r="AY2" i="67"/>
  <c r="AX2" i="67"/>
  <c r="AW2" i="67"/>
  <c r="AV2" i="67"/>
  <c r="AU2" i="67"/>
  <c r="AT2" i="67"/>
  <c r="AS2" i="67"/>
  <c r="AR2" i="67"/>
  <c r="AQ2" i="67"/>
  <c r="AP2" i="67"/>
  <c r="AO2" i="67"/>
  <c r="AN2" i="67"/>
  <c r="AM2" i="67"/>
  <c r="AL2" i="67"/>
  <c r="AK2" i="67"/>
  <c r="AJ2" i="67"/>
  <c r="AC3" i="67"/>
  <c r="AD3" i="67" s="1"/>
  <c r="AA4" i="67"/>
  <c r="AA3" i="67"/>
  <c r="AA2" i="67"/>
  <c r="AC2" i="67" s="1"/>
  <c r="R4" i="67"/>
  <c r="Q4" i="67"/>
  <c r="P4" i="67"/>
  <c r="O4" i="67"/>
  <c r="N4" i="67"/>
  <c r="M4" i="67"/>
  <c r="L4" i="67"/>
  <c r="L3" i="67"/>
  <c r="M3" i="67" s="1"/>
  <c r="K4" i="67"/>
  <c r="J4" i="67"/>
  <c r="I4" i="67"/>
  <c r="H4" i="67"/>
  <c r="G4" i="67"/>
  <c r="F4" i="67"/>
  <c r="E4" i="67"/>
  <c r="D4" i="67"/>
  <c r="D3" i="67"/>
  <c r="E3" i="67" s="1"/>
  <c r="C4" i="67"/>
  <c r="B4" i="67"/>
  <c r="B3" i="67"/>
  <c r="C3" i="67" s="1"/>
  <c r="B2" i="67"/>
  <c r="C2" i="67" s="1"/>
  <c r="D49" i="64"/>
  <c r="C49" i="64"/>
  <c r="B49" i="64"/>
  <c r="A49" i="64"/>
  <c r="D48" i="64"/>
  <c r="C48" i="64"/>
  <c r="B48" i="64"/>
  <c r="A48" i="64"/>
  <c r="D47" i="64"/>
  <c r="C47" i="64"/>
  <c r="B47" i="64"/>
  <c r="A47" i="64"/>
  <c r="D46" i="64"/>
  <c r="C46" i="64"/>
  <c r="B46" i="64"/>
  <c r="A46" i="64"/>
  <c r="D45" i="64"/>
  <c r="C45" i="64"/>
  <c r="B45" i="64"/>
  <c r="A45" i="64"/>
  <c r="D44" i="64"/>
  <c r="C44" i="64"/>
  <c r="B44" i="64"/>
  <c r="A44" i="64"/>
  <c r="D43" i="64"/>
  <c r="C43" i="64"/>
  <c r="B43" i="64"/>
  <c r="A43" i="64"/>
  <c r="D42" i="64"/>
  <c r="C42" i="64"/>
  <c r="B42" i="64"/>
  <c r="A42" i="64"/>
  <c r="D41" i="64"/>
  <c r="C41" i="64"/>
  <c r="B41" i="64"/>
  <c r="A41" i="64"/>
  <c r="D40" i="64"/>
  <c r="C40" i="64"/>
  <c r="B40" i="64"/>
  <c r="A40" i="64"/>
  <c r="D39" i="64"/>
  <c r="C39" i="64"/>
  <c r="B39" i="64"/>
  <c r="A39" i="64"/>
  <c r="D38" i="64"/>
  <c r="C38" i="64"/>
  <c r="B38" i="64"/>
  <c r="A38" i="64"/>
  <c r="D37" i="64"/>
  <c r="C37" i="64"/>
  <c r="B37" i="64"/>
  <c r="A37" i="64"/>
  <c r="D36" i="64"/>
  <c r="C36" i="64"/>
  <c r="B36" i="64"/>
  <c r="A36" i="64"/>
  <c r="D35" i="64"/>
  <c r="C35" i="64"/>
  <c r="B35" i="64"/>
  <c r="A35" i="64"/>
  <c r="D34" i="64"/>
  <c r="C34" i="64"/>
  <c r="B34" i="64"/>
  <c r="A34" i="64"/>
  <c r="D33" i="64"/>
  <c r="C33" i="64"/>
  <c r="B33" i="64"/>
  <c r="A33" i="64"/>
  <c r="D32" i="64"/>
  <c r="C32" i="64"/>
  <c r="B32" i="64"/>
  <c r="A32" i="64"/>
  <c r="D31" i="64"/>
  <c r="C31" i="64"/>
  <c r="B31" i="64"/>
  <c r="A31" i="64"/>
  <c r="D30" i="64"/>
  <c r="C30" i="64"/>
  <c r="B30" i="64"/>
  <c r="A30" i="64"/>
  <c r="D29" i="64"/>
  <c r="C29" i="64"/>
  <c r="B29" i="64"/>
  <c r="A29" i="64"/>
  <c r="D28" i="64"/>
  <c r="C28" i="64"/>
  <c r="B28" i="64"/>
  <c r="A28" i="64"/>
  <c r="D27" i="64"/>
  <c r="C27" i="64"/>
  <c r="B27" i="64"/>
  <c r="A27" i="64"/>
  <c r="D26" i="64"/>
  <c r="C26" i="64"/>
  <c r="B26" i="64"/>
  <c r="A26" i="64"/>
  <c r="D25" i="64"/>
  <c r="C25" i="64"/>
  <c r="B25" i="64"/>
  <c r="A25" i="64"/>
  <c r="D24" i="64"/>
  <c r="C24" i="64"/>
  <c r="B24" i="64"/>
  <c r="A24" i="64"/>
  <c r="D23" i="64"/>
  <c r="C23" i="64"/>
  <c r="B23" i="64"/>
  <c r="A23" i="64"/>
  <c r="D22" i="64"/>
  <c r="C22" i="64"/>
  <c r="B22" i="64"/>
  <c r="A22" i="64"/>
  <c r="D21" i="64"/>
  <c r="C21" i="64"/>
  <c r="B21" i="64"/>
  <c r="A21" i="64"/>
  <c r="D20" i="64"/>
  <c r="C20" i="64"/>
  <c r="B20" i="64"/>
  <c r="A20" i="64"/>
  <c r="D19" i="64"/>
  <c r="C19" i="64"/>
  <c r="B19" i="64"/>
  <c r="A19" i="64"/>
  <c r="D18" i="64"/>
  <c r="C18" i="64"/>
  <c r="B18" i="64"/>
  <c r="A18" i="64"/>
  <c r="D17" i="64"/>
  <c r="C17" i="64"/>
  <c r="B17" i="64"/>
  <c r="A17" i="64"/>
  <c r="D16" i="64"/>
  <c r="C16" i="64"/>
  <c r="B16" i="64"/>
  <c r="A16" i="64"/>
  <c r="D15" i="64"/>
  <c r="C15" i="64"/>
  <c r="B15" i="64"/>
  <c r="A15" i="64"/>
  <c r="D14" i="64"/>
  <c r="C14" i="64"/>
  <c r="B14" i="64"/>
  <c r="A14" i="64"/>
  <c r="D13" i="64"/>
  <c r="C13" i="64"/>
  <c r="B13" i="64"/>
  <c r="A13" i="64"/>
  <c r="D12" i="64"/>
  <c r="C12" i="64"/>
  <c r="B12" i="64"/>
  <c r="A12" i="64"/>
  <c r="D11" i="64"/>
  <c r="C11" i="64"/>
  <c r="B11" i="64"/>
  <c r="A11" i="64"/>
  <c r="D10" i="64"/>
  <c r="C10" i="64"/>
  <c r="B10" i="64"/>
  <c r="A10" i="64"/>
  <c r="D9" i="64"/>
  <c r="C9" i="64"/>
  <c r="B9" i="64"/>
  <c r="A9" i="64"/>
  <c r="D8" i="64"/>
  <c r="C8" i="64"/>
  <c r="B8" i="64"/>
  <c r="A8" i="64"/>
  <c r="D7" i="64"/>
  <c r="C7" i="64"/>
  <c r="B7" i="64"/>
  <c r="A7" i="64"/>
  <c r="D6" i="64"/>
  <c r="C6" i="64"/>
  <c r="B6" i="64"/>
  <c r="A6" i="64"/>
  <c r="D5" i="64"/>
  <c r="C5" i="64"/>
  <c r="B5" i="64"/>
  <c r="A5" i="64"/>
  <c r="CP5" i="62"/>
  <c r="D73" i="34"/>
  <c r="AD2" i="67" l="1"/>
  <c r="AE2" i="67" s="1"/>
  <c r="AF2" i="67" s="1"/>
  <c r="AC1" i="67"/>
  <c r="BK1" i="67"/>
  <c r="BQ1" i="67"/>
  <c r="CJ1" i="67"/>
  <c r="BN1" i="67"/>
  <c r="CV1" i="67"/>
  <c r="BO1" i="67"/>
  <c r="BM1" i="67"/>
  <c r="CH1" i="67"/>
  <c r="CT1" i="67"/>
  <c r="DF1" i="67"/>
  <c r="CK1" i="67"/>
  <c r="BJ1" i="67"/>
  <c r="CI1" i="67"/>
  <c r="CU1" i="67"/>
  <c r="CW1" i="67"/>
  <c r="DG1" i="67"/>
  <c r="BR1" i="67"/>
  <c r="DJ1" i="67"/>
  <c r="BH1" i="67"/>
  <c r="BT1" i="67"/>
  <c r="BL1" i="67"/>
  <c r="BG1" i="67"/>
  <c r="BI1" i="67"/>
  <c r="BU1" i="67"/>
  <c r="CL1" i="67"/>
  <c r="CX1" i="67"/>
  <c r="BV1" i="67"/>
  <c r="CM1" i="67"/>
  <c r="CY1" i="67"/>
  <c r="BW1" i="67"/>
  <c r="CN1" i="67"/>
  <c r="CZ1" i="67"/>
  <c r="CE1" i="67"/>
  <c r="CQ1" i="67"/>
  <c r="DC1" i="67"/>
  <c r="BP1" i="67"/>
  <c r="BX1" i="67"/>
  <c r="CO1" i="67"/>
  <c r="DA1" i="67"/>
  <c r="DH1" i="67"/>
  <c r="BF1" i="67"/>
  <c r="BY1" i="67"/>
  <c r="CP1" i="67"/>
  <c r="DB1" i="67"/>
  <c r="DI1" i="67"/>
  <c r="CF1" i="67"/>
  <c r="CR1" i="67"/>
  <c r="DD1" i="67"/>
  <c r="CG1" i="67"/>
  <c r="CS1" i="67"/>
  <c r="DE1" i="67"/>
  <c r="BS1" i="67"/>
  <c r="AA1" i="67"/>
  <c r="N3" i="67"/>
  <c r="F3" i="67"/>
  <c r="C1" i="67"/>
  <c r="D2" i="67"/>
  <c r="B1" i="67"/>
  <c r="AF1" i="67" l="1"/>
  <c r="AH2" i="67"/>
  <c r="AH1" i="67" s="1"/>
  <c r="AG2" i="67"/>
  <c r="AE1" i="67"/>
  <c r="AD1" i="67"/>
  <c r="D1" i="67"/>
  <c r="E2" i="67"/>
  <c r="O3" i="67"/>
  <c r="G3" i="67"/>
  <c r="D28" i="34"/>
  <c r="AG1" i="67" l="1"/>
  <c r="F2" i="67"/>
  <c r="E1" i="67"/>
  <c r="P3" i="67"/>
  <c r="H3" i="67"/>
  <c r="B135" i="18"/>
  <c r="C134" i="18"/>
  <c r="B134" i="18"/>
  <c r="C133" i="18"/>
  <c r="B133" i="18"/>
  <c r="C132" i="18"/>
  <c r="B132" i="18"/>
  <c r="C131" i="18"/>
  <c r="B131" i="18"/>
  <c r="C130" i="18"/>
  <c r="B130" i="18"/>
  <c r="C129" i="18"/>
  <c r="B129" i="18"/>
  <c r="C128" i="18"/>
  <c r="B128" i="18"/>
  <c r="C127" i="18"/>
  <c r="B127" i="18"/>
  <c r="AI2" i="67" l="1"/>
  <c r="AI1" i="67" s="1"/>
  <c r="G2" i="67"/>
  <c r="F1" i="67"/>
  <c r="Q3" i="67"/>
  <c r="I3" i="67"/>
  <c r="E23" i="49"/>
  <c r="D23" i="49"/>
  <c r="H2" i="67" l="1"/>
  <c r="G1" i="67"/>
  <c r="R3" i="67"/>
  <c r="S3" i="67" s="1"/>
  <c r="J3" i="67"/>
  <c r="E124" i="34"/>
  <c r="E123" i="34"/>
  <c r="I2" i="67" l="1"/>
  <c r="H1" i="67"/>
  <c r="K3" i="67"/>
  <c r="G150" i="60"/>
  <c r="D124" i="34"/>
  <c r="J2" i="67" l="1"/>
  <c r="I1" i="67"/>
  <c r="D123" i="34"/>
  <c r="K2" i="67" l="1"/>
  <c r="J1" i="67"/>
  <c r="L2" i="67" l="1"/>
  <c r="K1" i="67"/>
  <c r="H194" i="21"/>
  <c r="F194" i="21"/>
  <c r="E30" i="49"/>
  <c r="E27" i="61"/>
  <c r="F26" i="61" l="1"/>
  <c r="T5" i="67" s="1" a="1"/>
  <c r="T5" i="67" s="1"/>
  <c r="M2" i="67"/>
  <c r="L1" i="67"/>
  <c r="F190" i="21"/>
  <c r="F191" i="21"/>
  <c r="F192" i="21"/>
  <c r="F193" i="21"/>
  <c r="H190" i="21"/>
  <c r="H191" i="21"/>
  <c r="H192" i="21"/>
  <c r="H193" i="21"/>
  <c r="D27" i="61"/>
  <c r="AJ1" i="67"/>
  <c r="BC1" i="67"/>
  <c r="BB1" i="67"/>
  <c r="BA1" i="67"/>
  <c r="AZ1" i="67"/>
  <c r="AY1" i="67"/>
  <c r="AQ1" i="67"/>
  <c r="AO1" i="67"/>
  <c r="AN1" i="67"/>
  <c r="AM1" i="67"/>
  <c r="CW5" i="66"/>
  <c r="CU5" i="66"/>
  <c r="CS5" i="66"/>
  <c r="CQ5" i="66"/>
  <c r="CH5" i="66"/>
  <c r="CG5" i="66"/>
  <c r="CF5" i="66"/>
  <c r="CE5" i="66"/>
  <c r="CD5" i="66"/>
  <c r="CC5" i="66"/>
  <c r="CB5" i="66"/>
  <c r="CA5" i="66"/>
  <c r="BY5" i="66"/>
  <c r="BR5" i="66"/>
  <c r="BO5" i="66"/>
  <c r="BL5" i="66"/>
  <c r="BI5" i="66"/>
  <c r="BF5" i="66"/>
  <c r="BC5" i="66"/>
  <c r="AZ5" i="66"/>
  <c r="AW5" i="66"/>
  <c r="AT5" i="66"/>
  <c r="AQ5" i="66"/>
  <c r="AN5" i="66"/>
  <c r="AK5" i="66"/>
  <c r="AH5" i="66"/>
  <c r="AE5" i="66"/>
  <c r="AB5" i="66"/>
  <c r="Y5" i="66"/>
  <c r="J5" i="66"/>
  <c r="G5" i="66"/>
  <c r="CX4" i="66"/>
  <c r="CW4" i="66"/>
  <c r="CV4" i="66"/>
  <c r="CU4" i="66"/>
  <c r="CT4" i="66"/>
  <c r="CS4" i="66"/>
  <c r="CR4" i="66"/>
  <c r="CQ4" i="66"/>
  <c r="CI4" i="66" a="1"/>
  <c r="CO4" i="66" s="1"/>
  <c r="CA4" i="66" a="1"/>
  <c r="CA4" i="66" s="1"/>
  <c r="BZ4" i="66"/>
  <c r="BY4" i="66"/>
  <c r="BX4" i="66"/>
  <c r="BW4" i="66"/>
  <c r="BV4" i="66"/>
  <c r="BU4" i="66"/>
  <c r="BT4" i="66"/>
  <c r="BS4" i="66"/>
  <c r="BS1" i="66" s="1"/>
  <c r="BR4" i="66"/>
  <c r="BQ4" i="66"/>
  <c r="BP4" i="66"/>
  <c r="BO4" i="66"/>
  <c r="BN4" i="66"/>
  <c r="BM4" i="66"/>
  <c r="BL4" i="66"/>
  <c r="BK4" i="66"/>
  <c r="BJ4" i="66"/>
  <c r="BI4" i="66"/>
  <c r="BH4" i="66"/>
  <c r="BG4" i="66"/>
  <c r="BF4" i="66"/>
  <c r="BE4" i="66"/>
  <c r="BD4" i="66"/>
  <c r="BC4" i="66"/>
  <c r="BB4" i="66"/>
  <c r="BA4" i="66"/>
  <c r="AZ4" i="66"/>
  <c r="AY4" i="66"/>
  <c r="AX4" i="66"/>
  <c r="AW4" i="66"/>
  <c r="AV4" i="66"/>
  <c r="AU4" i="66"/>
  <c r="AT4" i="66"/>
  <c r="AS4" i="66"/>
  <c r="AR4" i="66"/>
  <c r="AQ4" i="66"/>
  <c r="AP4" i="66"/>
  <c r="AO4" i="66"/>
  <c r="AN4" i="66"/>
  <c r="AM4" i="66"/>
  <c r="AL4" i="66"/>
  <c r="AK4" i="66"/>
  <c r="AJ4" i="66"/>
  <c r="AI4" i="66"/>
  <c r="AH4" i="66"/>
  <c r="AG4" i="66"/>
  <c r="AF4" i="66"/>
  <c r="AE4" i="66"/>
  <c r="AD4" i="66"/>
  <c r="AC4" i="66"/>
  <c r="AB4" i="66"/>
  <c r="AA4" i="66"/>
  <c r="Z4" i="66"/>
  <c r="Y4" i="66"/>
  <c r="X4" i="66"/>
  <c r="W4" i="66"/>
  <c r="V4" i="66"/>
  <c r="U4" i="66"/>
  <c r="T4" i="66"/>
  <c r="S4" i="66"/>
  <c r="R4" i="66"/>
  <c r="Q4" i="66"/>
  <c r="CX3" i="66"/>
  <c r="CW3" i="66"/>
  <c r="CV3" i="66"/>
  <c r="CU3" i="66"/>
  <c r="CT3" i="66"/>
  <c r="CS3" i="66"/>
  <c r="CR3" i="66"/>
  <c r="CQ3" i="66"/>
  <c r="CP3" i="66"/>
  <c r="CO3" i="66"/>
  <c r="CN3" i="66"/>
  <c r="CM3" i="66"/>
  <c r="CL3" i="66"/>
  <c r="CK3" i="66"/>
  <c r="CJ3" i="66"/>
  <c r="CI3" i="66"/>
  <c r="CH3" i="66"/>
  <c r="CG3" i="66"/>
  <c r="CF3" i="66"/>
  <c r="CE3" i="66"/>
  <c r="CD3" i="66"/>
  <c r="CC3" i="66"/>
  <c r="CB3" i="66"/>
  <c r="CA3" i="66"/>
  <c r="BZ3" i="66"/>
  <c r="BY3" i="66"/>
  <c r="BX3" i="66"/>
  <c r="BW3" i="66"/>
  <c r="BV3" i="66"/>
  <c r="BU3" i="66"/>
  <c r="BT3" i="66"/>
  <c r="BS3" i="66"/>
  <c r="BR3" i="66"/>
  <c r="BQ3" i="66"/>
  <c r="BP3" i="66"/>
  <c r="BO3" i="66"/>
  <c r="BN3" i="66"/>
  <c r="BM3" i="66"/>
  <c r="BL3" i="66"/>
  <c r="BK3" i="66"/>
  <c r="BJ3" i="66"/>
  <c r="BI3" i="66"/>
  <c r="BI1" i="66" s="1"/>
  <c r="BH3" i="66"/>
  <c r="BG3" i="66"/>
  <c r="BF3" i="66"/>
  <c r="BE3" i="66"/>
  <c r="BD3" i="66"/>
  <c r="BC3" i="66"/>
  <c r="BB3" i="66"/>
  <c r="BA3" i="66"/>
  <c r="AZ3" i="66"/>
  <c r="AY3" i="66"/>
  <c r="AX3" i="66"/>
  <c r="AW3" i="66"/>
  <c r="AV3" i="66"/>
  <c r="AU3" i="66"/>
  <c r="AT3" i="66"/>
  <c r="AS3" i="66"/>
  <c r="AR3" i="66"/>
  <c r="AQ3" i="66"/>
  <c r="AP3" i="66"/>
  <c r="AO3" i="66"/>
  <c r="AN3" i="66"/>
  <c r="AM3" i="66"/>
  <c r="AL3" i="66"/>
  <c r="AK3" i="66"/>
  <c r="AJ3" i="66"/>
  <c r="AI3" i="66"/>
  <c r="AH3" i="66"/>
  <c r="AG3" i="66"/>
  <c r="AF3" i="66"/>
  <c r="AE3" i="66"/>
  <c r="AD3" i="66"/>
  <c r="AC3" i="66"/>
  <c r="AB3" i="66"/>
  <c r="AA3" i="66"/>
  <c r="Z3" i="66"/>
  <c r="Y3" i="66"/>
  <c r="X3" i="66"/>
  <c r="W3" i="66"/>
  <c r="V3" i="66"/>
  <c r="U3" i="66"/>
  <c r="T3" i="66"/>
  <c r="S3" i="66"/>
  <c r="R3" i="66"/>
  <c r="Q3" i="66"/>
  <c r="CX2" i="66"/>
  <c r="CW2" i="66"/>
  <c r="CV2" i="66"/>
  <c r="CU2" i="66"/>
  <c r="CT2" i="66"/>
  <c r="CS2" i="66"/>
  <c r="CR2" i="66"/>
  <c r="CR1" i="66" s="1"/>
  <c r="CQ2" i="66"/>
  <c r="CP2" i="66"/>
  <c r="CO2" i="66"/>
  <c r="CN2" i="66"/>
  <c r="CM2" i="66"/>
  <c r="CL2" i="66"/>
  <c r="CK2" i="66"/>
  <c r="CJ2" i="66"/>
  <c r="CI2" i="66"/>
  <c r="CH2" i="66"/>
  <c r="CG2" i="66"/>
  <c r="CF2" i="66"/>
  <c r="CE2" i="66"/>
  <c r="CD2" i="66"/>
  <c r="CC2" i="66"/>
  <c r="CB2" i="66"/>
  <c r="CA2" i="66"/>
  <c r="BZ2" i="66"/>
  <c r="BY2" i="66"/>
  <c r="BX2" i="66"/>
  <c r="BW2" i="66"/>
  <c r="BV2" i="66"/>
  <c r="BU2" i="66"/>
  <c r="BT2" i="66"/>
  <c r="BS2" i="66"/>
  <c r="BR2" i="66"/>
  <c r="BR1" i="66" s="1"/>
  <c r="BQ2" i="66"/>
  <c r="BP2" i="66"/>
  <c r="BO2" i="66"/>
  <c r="BN2" i="66"/>
  <c r="BM2" i="66"/>
  <c r="BL2" i="66"/>
  <c r="BK2" i="66"/>
  <c r="BJ2" i="66"/>
  <c r="BI2" i="66"/>
  <c r="BH2" i="66"/>
  <c r="BG2" i="66"/>
  <c r="BF2" i="66"/>
  <c r="BF1" i="66" s="1"/>
  <c r="BE2" i="66"/>
  <c r="BD2" i="66"/>
  <c r="BC2" i="66"/>
  <c r="BB2" i="66"/>
  <c r="BA2" i="66"/>
  <c r="AZ2" i="66"/>
  <c r="AY2" i="66"/>
  <c r="AX2" i="66"/>
  <c r="AW2" i="66"/>
  <c r="AV2" i="66"/>
  <c r="AU2" i="66"/>
  <c r="AT2" i="66"/>
  <c r="AT1" i="66" s="1"/>
  <c r="AS2" i="66"/>
  <c r="AR2" i="66"/>
  <c r="AQ2" i="66"/>
  <c r="AP2" i="66"/>
  <c r="AO2" i="66"/>
  <c r="AN2" i="66"/>
  <c r="AM2" i="66"/>
  <c r="AL2" i="66"/>
  <c r="AK2" i="66"/>
  <c r="AJ2" i="66"/>
  <c r="AI2" i="66"/>
  <c r="AH2" i="66"/>
  <c r="AH1" i="66" s="1"/>
  <c r="AG2" i="66"/>
  <c r="AF2" i="66"/>
  <c r="AE2" i="66"/>
  <c r="AD2" i="66"/>
  <c r="AC2" i="66"/>
  <c r="AB2" i="66"/>
  <c r="AA2" i="66"/>
  <c r="Z2" i="66"/>
  <c r="Y2" i="66"/>
  <c r="X2" i="66"/>
  <c r="W2" i="66"/>
  <c r="V2" i="66"/>
  <c r="V1" i="66" s="1"/>
  <c r="U2" i="66"/>
  <c r="T2" i="66"/>
  <c r="S2" i="66"/>
  <c r="R2" i="66"/>
  <c r="Q2" i="66"/>
  <c r="S4" i="65"/>
  <c r="R4" i="65"/>
  <c r="Q4" i="65"/>
  <c r="P4" i="65"/>
  <c r="O4" i="65"/>
  <c r="N4" i="65"/>
  <c r="M4" i="65"/>
  <c r="J4" i="65"/>
  <c r="I4" i="65"/>
  <c r="H4" i="65"/>
  <c r="G4" i="65"/>
  <c r="F4" i="65"/>
  <c r="E4" i="65"/>
  <c r="D4" i="65"/>
  <c r="C4" i="65"/>
  <c r="B4" i="65"/>
  <c r="S2" i="65"/>
  <c r="R2" i="65"/>
  <c r="Q2" i="65"/>
  <c r="P2" i="65"/>
  <c r="O2" i="65"/>
  <c r="N2" i="65"/>
  <c r="M2" i="65"/>
  <c r="J2" i="65"/>
  <c r="I2" i="65"/>
  <c r="H2" i="65"/>
  <c r="G2" i="65"/>
  <c r="F2" i="65"/>
  <c r="E2" i="65"/>
  <c r="D2" i="65"/>
  <c r="C2" i="65"/>
  <c r="B2" i="65"/>
  <c r="CV4" i="64"/>
  <c r="CU4" i="64"/>
  <c r="CT4" i="64"/>
  <c r="CS4" i="64"/>
  <c r="CR4" i="64"/>
  <c r="CQ4" i="64"/>
  <c r="CP4" i="64"/>
  <c r="CO4" i="64"/>
  <c r="CN4" i="64"/>
  <c r="CM4" i="64"/>
  <c r="CL4" i="64"/>
  <c r="CK4" i="64"/>
  <c r="CJ4" i="64"/>
  <c r="CI4" i="64"/>
  <c r="D4" i="64"/>
  <c r="C4" i="64"/>
  <c r="B4" i="64"/>
  <c r="CV3" i="64"/>
  <c r="CU3" i="64"/>
  <c r="CT3" i="64"/>
  <c r="CS3" i="64"/>
  <c r="CR3" i="64"/>
  <c r="CQ3" i="64"/>
  <c r="CP3" i="64"/>
  <c r="CO3" i="64"/>
  <c r="CN3" i="64"/>
  <c r="CM3" i="64"/>
  <c r="CL3" i="64"/>
  <c r="CK3" i="64"/>
  <c r="CJ3" i="64"/>
  <c r="CI3" i="64"/>
  <c r="D3" i="64"/>
  <c r="C3" i="64"/>
  <c r="B3" i="64"/>
  <c r="D2" i="64"/>
  <c r="C2" i="64"/>
  <c r="B2" i="64"/>
  <c r="CR5" i="62"/>
  <c r="CQ5" i="62"/>
  <c r="CD5" i="62"/>
  <c r="AS5" i="62"/>
  <c r="AR5" i="62"/>
  <c r="Z5" i="62"/>
  <c r="Y5" i="62"/>
  <c r="X5" i="62"/>
  <c r="W5" i="62"/>
  <c r="G5" i="62"/>
  <c r="F5" i="62"/>
  <c r="E5" i="62"/>
  <c r="D5" i="62"/>
  <c r="C5" i="62"/>
  <c r="B5" i="62"/>
  <c r="AQ2" i="62"/>
  <c r="AP2" i="62"/>
  <c r="AO2" i="62"/>
  <c r="AN2" i="62"/>
  <c r="AN1" i="62" s="1"/>
  <c r="AM2" i="62"/>
  <c r="AL2" i="62"/>
  <c r="AK2" i="62"/>
  <c r="AJ2" i="62"/>
  <c r="AI2" i="62"/>
  <c r="AH2" i="62"/>
  <c r="AG2" i="62"/>
  <c r="AF2" i="62"/>
  <c r="AE2" i="62"/>
  <c r="AD2" i="62"/>
  <c r="AC2" i="62"/>
  <c r="A5" i="67"/>
  <c r="A5" i="66"/>
  <c r="A5" i="65"/>
  <c r="A6" i="65"/>
  <c r="A7" i="65"/>
  <c r="A8" i="65"/>
  <c r="A9" i="65"/>
  <c r="A5" i="62"/>
  <c r="F27" i="61" l="1"/>
  <c r="W5" i="67" s="1" a="1"/>
  <c r="W5" i="67" s="1"/>
  <c r="B5" i="65" a="1"/>
  <c r="B5" i="65" s="1"/>
  <c r="AI1" i="66"/>
  <c r="W1" i="66"/>
  <c r="CU1" i="66"/>
  <c r="BK1" i="66"/>
  <c r="CN4" i="66"/>
  <c r="BL1" i="66"/>
  <c r="AB1" i="66"/>
  <c r="AV1" i="66"/>
  <c r="BU1" i="66"/>
  <c r="X1" i="66"/>
  <c r="BH1" i="66"/>
  <c r="AK1" i="66"/>
  <c r="Z1" i="66"/>
  <c r="AU1" i="66"/>
  <c r="BG1" i="66"/>
  <c r="CQ1" i="66"/>
  <c r="CC4" i="66"/>
  <c r="CV1" i="66"/>
  <c r="AL1" i="66"/>
  <c r="BJ1" i="66"/>
  <c r="BV1" i="66"/>
  <c r="CT1" i="66"/>
  <c r="AN1" i="66"/>
  <c r="AZ1" i="66"/>
  <c r="BX1" i="66"/>
  <c r="AM1" i="66"/>
  <c r="BW1" i="66"/>
  <c r="CW1" i="66"/>
  <c r="AA1" i="66"/>
  <c r="AY1" i="66"/>
  <c r="Y1" i="66"/>
  <c r="AW1" i="66"/>
  <c r="CB4" i="66"/>
  <c r="CB1" i="66" s="1"/>
  <c r="CP4" i="66"/>
  <c r="CP1" i="66" s="1"/>
  <c r="AX1" i="66"/>
  <c r="AJ1" i="66"/>
  <c r="BT1" i="66"/>
  <c r="CX1" i="66"/>
  <c r="U1" i="66"/>
  <c r="AG1" i="66"/>
  <c r="AS1" i="66"/>
  <c r="BE1" i="66"/>
  <c r="BQ1" i="66"/>
  <c r="CC1" i="66"/>
  <c r="CO1" i="66"/>
  <c r="Q1" i="66"/>
  <c r="AO1" i="66"/>
  <c r="BA1" i="66"/>
  <c r="BY1" i="66"/>
  <c r="CS1" i="66"/>
  <c r="I1" i="65"/>
  <c r="AO1" i="62"/>
  <c r="AC1" i="62"/>
  <c r="AE1" i="62"/>
  <c r="AF1" i="62"/>
  <c r="AD1" i="62"/>
  <c r="AQ1" i="62"/>
  <c r="AG1" i="62"/>
  <c r="AI1" i="62"/>
  <c r="AJ1" i="62"/>
  <c r="AK1" i="62"/>
  <c r="AL1" i="62"/>
  <c r="AP1" i="62"/>
  <c r="AH1" i="62"/>
  <c r="AM1" i="62"/>
  <c r="AP1" i="67"/>
  <c r="BD1" i="67"/>
  <c r="AS1" i="67"/>
  <c r="AT1" i="67"/>
  <c r="AU1" i="67"/>
  <c r="BE1" i="67"/>
  <c r="AR1" i="67"/>
  <c r="AV1" i="67"/>
  <c r="AK1" i="67"/>
  <c r="AW1" i="67"/>
  <c r="AL1" i="67"/>
  <c r="AX1" i="67"/>
  <c r="N2" i="67"/>
  <c r="M1" i="67"/>
  <c r="N1" i="65"/>
  <c r="H1" i="65"/>
  <c r="R1" i="65"/>
  <c r="B1" i="64"/>
  <c r="S1" i="65"/>
  <c r="P1" i="65"/>
  <c r="F1" i="65"/>
  <c r="B1" i="65"/>
  <c r="J1" i="65"/>
  <c r="E1" i="65"/>
  <c r="D1" i="65"/>
  <c r="C1" i="65"/>
  <c r="Q1" i="65"/>
  <c r="M1" i="65"/>
  <c r="G1" i="65"/>
  <c r="C1" i="64"/>
  <c r="AC1" i="66"/>
  <c r="BM1" i="66"/>
  <c r="CD4" i="66"/>
  <c r="CD1" i="66" s="1"/>
  <c r="CH4" i="66"/>
  <c r="CH1" i="66" s="1"/>
  <c r="CE4" i="66"/>
  <c r="CE1" i="66" s="1"/>
  <c r="CF4" i="66"/>
  <c r="CF1" i="66" s="1"/>
  <c r="CG4" i="66"/>
  <c r="CG1" i="66" s="1"/>
  <c r="D1" i="64"/>
  <c r="R1" i="66"/>
  <c r="AD1" i="66"/>
  <c r="AP1" i="66"/>
  <c r="BB1" i="66"/>
  <c r="BN1" i="66"/>
  <c r="BZ1" i="66"/>
  <c r="CI4" i="66"/>
  <c r="CI1" i="66" s="1"/>
  <c r="CM4" i="66"/>
  <c r="CM1" i="66" s="1"/>
  <c r="CJ4" i="66"/>
  <c r="CJ1" i="66" s="1"/>
  <c r="CK4" i="66"/>
  <c r="CK1" i="66" s="1"/>
  <c r="CL4" i="66"/>
  <c r="CL1" i="66" s="1"/>
  <c r="S1" i="66"/>
  <c r="AE1" i="66"/>
  <c r="AQ1" i="66"/>
  <c r="BC1" i="66"/>
  <c r="BO1" i="66"/>
  <c r="CA1" i="66"/>
  <c r="O1" i="65"/>
  <c r="T1" i="66"/>
  <c r="AF1" i="66"/>
  <c r="AR1" i="66"/>
  <c r="BD1" i="66"/>
  <c r="BP1" i="66"/>
  <c r="CN1" i="66"/>
  <c r="F117" i="21"/>
  <c r="AE5" i="62" s="1"/>
  <c r="O2" i="67" l="1"/>
  <c r="N1" i="67"/>
  <c r="P2" i="67" l="1"/>
  <c r="O1" i="67"/>
  <c r="E13" i="61"/>
  <c r="F31" i="61" s="1"/>
  <c r="Z5" i="67" s="1"/>
  <c r="B5" i="67"/>
  <c r="D5" i="19"/>
  <c r="D5" i="61"/>
  <c r="Q2" i="67" l="1"/>
  <c r="P1" i="67"/>
  <c r="C5" i="67"/>
  <c r="D193" i="60"/>
  <c r="D190" i="60"/>
  <c r="R2" i="67" l="1"/>
  <c r="S2" i="67" s="1"/>
  <c r="T2" i="67" s="1"/>
  <c r="U2" i="67" s="1"/>
  <c r="V2" i="67" s="1"/>
  <c r="W2" i="67" s="1"/>
  <c r="X2" i="67" s="1"/>
  <c r="Y2" i="67" s="1"/>
  <c r="Z2" i="67" s="1"/>
  <c r="Q1" i="67"/>
  <c r="P5" i="66"/>
  <c r="T1" i="67" l="1"/>
  <c r="W1" i="67"/>
  <c r="S1" i="67"/>
  <c r="R1" i="67"/>
  <c r="E152" i="34"/>
  <c r="D152" i="34"/>
  <c r="F152" i="34" l="1"/>
  <c r="E122" i="34"/>
  <c r="D102" i="34"/>
  <c r="U1" i="67" l="1"/>
  <c r="F138" i="34"/>
  <c r="D15" i="34" s="1"/>
  <c r="X1" i="67" l="1"/>
  <c r="V1" i="67" l="1"/>
  <c r="F118" i="21"/>
  <c r="AH5" i="62" s="1"/>
  <c r="F119" i="21"/>
  <c r="AK5" i="62" s="1"/>
  <c r="F120" i="21"/>
  <c r="AN5" i="62" s="1"/>
  <c r="F121" i="21"/>
  <c r="AQ5" i="62" s="1"/>
  <c r="D16" i="34"/>
  <c r="Y1" i="67" l="1"/>
  <c r="Z1" i="67"/>
  <c r="E193" i="60"/>
  <c r="P5" i="71" s="1" a="1"/>
  <c r="P5" i="71" s="1"/>
  <c r="E190" i="60"/>
  <c r="L5" i="71" s="1" a="1"/>
  <c r="L5" i="71" s="1"/>
  <c r="E112" i="49" l="1"/>
  <c r="D112" i="49"/>
  <c r="E111" i="49"/>
  <c r="D111" i="49"/>
  <c r="D17" i="49" l="1"/>
  <c r="B5" i="66" s="1"/>
  <c r="E17" i="49"/>
  <c r="F112" i="49"/>
  <c r="FA5" i="66" s="1" a="1"/>
  <c r="FA5" i="66" s="1"/>
  <c r="C5" i="66" l="1"/>
  <c r="D20" i="49"/>
  <c r="E5" i="66" s="1"/>
  <c r="F17" i="49"/>
  <c r="D5" i="66" s="1"/>
  <c r="D25" i="49"/>
  <c r="F5" i="66"/>
  <c r="E25" i="49"/>
  <c r="E28" i="49" s="1"/>
  <c r="I5" i="66"/>
  <c r="H5" i="66" l="1"/>
  <c r="D28" i="49"/>
  <c r="M5" i="66" s="1"/>
  <c r="F25" i="49"/>
  <c r="L5" i="66" s="1"/>
  <c r="K5" i="66"/>
  <c r="F111" i="49"/>
  <c r="EX5" i="66" s="1" a="1"/>
  <c r="EX5" i="66" s="1"/>
  <c r="N5" i="66" l="1"/>
  <c r="F28" i="49"/>
  <c r="O5" i="66" s="1"/>
  <c r="D5" i="60"/>
  <c r="I48" i="49" l="1"/>
  <c r="BX5" i="66" s="1"/>
  <c r="H48" i="49"/>
  <c r="BW5" i="66" s="1"/>
  <c r="G48" i="49"/>
  <c r="BV5" i="66" s="1"/>
  <c r="F48" i="49"/>
  <c r="BU5" i="66" s="1"/>
  <c r="E48" i="49"/>
  <c r="BT5" i="66" s="1"/>
  <c r="D48" i="49"/>
  <c r="BS5" i="66" s="1"/>
  <c r="H47" i="49"/>
  <c r="BQ5" i="66" s="1"/>
  <c r="G47" i="49"/>
  <c r="BP5" i="66" s="1"/>
  <c r="E47" i="49"/>
  <c r="BN5" i="66" s="1"/>
  <c r="D47" i="49"/>
  <c r="BM5" i="66" s="1"/>
  <c r="H46" i="49"/>
  <c r="BK5" i="66" s="1"/>
  <c r="G46" i="49"/>
  <c r="BJ5" i="66" s="1"/>
  <c r="E46" i="49"/>
  <c r="BH5" i="66" s="1"/>
  <c r="D46" i="49"/>
  <c r="BG5" i="66" s="1"/>
  <c r="H45" i="49"/>
  <c r="BE5" i="66" s="1"/>
  <c r="G45" i="49"/>
  <c r="BD5" i="66" s="1"/>
  <c r="E45" i="49"/>
  <c r="BB5" i="66" s="1"/>
  <c r="D45" i="49"/>
  <c r="BA5" i="66" s="1"/>
  <c r="H44" i="49"/>
  <c r="AY5" i="66" s="1"/>
  <c r="G44" i="49"/>
  <c r="AX5" i="66" s="1"/>
  <c r="E44" i="49"/>
  <c r="AV5" i="66" s="1"/>
  <c r="D44" i="49"/>
  <c r="AU5" i="66" s="1"/>
  <c r="H43" i="49"/>
  <c r="AS5" i="66" s="1"/>
  <c r="G43" i="49"/>
  <c r="AR5" i="66" s="1"/>
  <c r="E43" i="49"/>
  <c r="AP5" i="66" s="1"/>
  <c r="D43" i="49"/>
  <c r="AO5" i="66" s="1"/>
  <c r="H42" i="49"/>
  <c r="AM5" i="66" s="1"/>
  <c r="G42" i="49"/>
  <c r="AL5" i="66" s="1"/>
  <c r="E42" i="49"/>
  <c r="AJ5" i="66" s="1"/>
  <c r="D42" i="49"/>
  <c r="AI5" i="66" s="1"/>
  <c r="H41" i="49"/>
  <c r="AG5" i="66" s="1"/>
  <c r="G41" i="49"/>
  <c r="AF5" i="66" s="1"/>
  <c r="E41" i="49"/>
  <c r="AD5" i="66" s="1"/>
  <c r="D41" i="49"/>
  <c r="AC5" i="66" s="1"/>
  <c r="H40" i="49"/>
  <c r="AA5" i="66" s="1"/>
  <c r="G40" i="49"/>
  <c r="Z5" i="66" s="1"/>
  <c r="E40" i="49"/>
  <c r="X5" i="66" s="1"/>
  <c r="D40" i="49"/>
  <c r="W5" i="66" s="1"/>
  <c r="I39" i="49"/>
  <c r="V5" i="66" s="1"/>
  <c r="H39" i="49"/>
  <c r="U5" i="66" s="1"/>
  <c r="G39" i="49"/>
  <c r="T5" i="66" s="1"/>
  <c r="F39" i="49"/>
  <c r="S5" i="66" s="1"/>
  <c r="E39" i="49"/>
  <c r="R5" i="66" s="1"/>
  <c r="D39" i="49"/>
  <c r="Q5" i="66" s="1"/>
  <c r="E133" i="60" l="1"/>
  <c r="F129" i="60"/>
  <c r="F133" i="60"/>
  <c r="E129" i="60"/>
  <c r="G133" i="60" l="1"/>
  <c r="G129" i="60"/>
  <c r="D87" i="34" l="1"/>
  <c r="D105" i="34"/>
  <c r="E105" i="34" s="1"/>
  <c r="D5" i="34"/>
  <c r="D6" i="49"/>
  <c r="D5" i="21"/>
  <c r="G87" i="34" l="1"/>
  <c r="D12" i="34" s="1"/>
  <c r="G147" i="60" l="1"/>
  <c r="F150" i="60"/>
  <c r="F147" i="60"/>
  <c r="H150" i="60" l="1"/>
  <c r="F5" i="71" s="1" a="1"/>
  <c r="F5" i="71" s="1"/>
  <c r="H147" i="60"/>
  <c r="B5" i="71" s="1" a="1"/>
  <c r="B5" i="71" s="1"/>
  <c r="C115" i="60"/>
  <c r="C47" i="60"/>
  <c r="G112" i="60"/>
  <c r="E60" i="60"/>
  <c r="E72" i="60"/>
  <c r="E85" i="60"/>
  <c r="F105" i="60"/>
  <c r="F65" i="60"/>
  <c r="F122" i="60"/>
  <c r="C34" i="60"/>
  <c r="C40" i="60"/>
  <c r="D55" i="60"/>
  <c r="E63" i="60"/>
  <c r="E92" i="60"/>
  <c r="G35" i="60"/>
  <c r="E74" i="60"/>
  <c r="E40" i="60"/>
  <c r="G42" i="60"/>
  <c r="E127" i="60"/>
  <c r="D57" i="60"/>
  <c r="E57" i="60"/>
  <c r="F123" i="60"/>
  <c r="E75" i="60"/>
  <c r="C30" i="60"/>
  <c r="E34" i="60"/>
  <c r="D109" i="60"/>
  <c r="G51" i="60"/>
  <c r="C109" i="60"/>
  <c r="C84" i="60"/>
  <c r="G110" i="60"/>
  <c r="D101" i="60"/>
  <c r="C29" i="60"/>
  <c r="G114" i="60"/>
  <c r="F110" i="60"/>
  <c r="F73" i="60"/>
  <c r="F57" i="60"/>
  <c r="F49" i="60"/>
  <c r="G32" i="60"/>
  <c r="D128" i="60"/>
  <c r="C89" i="60"/>
  <c r="G83" i="60"/>
  <c r="D31" i="60"/>
  <c r="C41" i="60"/>
  <c r="C123" i="60"/>
  <c r="C105" i="60"/>
  <c r="G34" i="60"/>
  <c r="F61" i="60"/>
  <c r="C110" i="60"/>
  <c r="F33" i="60"/>
  <c r="F109" i="60"/>
  <c r="C48" i="60"/>
  <c r="E80" i="60"/>
  <c r="F101" i="60"/>
  <c r="E33" i="60"/>
  <c r="E36" i="60"/>
  <c r="G113" i="60"/>
  <c r="E48" i="60"/>
  <c r="F120" i="60"/>
  <c r="C97" i="60"/>
  <c r="C62" i="60"/>
  <c r="G125" i="60"/>
  <c r="D34" i="60"/>
  <c r="E29" i="60"/>
  <c r="E90" i="60"/>
  <c r="E64" i="60"/>
  <c r="E120" i="60"/>
  <c r="C33" i="60"/>
  <c r="D41" i="60"/>
  <c r="E86" i="60"/>
  <c r="F48" i="60"/>
  <c r="G79" i="60"/>
  <c r="F97" i="60"/>
  <c r="G70" i="60"/>
  <c r="E114" i="60"/>
  <c r="F32" i="60"/>
  <c r="C100" i="60"/>
  <c r="D91" i="60"/>
  <c r="C80" i="60"/>
  <c r="D36" i="60"/>
  <c r="D29" i="60"/>
  <c r="C37" i="60"/>
  <c r="D82" i="60"/>
  <c r="C113" i="60"/>
  <c r="D98" i="60"/>
  <c r="D62" i="60"/>
  <c r="C93" i="60"/>
  <c r="G75" i="60"/>
  <c r="G80" i="60"/>
  <c r="D32" i="60"/>
  <c r="C31" i="60"/>
  <c r="F51" i="60"/>
  <c r="C116" i="60"/>
  <c r="D86" i="60"/>
  <c r="F90" i="60"/>
  <c r="E115" i="60"/>
  <c r="F82" i="60"/>
  <c r="C120" i="60"/>
  <c r="C119" i="60"/>
  <c r="C76" i="60"/>
  <c r="F78" i="60"/>
  <c r="D123" i="60"/>
  <c r="F74" i="60"/>
  <c r="G50" i="60"/>
  <c r="D106" i="60"/>
  <c r="D69" i="60"/>
  <c r="F98" i="60"/>
  <c r="D33" i="60"/>
  <c r="G29" i="60"/>
  <c r="G31" i="60"/>
  <c r="F58" i="60"/>
  <c r="C99" i="60"/>
  <c r="F128" i="60"/>
  <c r="D79" i="60"/>
  <c r="C57" i="60"/>
  <c r="C128" i="60"/>
  <c r="G30" i="60"/>
  <c r="E94" i="60"/>
  <c r="D108" i="60"/>
  <c r="F43" i="60"/>
  <c r="D58" i="60"/>
  <c r="E37" i="60"/>
  <c r="D90" i="60"/>
  <c r="F31" i="60"/>
  <c r="D97" i="60"/>
  <c r="E128" i="60"/>
  <c r="C68" i="60"/>
  <c r="F88" i="60"/>
  <c r="E66" i="60"/>
  <c r="E100" i="60"/>
  <c r="G55" i="60"/>
  <c r="D50" i="60"/>
  <c r="G36" i="60"/>
  <c r="E30" i="60"/>
  <c r="E32" i="60"/>
  <c r="C32" i="60"/>
  <c r="F52" i="60"/>
  <c r="G123" i="60"/>
  <c r="E126" i="60"/>
  <c r="F76" i="60"/>
  <c r="E121" i="60"/>
  <c r="D30" i="60"/>
  <c r="G87" i="60"/>
  <c r="E118" i="60"/>
  <c r="C117" i="60"/>
  <c r="E51" i="60"/>
  <c r="E102" i="60"/>
  <c r="F30" i="60"/>
  <c r="G107" i="60"/>
  <c r="F85" i="60"/>
  <c r="E55" i="60"/>
  <c r="E79" i="60"/>
  <c r="E56" i="60"/>
  <c r="G84" i="60"/>
  <c r="D121" i="60"/>
  <c r="D38" i="60"/>
  <c r="C43" i="60"/>
  <c r="F34" i="60"/>
  <c r="E45" i="60"/>
  <c r="F116" i="60"/>
  <c r="G46" i="60"/>
  <c r="G33" i="60"/>
  <c r="E31" i="60"/>
  <c r="F29" i="60"/>
  <c r="D67" i="60"/>
  <c r="F46" i="60"/>
  <c r="C71" i="60"/>
  <c r="D75" i="60"/>
  <c r="D47" i="60"/>
  <c r="E88" i="60"/>
  <c r="E68" i="60"/>
  <c r="D35" i="60"/>
  <c r="G106" i="60"/>
  <c r="C78" i="60"/>
  <c r="G127" i="60"/>
  <c r="E69" i="60"/>
  <c r="E47" i="60"/>
  <c r="F80" i="60"/>
  <c r="E53" i="60"/>
  <c r="E116" i="60"/>
  <c r="D76" i="60"/>
  <c r="C101" i="60"/>
  <c r="E104" i="60"/>
  <c r="G60" i="60"/>
  <c r="F118" i="60"/>
  <c r="D85" i="60"/>
  <c r="F96" i="60"/>
  <c r="D119" i="60"/>
  <c r="E82" i="60"/>
  <c r="C36" i="60"/>
  <c r="G48" i="60"/>
  <c r="E35" i="60"/>
  <c r="G64" i="60"/>
  <c r="D48" i="60"/>
  <c r="D87" i="60"/>
  <c r="C118" i="60"/>
  <c r="C90" i="60"/>
  <c r="D100" i="60"/>
  <c r="E113" i="60"/>
  <c r="F38" i="60"/>
  <c r="F92" i="60"/>
  <c r="C81" i="60"/>
  <c r="C53" i="60"/>
  <c r="C52" i="60"/>
  <c r="D95" i="60"/>
  <c r="C55" i="60"/>
  <c r="C38" i="60"/>
  <c r="D89" i="60"/>
  <c r="G77" i="60"/>
  <c r="E123" i="60"/>
  <c r="C86" i="60"/>
  <c r="G97" i="60"/>
  <c r="D120" i="60"/>
  <c r="E41" i="60"/>
  <c r="C127" i="60"/>
  <c r="D61" i="60"/>
  <c r="E77" i="60"/>
  <c r="C114" i="60"/>
  <c r="D81" i="60"/>
  <c r="D77" i="60"/>
  <c r="G82" i="60"/>
  <c r="C98" i="60"/>
  <c r="F35" i="60"/>
  <c r="C58" i="60"/>
  <c r="F75" i="60"/>
  <c r="G62" i="60"/>
  <c r="F89" i="60"/>
  <c r="C111" i="60"/>
  <c r="C56" i="60"/>
  <c r="D103" i="60"/>
  <c r="G116" i="60"/>
  <c r="C82" i="60"/>
  <c r="F94" i="60"/>
  <c r="C91" i="60"/>
  <c r="G65" i="60"/>
  <c r="C64" i="60"/>
  <c r="E70" i="60"/>
  <c r="E59" i="60"/>
  <c r="G74" i="60"/>
  <c r="D73" i="60"/>
  <c r="E99" i="60"/>
  <c r="F63" i="60"/>
  <c r="E105" i="60"/>
  <c r="G43" i="60"/>
  <c r="E44" i="60"/>
  <c r="E38" i="60"/>
  <c r="C59" i="60"/>
  <c r="G120" i="60"/>
  <c r="C88" i="60"/>
  <c r="C65" i="60"/>
  <c r="F72" i="60"/>
  <c r="D60" i="60"/>
  <c r="E49" i="60"/>
  <c r="G73" i="60"/>
  <c r="F103" i="60"/>
  <c r="G81" i="60"/>
  <c r="C87" i="60"/>
  <c r="C61" i="60"/>
  <c r="C51" i="60"/>
  <c r="D93" i="60"/>
  <c r="G124" i="60"/>
  <c r="D71" i="60"/>
  <c r="F113" i="60"/>
  <c r="E43" i="60"/>
  <c r="F81" i="60"/>
  <c r="G71" i="60"/>
  <c r="F107" i="60"/>
  <c r="G119" i="60"/>
  <c r="C77" i="60"/>
  <c r="F44" i="60"/>
  <c r="E107" i="60"/>
  <c r="G86" i="60"/>
  <c r="F99" i="60"/>
  <c r="D54" i="60"/>
  <c r="E71" i="60"/>
  <c r="F71" i="60"/>
  <c r="E119" i="60"/>
  <c r="F60" i="60"/>
  <c r="F66" i="60"/>
  <c r="E93" i="60"/>
  <c r="E65" i="60"/>
  <c r="E39" i="60"/>
  <c r="E76" i="60"/>
  <c r="C79" i="60"/>
  <c r="G111" i="60"/>
  <c r="G122" i="60"/>
  <c r="E122" i="60"/>
  <c r="C95" i="60"/>
  <c r="F64" i="60"/>
  <c r="C73" i="60"/>
  <c r="G89" i="60"/>
  <c r="D84" i="60"/>
  <c r="G45" i="60"/>
  <c r="D43" i="60"/>
  <c r="E46" i="60"/>
  <c r="D70" i="60"/>
  <c r="D102" i="60"/>
  <c r="F127" i="60"/>
  <c r="F104" i="60"/>
  <c r="C122" i="60"/>
  <c r="F102" i="60"/>
  <c r="F41" i="60"/>
  <c r="C72" i="60"/>
  <c r="C124" i="60"/>
  <c r="G44" i="60"/>
  <c r="G61" i="60"/>
  <c r="C94" i="60"/>
  <c r="C44" i="60"/>
  <c r="G93" i="60"/>
  <c r="F93" i="60"/>
  <c r="D39" i="60"/>
  <c r="D111" i="60"/>
  <c r="G53" i="60"/>
  <c r="E95" i="60"/>
  <c r="C35" i="60"/>
  <c r="C42" i="60"/>
  <c r="F91" i="60"/>
  <c r="E83" i="60"/>
  <c r="D122" i="60"/>
  <c r="G59" i="60"/>
  <c r="D118" i="60"/>
  <c r="E81" i="60"/>
  <c r="E108" i="60"/>
  <c r="G118" i="60"/>
  <c r="F69" i="60"/>
  <c r="G115" i="60"/>
  <c r="G47" i="60"/>
  <c r="G57" i="60"/>
  <c r="D53" i="60"/>
  <c r="C125" i="60"/>
  <c r="E117" i="60"/>
  <c r="E54" i="60"/>
  <c r="C60" i="60"/>
  <c r="C67" i="60"/>
  <c r="D107" i="60"/>
  <c r="D96" i="60"/>
  <c r="G58" i="60"/>
  <c r="F86" i="60"/>
  <c r="E52" i="60"/>
  <c r="C69" i="60"/>
  <c r="F37" i="60"/>
  <c r="E87" i="60"/>
  <c r="E101" i="60"/>
  <c r="G88" i="60"/>
  <c r="D83" i="60"/>
  <c r="G41" i="60"/>
  <c r="D66" i="60"/>
  <c r="F100" i="60"/>
  <c r="D125" i="60"/>
  <c r="G99" i="60"/>
  <c r="E50" i="60"/>
  <c r="F36" i="60"/>
  <c r="G39" i="60"/>
  <c r="G66" i="60"/>
  <c r="D52" i="60"/>
  <c r="D59" i="60"/>
  <c r="C49" i="60"/>
  <c r="F106" i="60"/>
  <c r="D80" i="60"/>
  <c r="F62" i="60"/>
  <c r="C63" i="60"/>
  <c r="G76" i="60"/>
  <c r="C39" i="60"/>
  <c r="C66" i="60"/>
  <c r="G91" i="60"/>
  <c r="E124" i="60"/>
  <c r="C112" i="60"/>
  <c r="D113" i="60"/>
  <c r="E109" i="60"/>
  <c r="C46" i="60"/>
  <c r="D116" i="60"/>
  <c r="F111" i="60"/>
  <c r="E61" i="60"/>
  <c r="D72" i="60"/>
  <c r="G94" i="60"/>
  <c r="F77" i="60"/>
  <c r="E111" i="60"/>
  <c r="F125" i="60"/>
  <c r="C103" i="60"/>
  <c r="G68" i="60"/>
  <c r="F55" i="60"/>
  <c r="C85" i="60"/>
  <c r="C70" i="60"/>
  <c r="G103" i="60"/>
  <c r="G69" i="60"/>
  <c r="G102" i="60"/>
  <c r="D104" i="60"/>
  <c r="F124" i="60"/>
  <c r="E97" i="60"/>
  <c r="F87" i="60"/>
  <c r="D92" i="60"/>
  <c r="E78" i="60"/>
  <c r="D56" i="60"/>
  <c r="C121" i="60"/>
  <c r="F117" i="60"/>
  <c r="G96" i="60"/>
  <c r="E96" i="60"/>
  <c r="F119" i="60"/>
  <c r="E91" i="60"/>
  <c r="D51" i="60"/>
  <c r="G126" i="60"/>
  <c r="D88" i="60"/>
  <c r="E89" i="60"/>
  <c r="D68" i="60"/>
  <c r="G101" i="60"/>
  <c r="G109" i="60"/>
  <c r="D94" i="60"/>
  <c r="F67" i="60"/>
  <c r="D65" i="60"/>
  <c r="C75" i="60"/>
  <c r="G54" i="60"/>
  <c r="G78" i="60"/>
  <c r="F70" i="60"/>
  <c r="E112" i="60"/>
  <c r="E125" i="60"/>
  <c r="G56" i="60"/>
  <c r="D127" i="60"/>
  <c r="G105" i="60"/>
  <c r="C92" i="60"/>
  <c r="C106" i="60"/>
  <c r="D46" i="60"/>
  <c r="E98" i="60"/>
  <c r="D114" i="60"/>
  <c r="D126" i="60"/>
  <c r="G98" i="60"/>
  <c r="G49" i="60"/>
  <c r="C126" i="60"/>
  <c r="G92" i="60"/>
  <c r="G72" i="60"/>
  <c r="D78" i="60"/>
  <c r="G117" i="60"/>
  <c r="G40" i="60"/>
  <c r="E58" i="60"/>
  <c r="F50" i="60"/>
  <c r="F79" i="60"/>
  <c r="F84" i="60"/>
  <c r="F114" i="60"/>
  <c r="G38" i="60"/>
  <c r="E62" i="60"/>
  <c r="F126" i="60"/>
  <c r="F56" i="60"/>
  <c r="F83" i="60"/>
  <c r="D110" i="60"/>
  <c r="C54" i="60"/>
  <c r="E42" i="60"/>
  <c r="D124" i="60"/>
  <c r="F59" i="60"/>
  <c r="D117" i="60"/>
  <c r="G37" i="60"/>
  <c r="G104" i="60"/>
  <c r="F40" i="60"/>
  <c r="C96" i="60"/>
  <c r="F54" i="60"/>
  <c r="G128" i="60"/>
  <c r="D74" i="60"/>
  <c r="G63" i="60"/>
  <c r="E73" i="60"/>
  <c r="F115" i="60"/>
  <c r="E110" i="60"/>
  <c r="D44" i="60"/>
  <c r="D37" i="60"/>
  <c r="C102" i="60"/>
  <c r="D99" i="60"/>
  <c r="F45" i="60"/>
  <c r="D49" i="60"/>
  <c r="F68" i="60"/>
  <c r="D115" i="60"/>
  <c r="G67" i="60"/>
  <c r="C104" i="60"/>
  <c r="E67" i="60"/>
  <c r="G100" i="60"/>
  <c r="C107" i="60"/>
  <c r="F121" i="60"/>
  <c r="C74" i="60"/>
  <c r="F108" i="60"/>
  <c r="F95" i="60"/>
  <c r="C108" i="60"/>
  <c r="G108" i="60"/>
  <c r="C45" i="60"/>
  <c r="G52" i="60"/>
  <c r="C50" i="60"/>
  <c r="E103" i="60"/>
  <c r="F47" i="60"/>
  <c r="G85" i="60"/>
  <c r="G90" i="60"/>
  <c r="F112" i="60"/>
  <c r="F42" i="60"/>
  <c r="D45" i="60"/>
  <c r="F53" i="60"/>
  <c r="D112" i="60"/>
  <c r="D40" i="60"/>
  <c r="G121" i="60"/>
  <c r="D64" i="60"/>
  <c r="G95" i="60"/>
  <c r="D42" i="60"/>
  <c r="E84" i="60"/>
  <c r="E106" i="60"/>
  <c r="D63" i="60"/>
  <c r="F39" i="60"/>
  <c r="D105" i="60"/>
  <c r="C83" i="60"/>
  <c r="E59" i="34" l="1"/>
  <c r="E58" i="34"/>
  <c r="D122" i="34"/>
  <c r="E121" i="34"/>
  <c r="D121" i="34"/>
  <c r="E120" i="34"/>
  <c r="D120" i="34"/>
  <c r="F105" i="34"/>
  <c r="G105" i="34" s="1"/>
  <c r="F104" i="34"/>
  <c r="G104" i="34" s="1"/>
  <c r="D104" i="34"/>
  <c r="E104" i="34" s="1"/>
  <c r="F103" i="34"/>
  <c r="G103" i="34" s="1"/>
  <c r="D103" i="34"/>
  <c r="E103" i="34" s="1"/>
  <c r="F102" i="34"/>
  <c r="G102" i="34" s="1"/>
  <c r="E102" i="34"/>
  <c r="F101" i="34"/>
  <c r="G101" i="34" s="1"/>
  <c r="D101" i="34"/>
  <c r="E101" i="34" s="1"/>
  <c r="F73" i="34"/>
  <c r="D11" i="34" s="1"/>
  <c r="D13" i="34" l="1"/>
  <c r="F120" i="34"/>
  <c r="G120" i="34" s="1"/>
  <c r="F121" i="34"/>
  <c r="G121" i="34" s="1"/>
  <c r="F122" i="34"/>
  <c r="G122" i="34" s="1"/>
  <c r="D59" i="34"/>
  <c r="F59" i="34" s="1"/>
  <c r="D58" i="34"/>
  <c r="F58" i="34" s="1"/>
  <c r="D10" i="34" l="1"/>
  <c r="D43" i="34" l="1"/>
  <c r="E43" i="34" s="1"/>
  <c r="D42" i="34"/>
  <c r="E42" i="34" s="1"/>
  <c r="D44" i="34"/>
  <c r="E44" i="34" s="1"/>
  <c r="D9" i="34" l="1"/>
  <c r="D133" i="60" l="1"/>
  <c r="H105" i="68" s="1" a="1"/>
  <c r="H105" i="68" s="1"/>
  <c r="D129" i="60" l="1"/>
  <c r="B5" i="68" s="1" a="1"/>
  <c r="B5" i="68" s="1"/>
  <c r="D27" i="34" l="1"/>
  <c r="E27" i="34" s="1"/>
  <c r="F124" i="34" l="1"/>
  <c r="G124" i="34" s="1"/>
  <c r="F123" i="34" l="1"/>
  <c r="G123" i="34" s="1"/>
  <c r="D14" i="34" s="1"/>
  <c r="E28" i="34" l="1"/>
  <c r="D8"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tc={77CBAC2A-237E-42A3-B3F1-6ED733BCFBD5}</author>
    <author>tc={57BDC29C-8842-42EE-BCA2-15DCD6BB9E76}</author>
    <author>tc={C3E1BF20-F3A9-4749-A7E6-384B291180CB}</author>
    <author>tc={1AAE8271-7CFC-41B3-88A0-A5DDBAF24F2A}</author>
    <author>tc={4D9BAC01-5B39-4067-AD32-4728E4A5A707}</author>
  </authors>
  <commentList>
    <comment ref="BH2" authorId="0" shapeId="0" xr:uid="{77CBAC2A-237E-42A3-B3F1-6ED733BCFBD5}">
      <text>
        <t>[Threaded comment]
Your version of Excel allows you to read this threaded comment; however, any edits to it will get removed if the file is opened in a newer version of Excel. Learn more: https://go.microsoft.com/fwlink/?linkid=870924
Comment:
    @Modi, Dipsi I think we said we would try to tidy this tab up? I was thinking organising it by each FA tab, which q it’s referring to?</t>
      </text>
    </comment>
    <comment ref="AF51" authorId="1" shapeId="0" xr:uid="{57BDC29C-8842-42EE-BCA2-15DCD6BB9E76}">
      <text>
        <t>[Threaded comment]
Your version of Excel allows you to read this threaded comment; however, any edits to it will get removed if the file is opened in a newer version of Excel. Learn more: https://go.microsoft.com/fwlink/?linkid=870924
Comment:
    Also used in geopolitical tab for 27 LCR</t>
      </text>
    </comment>
    <comment ref="AF53" authorId="2" shapeId="0" xr:uid="{C3E1BF20-F3A9-4749-A7E6-384B291180CB}">
      <text>
        <t>[Threaded comment]
Your version of Excel allows you to read this threaded comment; however, any edits to it will get removed if the file is opened in a newer version of Excel. Learn more: https://go.microsoft.com/fwlink/?linkid=870924
Comment:
    Also used in geopolitical tab for 27 LCR</t>
      </text>
    </comment>
    <comment ref="AF54" authorId="3" shapeId="0" xr:uid="{1AAE8271-7CFC-41B3-88A0-A5DDBAF24F2A}">
      <text>
        <t>[Threaded comment]
Your version of Excel allows you to read this threaded comment; however, any edits to it will get removed if the file is opened in a newer version of Excel. Learn more: https://go.microsoft.com/fwlink/?linkid=870924
Comment:
    Also used in geopolitical tab for 27 LCR</t>
      </text>
    </comment>
    <comment ref="AF55" authorId="4" shapeId="0" xr:uid="{4D9BAC01-5B39-4067-AD32-4728E4A5A707}">
      <text>
        <t>[Threaded comment]
Your version of Excel allows you to read this threaded comment; however, any edits to it will get removed if the file is opened in a newer version of Excel. Learn more: https://go.microsoft.com/fwlink/?linkid=870924
Comment:
    Also used in geopolitical tab for 27 LCR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tc={BA7CEAB5-4923-4BA4-81E9-A66440D6DF5C}</author>
  </authors>
  <commentList>
    <comment ref="A1" authorId="0" shapeId="0" xr:uid="{BA7CEAB5-4923-4BA4-81E9-A66440D6DF5C}">
      <text>
        <t>[Threaded comment]
Your version of Excel allows you to read this threaded comment; however, any edits to it will get removed if the file is opened in a newer version of Excel. Learn more: https://go.microsoft.com/fwlink/?linkid=870924
Comment:
    @Modi, Dipsi just a reminder to update this to reflect the new tab - I often forget about these tabs. Can I also just check if you’ve spoken to Chris W about updating the collation tool in light of all changes with this template?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<sst xmlns="http://schemas.openxmlformats.org/spreadsheetml/2006/main" count="1124" uniqueCount="712">
  <si>
    <t>Agent name</t>
  </si>
  <si>
    <t>Syndicate number</t>
  </si>
  <si>
    <t>Contact details</t>
  </si>
  <si>
    <t>Completed by/Contact name</t>
  </si>
  <si>
    <t>Contact telephone number</t>
  </si>
  <si>
    <t>Completion date</t>
  </si>
  <si>
    <r>
      <rPr>
        <u/>
        <sz val="11"/>
        <color theme="1"/>
        <rFont val="Arial"/>
        <family val="2"/>
        <scheme val="minor"/>
      </rPr>
      <t>Notes:</t>
    </r>
    <r>
      <rPr>
        <sz val="11"/>
        <color theme="1"/>
        <rFont val="Arial"/>
        <family val="2"/>
        <scheme val="minor"/>
      </rPr>
      <t xml:space="preserve"> 
</t>
    </r>
    <r>
      <rPr>
        <sz val="11"/>
        <rFont val="Arial"/>
        <family val="2"/>
        <scheme val="minor"/>
      </rPr>
      <t>You have to be on this tab in order to be able to link the appropriate Excel LCR download from your system. See the Information tab, "Minimum Tests &amp; FG" section for more details.</t>
    </r>
  </si>
  <si>
    <t>Purpose of exercise</t>
  </si>
  <si>
    <t>Response deadline</t>
  </si>
  <si>
    <t>Submission uploaded to</t>
  </si>
  <si>
    <t>MDC</t>
  </si>
  <si>
    <t>Naming convention</t>
  </si>
  <si>
    <r>
      <t>SYXXXX_FocusAreas2027</t>
    </r>
    <r>
      <rPr>
        <sz val="11"/>
        <color theme="1"/>
        <rFont val="Arial"/>
        <family val="2"/>
        <scheme val="minor"/>
      </rPr>
      <t xml:space="preserve"> where:
- XXXX is the syndicate number using 4 digits including any leading zeroes</t>
    </r>
  </si>
  <si>
    <t>Information</t>
  </si>
  <si>
    <t>General Queries</t>
  </si>
  <si>
    <t>Market risk</t>
  </si>
  <si>
    <t>This sections covers validation of market risk contribution to SCR and includes data collection in relation to asset return distributions. Only syndicates that breach Lloyd's requirements for the negative market risk template are required to complete this section. Syndicates that do not breach the requirements are not required to complete this tab. Our requirements are outlined in more detail in the capital guidance and LCR instructions.</t>
  </si>
  <si>
    <t>Minimum Tests &amp; Franchise Guidelines (FG)</t>
  </si>
  <si>
    <t>Model LR</t>
  </si>
  <si>
    <t>Geopolitical</t>
  </si>
  <si>
    <t>Syndicate No</t>
  </si>
  <si>
    <t>1. Back-testing for recent experience (one-year basis only)</t>
  </si>
  <si>
    <t>Description</t>
  </si>
  <si>
    <t>2025 - Return periods</t>
  </si>
  <si>
    <t>Net</t>
  </si>
  <si>
    <t>Gross</t>
  </si>
  <si>
    <t>1 in x</t>
  </si>
  <si>
    <t>2027 - Return periods</t>
  </si>
  <si>
    <t>Syndicate comments</t>
  </si>
  <si>
    <t>References to relevant documentation/validation</t>
  </si>
  <si>
    <t>Loading (£m)</t>
  </si>
  <si>
    <t>Premium risk</t>
  </si>
  <si>
    <t>Reserve risk</t>
  </si>
  <si>
    <t>Credit risk</t>
  </si>
  <si>
    <t>Operational risk</t>
  </si>
  <si>
    <t>Diversification credit</t>
  </si>
  <si>
    <t>Technical provisions roll-forward</t>
  </si>
  <si>
    <t>Modelled loss ratio</t>
  </si>
  <si>
    <t>Uncertainty loading</t>
  </si>
  <si>
    <t>Controls load</t>
  </si>
  <si>
    <t>3. Response to prior feedback</t>
  </si>
  <si>
    <t>Feedback ID in letter</t>
  </si>
  <si>
    <t>Lloyd's feedback</t>
  </si>
  <si>
    <t>Syndicate response / document signposting</t>
  </si>
  <si>
    <t>% impact</t>
  </si>
  <si>
    <r>
      <t xml:space="preserve">Prospective year (2026) 99.5th </t>
    </r>
    <r>
      <rPr>
        <b/>
        <u/>
        <sz val="11"/>
        <color theme="0"/>
        <rFont val="Arial"/>
        <family val="2"/>
        <scheme val="minor"/>
      </rPr>
      <t>claims</t>
    </r>
    <r>
      <rPr>
        <b/>
        <sz val="11"/>
        <color theme="0"/>
        <rFont val="Arial"/>
        <family val="2"/>
        <scheme val="minor"/>
      </rPr>
      <t xml:space="preserve"> excluding natural catastrophes</t>
    </r>
  </si>
  <si>
    <r>
      <t xml:space="preserve">Prior year 99.5th </t>
    </r>
    <r>
      <rPr>
        <b/>
        <u/>
        <sz val="11"/>
        <color theme="0"/>
        <rFont val="Arial"/>
        <family val="2"/>
        <scheme val="minor"/>
      </rPr>
      <t>claims</t>
    </r>
    <r>
      <rPr>
        <b/>
        <sz val="11"/>
        <color theme="0"/>
        <rFont val="Arial"/>
        <family val="2"/>
        <scheme val="minor"/>
      </rPr>
      <t xml:space="preserve"> excluding unearned natural catastrophes</t>
    </r>
  </si>
  <si>
    <r>
      <t xml:space="preserve">Insurance risk 99.5th </t>
    </r>
    <r>
      <rPr>
        <b/>
        <u/>
        <sz val="11"/>
        <color theme="0"/>
        <rFont val="Arial"/>
        <family val="2"/>
        <scheme val="minor"/>
      </rPr>
      <t>claims</t>
    </r>
    <r>
      <rPr>
        <b/>
        <sz val="11"/>
        <color theme="0"/>
        <rFont val="Arial"/>
        <family val="2"/>
        <scheme val="minor"/>
      </rPr>
      <t xml:space="preserve"> excluding unearned natural catastrophes</t>
    </r>
  </si>
  <si>
    <r>
      <t xml:space="preserve">Insurance risk 99.5th </t>
    </r>
    <r>
      <rPr>
        <b/>
        <u/>
        <sz val="11"/>
        <color theme="0"/>
        <rFont val="Arial"/>
        <family val="2"/>
        <scheme val="minor"/>
      </rPr>
      <t>capital</t>
    </r>
    <r>
      <rPr>
        <b/>
        <sz val="11"/>
        <color theme="0"/>
        <rFont val="Arial"/>
        <family val="2"/>
        <scheme val="minor"/>
      </rPr>
      <t xml:space="preserve"> excluding unearned natural catastrophes</t>
    </r>
  </si>
  <si>
    <t>One-year SCR excluding natural catastrophes</t>
  </si>
  <si>
    <t>MLA</t>
  </si>
  <si>
    <t>Classification of MLA into: 
(a) SCR adjustment, 
(b) Intermediate component/module adjustment, 
(c) Parameter/assumption adjustment</t>
  </si>
  <si>
    <t>Contribution to uSCR (£)</t>
  </si>
  <si>
    <t>Contribution to uSCR (%)</t>
  </si>
  <si>
    <t>Description of model limitation giving rise to MLA</t>
  </si>
  <si>
    <t>Methodology for deriving MLA and parameterisation details</t>
  </si>
  <si>
    <t>Outline of plan addressing MLA, including timescales for development and implementation</t>
  </si>
  <si>
    <t>`</t>
  </si>
  <si>
    <t>Insurance Risk (£)</t>
  </si>
  <si>
    <t>Premium Risk (£)</t>
  </si>
  <si>
    <t>Reserve Risk (£)</t>
  </si>
  <si>
    <t>Market Risk (£)</t>
  </si>
  <si>
    <t>Credit Risk (£)</t>
  </si>
  <si>
    <t>Operational Risk (£)</t>
  </si>
  <si>
    <t>Attestation</t>
  </si>
  <si>
    <t>I confirm that the Model Change Policy has been updated to appropriately incorporate the treatment of Model Limitation Adjustments in line with Lloyd’s requirements, and that these updates have been subject to appropriate governance.</t>
  </si>
  <si>
    <t>Name of Signing Authority</t>
  </si>
  <si>
    <t>Role of Signing Authority</t>
  </si>
  <si>
    <t>Indicate whether the calculation kernel is a standard market model (e.g., ICM) or bespoke. If standard, specify the release version.</t>
  </si>
  <si>
    <t>Does the agent have any conflicts of interest to declare?</t>
  </si>
  <si>
    <t>Conflict of Interest</t>
  </si>
  <si>
    <t>Management of Conflict of Interest</t>
  </si>
  <si>
    <t>I confirm that I have declared all conflicts of interest in the table above and that all conflicts are appropriately managed.</t>
  </si>
  <si>
    <t>% of expected reinsurance recoveries at the mean</t>
  </si>
  <si>
    <t>% of expected reinsurance recoveries at the 99.5th percentile</t>
  </si>
  <si>
    <t>% of expected reinsurance recoveries under stressed / tail scenarios</t>
  </si>
  <si>
    <t>Reinsurance recoveries as % of total balance sheet assets</t>
  </si>
  <si>
    <t>1. Prospective year modelled loss ratio validation: Modelled loss ratios should not be lower than plan loss ratios</t>
  </si>
  <si>
    <t>Index</t>
  </si>
  <si>
    <t>Class</t>
  </si>
  <si>
    <t>Gross Net Premium (£)</t>
  </si>
  <si>
    <t>Plan loss ratio 
(Gross Net)</t>
  </si>
  <si>
    <t>Modelled loss ratio (Gross Net)</t>
  </si>
  <si>
    <t>Difference</t>
  </si>
  <si>
    <t>Comments</t>
  </si>
  <si>
    <t>Total</t>
  </si>
  <si>
    <t>Net Net Premium (£)</t>
  </si>
  <si>
    <t>Plan loss ratio (Net Net)</t>
  </si>
  <si>
    <t>Modelled loss ratio (Net net)</t>
  </si>
  <si>
    <t>Gross Net</t>
  </si>
  <si>
    <t>Net Net</t>
  </si>
  <si>
    <t>3. Prospective year modelled loss ratios: Signpost to the 'modelled loss ratio' section in validation report</t>
  </si>
  <si>
    <t xml:space="preserve">Lloyd's requires syndicates to include a section for modelled loss ratios in the validation report submitted to Lloyd's. As per the Internal Model Validation Guidance issued by Lloyd's, as a base-level validation, there are six specific types of validation related to modelled loss ratios expected for all syndicates. 
Please use the table below to signpost where validation related to modelled loss ratio can be found for ease of reference. Where possible, please signpost the location of each of the six specific types of validation outlined in the Internal Model Validation Guidance.
</t>
  </si>
  <si>
    <t>Validation report file name</t>
  </si>
  <si>
    <t>Section name</t>
  </si>
  <si>
    <t>Section / Page reference(s)</t>
  </si>
  <si>
    <t>Type of validation</t>
  </si>
  <si>
    <t>Section Name</t>
  </si>
  <si>
    <t>1 - Back-testing of plan or modelled loss ratios</t>
  </si>
  <si>
    <t>2 - Assessment of 'self-uplift'</t>
  </si>
  <si>
    <t>3 - Comparison to historical loss ratios</t>
  </si>
  <si>
    <t>4 - Analysis of change since previous submission</t>
  </si>
  <si>
    <t>5 - Sensitivity/scenario test related to Underwriting Profit</t>
  </si>
  <si>
    <t>6 - Comparison of historically assumed and achieved RARC</t>
  </si>
  <si>
    <t>4. Plan loss ratios: Comparison of plan loss ratios in the SBF vs LCR 561</t>
  </si>
  <si>
    <r>
      <t>In this question, Lloyd’s expects reconciliation between the plan loss ratio as submitted in the SBF and the plan loss ratio as reported in LCR 561 at syndicate level, on a gross net and net net basis. Where there is a difference between the two loss ratios, please provide the rationale for this.
Please provide the relevant data below. Please note the table should be populated on a net of acquisition costs basis.</t>
    </r>
    <r>
      <rPr>
        <b/>
        <sz val="11"/>
        <color rgb="FFFF0000"/>
        <rFont val="Arial"/>
        <family val="2"/>
      </rPr>
      <t xml:space="preserve">
</t>
    </r>
  </si>
  <si>
    <t>SBF Plan loss ratio 
(Gross Net)</t>
  </si>
  <si>
    <t>LCR 561 Plan loss ratio (Gross Net)</t>
  </si>
  <si>
    <t>SBF Plan loss ratio 
(Net Net)</t>
  </si>
  <si>
    <t>LCR 561 Plan loss ratio (Net Net)</t>
  </si>
  <si>
    <t>5. Prospective YOA one-year modelled loss ratio: Comparison of One Year LCR and Ultimate LCR for mean net claims and premiums</t>
  </si>
  <si>
    <t xml:space="preserve">This question is to help Lloyd’s better understand the drivers of differences between the One Year LCR and Ultimate LCR figures in LCR form 550 Question 1.
We remind agents that they should already provide rationale/commentary in the comments box below Question 1 in LCR form 550 where net premium and claims differ between the one year and ultimate bases. If additional commentary is required please enter this here. 
Within this Focus Area return, please provide signposting (page reference and document title) to relevant documents submitted alongside the LCR return which contain a description of the methodology used to derive, and any validation performed in respect of, the one year mean net claims and premiums. </t>
  </si>
  <si>
    <t>0. Who needs to complete this tab?</t>
  </si>
  <si>
    <r>
      <t xml:space="preserve">Syndicates that meet any of the criteria below are required to complete this tab in full.
</t>
    </r>
    <r>
      <rPr>
        <sz val="11"/>
        <color rgb="FF000000"/>
        <rFont val="Arial"/>
        <family val="2"/>
        <scheme val="minor"/>
      </rPr>
      <t xml:space="preserve">
1. Syndicates that did not have a negative contribution from market risk to the uSCR in the previous submission but now do;
2. Syndicates for which the negative % contribution from market risk to the uSCR is more negative compared to their previous submission by 2.5 percentage points or more;
3. Syndicates that have a negative contribution from market risk on a one-year basis where the contribution is larger (on an absolute basis) than the benefit from change in discounting in the technical provisions (TPs) over the first year, and this was not the case for the previous submission;
4. Syndicates for which the excess negative contribution from market risk on a one-year basis above the contribution from the benefit from change in discounting in the technical provisions (TPs) over the first year is more negative compared to their previous submission by 2.5 percentage points or more expressed as percentage of One-Year SCR;
Syndicates that do not breach any of these requirements are not required to complete this tab.</t>
    </r>
  </si>
  <si>
    <t>Test 1</t>
  </si>
  <si>
    <t>Previous Submission %</t>
  </si>
  <si>
    <t>Current Submission %</t>
  </si>
  <si>
    <t>Met/Not Met</t>
  </si>
  <si>
    <t>Market Risk Contribution uSCR</t>
  </si>
  <si>
    <t>Test 2</t>
  </si>
  <si>
    <t>Test 3</t>
  </si>
  <si>
    <t>Market Risk Contribution One-Year SCR</t>
  </si>
  <si>
    <t>Interest Rate Risk on Liabilities Contribution One-Year SCR</t>
  </si>
  <si>
    <t>'Excess' Market Risk Profit Contribution One-Year SCR</t>
  </si>
  <si>
    <t>Test 4</t>
  </si>
  <si>
    <t>'Excess' Market Risk Profit Contribution One-Year SCR as % of One-Year SCR</t>
  </si>
  <si>
    <t>Is the syndicate required to complete this tab? (Yes/No)</t>
  </si>
  <si>
    <t>1. Market risk breakdown</t>
  </si>
  <si>
    <t>1a.</t>
  </si>
  <si>
    <r>
      <rPr>
        <b/>
        <sz val="11"/>
        <color theme="1"/>
        <rFont val="Arial"/>
        <family val="2"/>
        <scheme val="minor"/>
      </rPr>
      <t>Market risk breakdown</t>
    </r>
    <r>
      <rPr>
        <sz val="11"/>
        <color theme="1"/>
        <rFont val="Arial"/>
        <family val="2"/>
        <scheme val="minor"/>
      </rPr>
      <t xml:space="preserve">
This question is used as a quantitative basis for the market risk contribution data collection. The mean, pre-diversified and downside risk figures should be consistent with data provided in LCR Form 314, table 2. The post-diversified figures should be diversified to total SCR (as opposed to total market risk).  </t>
    </r>
  </si>
  <si>
    <t>£m</t>
  </si>
  <si>
    <t>Mean - ultimate</t>
  </si>
  <si>
    <t>Pre-diversified 1 in 200 - ultimate</t>
  </si>
  <si>
    <t>Post-diversified to SCR - ultimate</t>
  </si>
  <si>
    <t>Mean - one-year</t>
  </si>
  <si>
    <t>Pre-diversified 1 in 200 - one-year</t>
  </si>
  <si>
    <t>Post-diversified to SCR - one-year</t>
  </si>
  <si>
    <t>Interest rate risk</t>
  </si>
  <si>
    <t>Interest rate risk on TPs</t>
  </si>
  <si>
    <t>Interest rate risk on assets</t>
  </si>
  <si>
    <t>Equity and other asset risk</t>
  </si>
  <si>
    <t>Liquidity risk</t>
  </si>
  <si>
    <t>FX risk</t>
  </si>
  <si>
    <t>Other risk</t>
  </si>
  <si>
    <t>Total SCR</t>
  </si>
  <si>
    <t>1b.</t>
  </si>
  <si>
    <t>Consider the contribution of market risk components to SCR as shown in the table above and explain why these, and the diversification between components, is appropriate. As well as this, outline the key validation testing performed as well as the validation outcomes.</t>
  </si>
  <si>
    <t>Diversification - ultimate</t>
  </si>
  <si>
    <t>Diversification - one-year</t>
  </si>
  <si>
    <t>Diversification between components</t>
  </si>
  <si>
    <t>1c.</t>
  </si>
  <si>
    <t xml:space="preserve">Comment on how market risk contribution compares to the mean level of market risk and why this is appropriate. As a reminder, we expect syndicates to consider that earlier depletion of assets or the need to realise assets in unfavourable conditions following large insurance losses could and should result in investment returns that are lower than expected, on average. </t>
  </si>
  <si>
    <t>Syndicate comments - ultimate</t>
  </si>
  <si>
    <t>Syndicate comments - one-year</t>
  </si>
  <si>
    <t>2. Market risk behaviour</t>
  </si>
  <si>
    <t>2a.</t>
  </si>
  <si>
    <t xml:space="preserve">Comment on the main drivers of downside insurance risk, and how components of market risk are expected to behave in these scenarios. This should be in terms of any relevant dimensions such as by events, classes and / or loss types. </t>
  </si>
  <si>
    <t>2b.</t>
  </si>
  <si>
    <t>Comment on drivers of downside market risk, and how insurance risk is expected to behave in these scenarios. You should consider systemic events that could lead to material downside risks on the value of your asset portfolios (e.g. sustained periods of high inflation and geopolitical uncertainties).</t>
  </si>
  <si>
    <t>2c.</t>
  </si>
  <si>
    <t>How have you validated that market risk makes an appropriate contribution to SCR, based on the scenarios identified in parts 3a. and 3b.? Please comment on any limitations or difficulties in ensuring that the effect of drivers you expect to contribute to capital do so as intended. Please also outline any mitigation strategies applied in the model where the contribution does not tie to expected behaviour.</t>
  </si>
  <si>
    <t>3. Asset breakdown</t>
  </si>
  <si>
    <t>Asset</t>
  </si>
  <si>
    <t>t=0 value (£m)</t>
  </si>
  <si>
    <t>No. of years modelled</t>
  </si>
  <si>
    <t>Mean annual return (%)</t>
  </si>
  <si>
    <t>Expected return (£m) - ultimate</t>
  </si>
  <si>
    <t>1 in 200 downside return (£m) - ultimate</t>
  </si>
  <si>
    <t>Expected return (£m) - one-year</t>
  </si>
  <si>
    <t>1 in 200 downside return (£m) - one-year</t>
  </si>
  <si>
    <t>Government bonds</t>
  </si>
  <si>
    <t>Corporate bonds - investment grade</t>
  </si>
  <si>
    <t>Corporate bonds - BB and below</t>
  </si>
  <si>
    <t>Cash and cash equivalents</t>
  </si>
  <si>
    <t>Equity</t>
  </si>
  <si>
    <t>LOC</t>
  </si>
  <si>
    <t>Alternatives (funds and property)</t>
  </si>
  <si>
    <t>4. Market Risk Contribution - Analysis of Change</t>
  </si>
  <si>
    <t>Movement in Market Risk contribution</t>
  </si>
  <si>
    <t>Market Risk contribution - Prior</t>
  </si>
  <si>
    <t>Market Risk contribution - Latest</t>
  </si>
  <si>
    <t>Change in Market Risk contribution</t>
  </si>
  <si>
    <t>Total Benefit: Ultimate</t>
  </si>
  <si>
    <t>Total Benefit: 1-Year</t>
  </si>
  <si>
    <t xml:space="preserve">Summary of results </t>
  </si>
  <si>
    <t>Pass/Fail</t>
  </si>
  <si>
    <t>Q1</t>
  </si>
  <si>
    <t>Q2</t>
  </si>
  <si>
    <t>Q3</t>
  </si>
  <si>
    <t>Q4</t>
  </si>
  <si>
    <t>Q5</t>
  </si>
  <si>
    <t>Q6</t>
  </si>
  <si>
    <t>Q7</t>
  </si>
  <si>
    <t>Q8</t>
  </si>
  <si>
    <t>Q9</t>
  </si>
  <si>
    <t>1. Premium risk class volatility</t>
  </si>
  <si>
    <r>
      <t xml:space="preserve">Premium Risk – Modelled Class Volatility
</t>
    </r>
    <r>
      <rPr>
        <sz val="11"/>
        <color theme="1"/>
        <rFont val="Arial"/>
        <family val="2"/>
        <scheme val="minor"/>
      </rPr>
      <t>The ratio of losses to mean premium should be greater than 100% for the standalone premium risk for each modelled class of business at the 99.5th percentile, i.e. each class should make a loss at a 1 in 200 return period relative to the expected premium. 
This test checks that the 99.5th net claim percentile for premium risk including catastrophes is greater than the net premium, for each modelled class, and for all classes in aggregate. These correspond to LCR form 502 Q1 Col I and LCR form 502 Q1 Col A. 
The ratio of losses to mean premium should also be greater than 100% for the standalone premium risk on an aggregate level, i.e., across all classes business, at the 99.5th percentile. This ratio is automatically calculated in LCR form 503 Q1 99.5th ultimate loss ratio (ULR) including catastrophes, and it must be greater than 100%.</t>
    </r>
  </si>
  <si>
    <t>Test</t>
  </si>
  <si>
    <t>Fail by (£m)</t>
  </si>
  <si>
    <t>Profit Making 99.5th - Sum of Individual Classes</t>
  </si>
  <si>
    <t xml:space="preserve">Profit Making 99.5th - Aggregate </t>
  </si>
  <si>
    <t>2. Diversification within premium risk and reserve risk</t>
  </si>
  <si>
    <t>Premium Risk inc-cat:
Contribution &gt; Mean</t>
  </si>
  <si>
    <t>Premium Risk ex-cat:
Contribution &gt; Mean</t>
  </si>
  <si>
    <t>Reserve Risk:
Contribution &gt; Mean</t>
  </si>
  <si>
    <t>3. RI credit risk - impact of reinsurance</t>
  </si>
  <si>
    <t>Movement in benefit from RI vs. RI contribution</t>
  </si>
  <si>
    <t>4. RI credit risk - loss given default</t>
  </si>
  <si>
    <t>Pass/fail</t>
  </si>
  <si>
    <t>LGD &gt; 50%</t>
  </si>
  <si>
    <t>5. Market risk: FX mean profit</t>
  </si>
  <si>
    <r>
      <rPr>
        <b/>
        <sz val="11"/>
        <color theme="1"/>
        <rFont val="Arial"/>
        <family val="2"/>
        <scheme val="minor"/>
      </rPr>
      <t>Foreign Exchange Risk Mean Profit</t>
    </r>
    <r>
      <rPr>
        <sz val="11"/>
        <color theme="1"/>
        <rFont val="Arial"/>
        <family val="2"/>
        <scheme val="minor"/>
      </rPr>
      <t xml:space="preserve">
Lloyd’s will only allow a maximum profit of £1m or 0.5% of uSCR, whichever is greater, on Mean FX risk regardless of the contribution from Market risk. This rule will apply to all syndicates, including those with positive Market risk contributions to Ultimate and One-Year SCR.
This test will check the FX Risk mean (LCR form 314 Table 2 D5) against this requirement. If the syndicate capital level is such that £1m is material to the result (&gt;0.5% of uSCR), syndicates should take appropriate action to minimise this profit.</t>
    </r>
  </si>
  <si>
    <t>FX Mean (£m)</t>
  </si>
  <si>
    <t>Max Profit (£m)</t>
  </si>
  <si>
    <t>FX mean &gt; -£1m</t>
  </si>
  <si>
    <t>6. Contribution to capital</t>
  </si>
  <si>
    <t>Risk</t>
  </si>
  <si>
    <t>Ultimate (£m)</t>
  </si>
  <si>
    <t>1-Year (£m)</t>
  </si>
  <si>
    <t>Premium Risk</t>
  </si>
  <si>
    <t>Reserve Risk</t>
  </si>
  <si>
    <t>Credit Risk</t>
  </si>
  <si>
    <t>RI Credit Risk</t>
  </si>
  <si>
    <t>Operational Risk</t>
  </si>
  <si>
    <t>7. Sum of squares test</t>
  </si>
  <si>
    <r>
      <rPr>
        <b/>
        <sz val="11"/>
        <color theme="1"/>
        <rFont val="Arial"/>
        <family val="2"/>
        <scheme val="minor"/>
      </rPr>
      <t xml:space="preserve">Diversification: The Sum of Squares Test (SST)
</t>
    </r>
    <r>
      <rPr>
        <sz val="11"/>
        <color theme="1"/>
        <rFont val="Arial"/>
        <family val="2"/>
        <scheme val="minor"/>
      </rPr>
      <t>It is well understood that the level of dependencies included in syndicates’ internal models is a material driver of capital, both on an ultimate and one-year basis. There are many methods of introducing dependencies between classes of business and risk categories, e.g. copulas, common drivers, tail drivers. Lloyd’s does not prescribe the use of any particular dependency structure and considers the individual dependency structure used in an internal model in the SCR review. However, Lloyd’s does require consideration to be made of the potential for dependency effects to be greater within the tail of distributions than in the body. The impact of any tail drivers on capital should be considered as part of representing their appropriateness, rather than relying solely on their presence in the modelling. 
The unique and complex nature of many dependency structures means that it is often difficult to consistently assess from a bottom-up analysis whether any particular approach is appropriate. As a result, Lloyd’s also examines the output of internal models to ensure that sufficient dependency has been introduced.
There are 5 areas where the SST is applied by Lloyd’s:
i) Overall ultimate SCR: The modelled SCR adjusted 99.5th percentile must be greater than the SST SCR adjusted 99.5th percentile (both in LCR form 521 Q6).
ii) Insurance Risk including Catastrophes: The modelled Insurance risk adjusted 99.5th percentile must be greater than the SST Insurance risk adjusted 99.5th percentile (both in LCR form 521 Q5).
iii) Insurance Risk excluding Catastrophes: The modelled Insurance risk excluding catastrophes adjusted 99.5th percentile must be greater than the SST Insurance risk excluding catastrophes adjusted 99.5th percentile (both in LCR form 521 Q7).
iv) Premium Risk excluding Catastrophes: The modelled Total Net claims 99.5th percentile (LCR form 500 Q1 Col I Total) must be greater than the SST Total Net claims 99.5th percentile (LCR form 501 Q3 99.5th Net Claim percentile Total Claims SST).
v) Reserve Risk: The modelled Total Net claims 99.5th percentile (LCR form 510 Q1 Col F Total) must be greater than the SST Total Net claims 99.5th percentile (LCR form 511 Q2 99.5th Net Claim percentile Total Claims SST)</t>
    </r>
  </si>
  <si>
    <t>Area tested</t>
  </si>
  <si>
    <t>SST (£m)</t>
  </si>
  <si>
    <t>Modelled (£m)</t>
  </si>
  <si>
    <t>Difference (£m)</t>
  </si>
  <si>
    <t>uSCR SST</t>
  </si>
  <si>
    <t>Insurance Risk inc-cat ultimate SST</t>
  </si>
  <si>
    <t>Insurance Risk ex-cat ultimate SST</t>
  </si>
  <si>
    <t>Premium Risk ex-cat</t>
  </si>
  <si>
    <t>8. Casualty Reserve Deterioration test</t>
  </si>
  <si>
    <t>Casualty Reserves (£)</t>
  </si>
  <si>
    <t>uSCR (£m)</t>
  </si>
  <si>
    <t>Casualty Reserve Deterioration Test</t>
  </si>
  <si>
    <t>9. Tail Risk Exposure</t>
  </si>
  <si>
    <t>1-in-200 Insurance Claims</t>
  </si>
  <si>
    <t>1-in-500 Insurance Claims</t>
  </si>
  <si>
    <t>Tail Risk Exposure Test</t>
  </si>
  <si>
    <t xml:space="preserve"> uSCR</t>
  </si>
  <si>
    <t>Change</t>
  </si>
  <si>
    <t>Category</t>
  </si>
  <si>
    <t>Scenario</t>
  </si>
  <si>
    <t>Distribution 1</t>
  </si>
  <si>
    <t>Distribution 2</t>
  </si>
  <si>
    <t>Profit making classes</t>
  </si>
  <si>
    <t>Contributions higher than Mean</t>
  </si>
  <si>
    <t>Model loss ratios less than plan</t>
  </si>
  <si>
    <t>form 500</t>
  </si>
  <si>
    <t>form 510</t>
  </si>
  <si>
    <t>form 502</t>
  </si>
  <si>
    <t>form 561</t>
  </si>
  <si>
    <t>Question 1</t>
  </si>
  <si>
    <t>First COB</t>
  </si>
  <si>
    <t>Max</t>
  </si>
  <si>
    <t>Class Names</t>
  </si>
  <si>
    <t>Net Premium</t>
  </si>
  <si>
    <t>99.5th Claims</t>
  </si>
  <si>
    <t>Profit?</t>
  </si>
  <si>
    <t>Mean Claims</t>
  </si>
  <si>
    <t>Post-div claims</t>
  </si>
  <si>
    <t>Contribution higher?</t>
  </si>
  <si>
    <t>GN Premium</t>
  </si>
  <si>
    <t>Plan loss ratio (GN)</t>
  </si>
  <si>
    <t>Modelled loss ratio (GN)</t>
  </si>
  <si>
    <t>Plan loss ratio higher?</t>
  </si>
  <si>
    <t>Uplift</t>
  </si>
  <si>
    <t>NN Premium</t>
  </si>
  <si>
    <t>Plan loss ratio (NN)</t>
  </si>
  <si>
    <t>Modelled loss ratio (NN)</t>
  </si>
  <si>
    <t>Question 3</t>
  </si>
  <si>
    <t>Question 2</t>
  </si>
  <si>
    <t>form 530</t>
  </si>
  <si>
    <t>Previous</t>
  </si>
  <si>
    <t>Current</t>
  </si>
  <si>
    <t>RICreditRisk_Ult_PostDiv</t>
  </si>
  <si>
    <t>RICreditRisk_1Yr_PostDiv</t>
  </si>
  <si>
    <t>Benefit to SCR</t>
  </si>
  <si>
    <t>Reinsurance credit risk</t>
  </si>
  <si>
    <t>Syndicate SCR (as at 1st January in the proposed Underwriting Year)</t>
  </si>
  <si>
    <t>Management Adjustment</t>
  </si>
  <si>
    <t>Market Risk</t>
  </si>
  <si>
    <t>Reinsurance Credit Risk</t>
  </si>
  <si>
    <t>SCR (SST)</t>
  </si>
  <si>
    <t>SCR (Modelled)</t>
  </si>
  <si>
    <t>Insurance Risk (SST)</t>
  </si>
  <si>
    <t>Insurance Risk (Modelled)</t>
  </si>
  <si>
    <t>RI credit risk loss vs. RI recovery (Gross) - defaulting counterparties</t>
  </si>
  <si>
    <t>Foreign Exchange Risk (including fx risk on liabilities)</t>
  </si>
  <si>
    <t>uSCR</t>
  </si>
  <si>
    <t>99.5th</t>
  </si>
  <si>
    <t>Previous Submission £m</t>
  </si>
  <si>
    <t>Current Submission £m</t>
  </si>
  <si>
    <t>USCR</t>
  </si>
  <si>
    <t>1yrSCR</t>
  </si>
  <si>
    <t>Form 311</t>
  </si>
  <si>
    <t>99.8th</t>
  </si>
  <si>
    <t>Total modelled insurance claims - Net of Reinsurance</t>
  </si>
  <si>
    <t>LCR 503</t>
  </si>
  <si>
    <t>Plan loss ratio (Gross Net)</t>
  </si>
  <si>
    <t>Geopolitical model changes</t>
  </si>
  <si>
    <t>(a) SCR adjustment</t>
  </si>
  <si>
    <t>Yes</t>
  </si>
  <si>
    <t xml:space="preserve">Design/Methodology </t>
  </si>
  <si>
    <t>Syndicate</t>
  </si>
  <si>
    <t>(b) Intermediate component/module adjustment</t>
  </si>
  <si>
    <t>No</t>
  </si>
  <si>
    <t>Parameterisation</t>
  </si>
  <si>
    <t>(c) Parameter/assumption adjustment</t>
  </si>
  <si>
    <t>Model Limitation Adjustment</t>
  </si>
  <si>
    <t>0033</t>
  </si>
  <si>
    <t>Hiscox Syndicates Limited</t>
  </si>
  <si>
    <t>Other</t>
  </si>
  <si>
    <t>Risk Profile/Exposure/Data</t>
  </si>
  <si>
    <t>0044</t>
  </si>
  <si>
    <t>Canopius Managing Agents Limited</t>
  </si>
  <si>
    <t>0196</t>
  </si>
  <si>
    <t>Asta Managing Agency Limited</t>
  </si>
  <si>
    <t>0218</t>
  </si>
  <si>
    <t>IQUW Syndicate Management Limited</t>
  </si>
  <si>
    <t>0308</t>
  </si>
  <si>
    <t>Tokio Marine Kiln Syndicates Limited</t>
  </si>
  <si>
    <t>Major</t>
  </si>
  <si>
    <t>0318</t>
  </si>
  <si>
    <t>Cincinnati Global Underwriting Agency Limited</t>
  </si>
  <si>
    <t>Minor</t>
  </si>
  <si>
    <t>0382</t>
  </si>
  <si>
    <t>Hardy (Underwriting Agencies) Limited</t>
  </si>
  <si>
    <t>0386</t>
  </si>
  <si>
    <t>QBE Underwriting Limited</t>
  </si>
  <si>
    <t>0435</t>
  </si>
  <si>
    <t>Faraday Underwriting Limited</t>
  </si>
  <si>
    <t>0457</t>
  </si>
  <si>
    <t>Munich Re Syndicate Limited</t>
  </si>
  <si>
    <t>0510</t>
  </si>
  <si>
    <t>0609</t>
  </si>
  <si>
    <t>Atrium Underwriters Limited</t>
  </si>
  <si>
    <t>0623</t>
  </si>
  <si>
    <t>Beazley Furlonge Limited</t>
  </si>
  <si>
    <t>0727</t>
  </si>
  <si>
    <t>S.A. Meacock &amp; Company Limited</t>
  </si>
  <si>
    <t>1084</t>
  </si>
  <si>
    <t>Chaucer Syndicates Limited</t>
  </si>
  <si>
    <t>1100</t>
  </si>
  <si>
    <t>Apollo Syndicate Management Limited</t>
  </si>
  <si>
    <t>1110</t>
  </si>
  <si>
    <t>Polo Managing Agency Limited</t>
  </si>
  <si>
    <t>1176</t>
  </si>
  <si>
    <t>1183</t>
  </si>
  <si>
    <t>Talbot Underwriting Limited</t>
  </si>
  <si>
    <t>1200</t>
  </si>
  <si>
    <t>Westfield Specialty Managing Agency Ltd</t>
  </si>
  <si>
    <t>1218</t>
  </si>
  <si>
    <t>Newline Underwriting Management Limited</t>
  </si>
  <si>
    <t>1221</t>
  </si>
  <si>
    <t>Hartford Underwriting Agency Limited</t>
  </si>
  <si>
    <t>1225</t>
  </si>
  <si>
    <t>AEGIS Managing Agency Limited</t>
  </si>
  <si>
    <t>1254</t>
  </si>
  <si>
    <t>1274</t>
  </si>
  <si>
    <t>Antares Managing Agency Limited</t>
  </si>
  <si>
    <t>1301</t>
  </si>
  <si>
    <t>Inigo Managing Agent Limited</t>
  </si>
  <si>
    <t>1322</t>
  </si>
  <si>
    <t>1347</t>
  </si>
  <si>
    <t>1414</t>
  </si>
  <si>
    <t>Ascot Underwriting Limited</t>
  </si>
  <si>
    <t>1416</t>
  </si>
  <si>
    <t>1458</t>
  </si>
  <si>
    <t>RenaissanceRe Syndicate Management Limited</t>
  </si>
  <si>
    <t>1459</t>
  </si>
  <si>
    <t>1492</t>
  </si>
  <si>
    <t>Probitas Managing Agency Limited</t>
  </si>
  <si>
    <t>1609</t>
  </si>
  <si>
    <t>1618</t>
  </si>
  <si>
    <t>1686</t>
  </si>
  <si>
    <t>AXIS Managing Agency Limited</t>
  </si>
  <si>
    <t>1699</t>
  </si>
  <si>
    <t>1729</t>
  </si>
  <si>
    <t>Dale Managing Agency Limited</t>
  </si>
  <si>
    <t>1796</t>
  </si>
  <si>
    <t>1856</t>
  </si>
  <si>
    <t>1864</t>
  </si>
  <si>
    <t>1884</t>
  </si>
  <si>
    <t>Premia Managing Agency Ltd</t>
  </si>
  <si>
    <t>1892</t>
  </si>
  <si>
    <t>1902</t>
  </si>
  <si>
    <t>1910</t>
  </si>
  <si>
    <t>Ariel Re Managing Agency Limited</t>
  </si>
  <si>
    <t>1918</t>
  </si>
  <si>
    <t>1919</t>
  </si>
  <si>
    <t>Starr Managing Agents Limited</t>
  </si>
  <si>
    <t>1922</t>
  </si>
  <si>
    <t>1925</t>
  </si>
  <si>
    <t>1945</t>
  </si>
  <si>
    <t>Sirius International Managing Agency Limited</t>
  </si>
  <si>
    <t>1947</t>
  </si>
  <si>
    <t>1955</t>
  </si>
  <si>
    <t>Arch Managing Agency Limited</t>
  </si>
  <si>
    <t>1967</t>
  </si>
  <si>
    <t>WR Berkley Syndicate Management Limited</t>
  </si>
  <si>
    <t>1969</t>
  </si>
  <si>
    <t>1971</t>
  </si>
  <si>
    <t>1972</t>
  </si>
  <si>
    <t>1984</t>
  </si>
  <si>
    <t>1985</t>
  </si>
  <si>
    <t>1988</t>
  </si>
  <si>
    <t>1994</t>
  </si>
  <si>
    <t>1996</t>
  </si>
  <si>
    <t>2001</t>
  </si>
  <si>
    <t>MS Amlin Underwriting Limited</t>
  </si>
  <si>
    <t>2003</t>
  </si>
  <si>
    <t>AXA XL Underwriting Agencies Limited</t>
  </si>
  <si>
    <t>2008</t>
  </si>
  <si>
    <t>Enstar Managing Agency Limited</t>
  </si>
  <si>
    <t>2010</t>
  </si>
  <si>
    <t>Lancashire Syndicates Limited</t>
  </si>
  <si>
    <t>2012</t>
  </si>
  <si>
    <t>2015</t>
  </si>
  <si>
    <t>SCOR Managing Agency Ltd</t>
  </si>
  <si>
    <t>2019</t>
  </si>
  <si>
    <t>2024</t>
  </si>
  <si>
    <t>2025</t>
  </si>
  <si>
    <t>2026</t>
  </si>
  <si>
    <t>2050</t>
  </si>
  <si>
    <t>2121</t>
  </si>
  <si>
    <t>Argenta Syndicate Management Limited</t>
  </si>
  <si>
    <t>2232</t>
  </si>
  <si>
    <t>Allied World Managing Agency Limited</t>
  </si>
  <si>
    <t>2357</t>
  </si>
  <si>
    <t>Nephila Syndicate Management Limited</t>
  </si>
  <si>
    <t>2358</t>
  </si>
  <si>
    <t>2359</t>
  </si>
  <si>
    <t>2427</t>
  </si>
  <si>
    <t>2454</t>
  </si>
  <si>
    <t>2478</t>
  </si>
  <si>
    <t>2488</t>
  </si>
  <si>
    <t>Chubb Underwriting Agencies Limited</t>
  </si>
  <si>
    <t>2525</t>
  </si>
  <si>
    <t>2623</t>
  </si>
  <si>
    <t>2689</t>
  </si>
  <si>
    <t>2786</t>
  </si>
  <si>
    <t>2791</t>
  </si>
  <si>
    <t>Managing Agency Partners Limited</t>
  </si>
  <si>
    <t>2843</t>
  </si>
  <si>
    <t>2880</t>
  </si>
  <si>
    <t>2987</t>
  </si>
  <si>
    <t>Brit Syndicates Limited</t>
  </si>
  <si>
    <t>2988</t>
  </si>
  <si>
    <t>2999</t>
  </si>
  <si>
    <t>3000</t>
  </si>
  <si>
    <t>Markel Syndicate Management Limited</t>
  </si>
  <si>
    <t>3002</t>
  </si>
  <si>
    <t>3010</t>
  </si>
  <si>
    <t>3123</t>
  </si>
  <si>
    <t>3456</t>
  </si>
  <si>
    <t>3500</t>
  </si>
  <si>
    <t>RiverStone Managing Agency Limited</t>
  </si>
  <si>
    <t>3622</t>
  </si>
  <si>
    <t>3623</t>
  </si>
  <si>
    <t>3624</t>
  </si>
  <si>
    <t>3705</t>
  </si>
  <si>
    <t>Lime Managing Agency</t>
  </si>
  <si>
    <t>3902</t>
  </si>
  <si>
    <t>Ark Syndicate Management Limited</t>
  </si>
  <si>
    <t>3939</t>
  </si>
  <si>
    <t>4000</t>
  </si>
  <si>
    <t>Hamilton Managing Agency Limited</t>
  </si>
  <si>
    <t>4020</t>
  </si>
  <si>
    <t>4141</t>
  </si>
  <si>
    <t>HCC Underwriting Agency Limited</t>
  </si>
  <si>
    <t>4242</t>
  </si>
  <si>
    <t>4444</t>
  </si>
  <si>
    <t>4472</t>
  </si>
  <si>
    <t>Liberty Managing Agency Limited</t>
  </si>
  <si>
    <t>4711</t>
  </si>
  <si>
    <t>Aspen Managing Agency Limited</t>
  </si>
  <si>
    <t>4747</t>
  </si>
  <si>
    <t>5000</t>
  </si>
  <si>
    <t>Travelers Syndicate Management Limited</t>
  </si>
  <si>
    <t>5183</t>
  </si>
  <si>
    <t>5623</t>
  </si>
  <si>
    <t>5886</t>
  </si>
  <si>
    <t>Blenheim Underwriting Limited</t>
  </si>
  <si>
    <t>6103</t>
  </si>
  <si>
    <t>6104</t>
  </si>
  <si>
    <t>6107</t>
  </si>
  <si>
    <t>6117</t>
  </si>
  <si>
    <t>6131</t>
  </si>
  <si>
    <t>6134</t>
  </si>
  <si>
    <t>Reference</t>
  </si>
  <si>
    <t>Question</t>
  </si>
  <si>
    <t>Sub-question 1</t>
  </si>
  <si>
    <t>Sub-question 2</t>
  </si>
  <si>
    <t>Test 1 - Previous Submission %</t>
  </si>
  <si>
    <t>Test 1 - Current Submission %</t>
  </si>
  <si>
    <t>Test 1 - Met/Not Met</t>
  </si>
  <si>
    <t>Test 2 - Met/Not Met</t>
  </si>
  <si>
    <t>Test 3 - Market Risk Contribution One-Year SCR - Previous Submission £</t>
  </si>
  <si>
    <t>Test 3 - Interest Rate Risk on Liabilities Contribution One-Year SCR - Previous Submission £</t>
  </si>
  <si>
    <t>Test 3 - 'Excess' Market Risk Profit Contribution One-Year SCR - Previous Submission £</t>
  </si>
  <si>
    <t>Test 3 - Market Risk Contribution One-Year SCR - Current Submission £</t>
  </si>
  <si>
    <t>Test 3 - Interest Rate Risk on Liabilities Contribution One-Year SCR - Current Submission £</t>
  </si>
  <si>
    <t>Test 3 - 'Excess' Market Risk Profit Contribution One-Year SCR - Current Submission £</t>
  </si>
  <si>
    <t>Test 3 - Met/Not Met</t>
  </si>
  <si>
    <t>Test 4 - Previous Submission %</t>
  </si>
  <si>
    <t>Test 4 - Current Submission %</t>
  </si>
  <si>
    <t>Test 4 - Met/Not Met</t>
  </si>
  <si>
    <t>response_required</t>
  </si>
  <si>
    <t>Syndicate Comments</t>
  </si>
  <si>
    <t>MCP section reference</t>
  </si>
  <si>
    <t>Model change</t>
  </si>
  <si>
    <t>uSCR impact (%)</t>
  </si>
  <si>
    <t>Validator's opinion</t>
  </si>
  <si>
    <t>Modelled return periods</t>
  </si>
  <si>
    <t>Event narrative</t>
  </si>
  <si>
    <t>3. Syndicates’ own Middle East escalation scenarios</t>
  </si>
  <si>
    <t>26 AA/AB event back-testing</t>
  </si>
  <si>
    <t>Middle East event</t>
  </si>
  <si>
    <t>Validator opinion</t>
  </si>
  <si>
    <t>1. Middle East event back-testing</t>
  </si>
  <si>
    <t xml:space="preserve">2.  Model changes concerning geopolitical risk </t>
  </si>
  <si>
    <t>Material reinsurance contract(s) exists? (Yes/No)</t>
  </si>
  <si>
    <t>Energy (L10)</t>
  </si>
  <si>
    <t>Political Risks, Credit &amp; Financial Guarantee (L60)</t>
  </si>
  <si>
    <t>Terrorism (L60)</t>
  </si>
  <si>
    <t>Aviation War (L60)</t>
  </si>
  <si>
    <t>Marine War (L60)</t>
  </si>
  <si>
    <t>Aviation XL (L60)</t>
  </si>
  <si>
    <t>Marine XL (L60)</t>
  </si>
  <si>
    <t>Reason for Loading</t>
  </si>
  <si>
    <t>2. 2026 YoA SCR loadings as at latest submission period</t>
  </si>
  <si>
    <t>1Y SCR</t>
  </si>
  <si>
    <t>Type of Loading</t>
  </si>
  <si>
    <t>Test outcome</t>
  </si>
  <si>
    <t>Solvency UK loading</t>
  </si>
  <si>
    <t>Using the dropdown, please specify the calculation kernel platform you are using. 
If Other, please specify below.</t>
  </si>
  <si>
    <t>Hypothetical LCR(s) submitted? (Yes/No)</t>
  </si>
  <si>
    <t>SCR basis</t>
  </si>
  <si>
    <t>Question 5</t>
  </si>
  <si>
    <t>Minimum Tests &amp; FG</t>
  </si>
  <si>
    <t>form 541</t>
  </si>
  <si>
    <t>Question 4</t>
  </si>
  <si>
    <t>form 531</t>
  </si>
  <si>
    <t>form 314</t>
  </si>
  <si>
    <t>Question 6</t>
  </si>
  <si>
    <t>Question 7</t>
  </si>
  <si>
    <t>form 309</t>
  </si>
  <si>
    <t>Premium Risk exc-cat</t>
  </si>
  <si>
    <t>form 521,500,501,510,511</t>
  </si>
  <si>
    <t>form 311</t>
  </si>
  <si>
    <t>Question 9</t>
  </si>
  <si>
    <t>forms 309 and 314</t>
  </si>
  <si>
    <t>Market Risk Contribution</t>
  </si>
  <si>
    <t xml:space="preserve">1yrSCR - Market Risk Contribution </t>
  </si>
  <si>
    <t>Questions 0 and 2</t>
  </si>
  <si>
    <t>Independent</t>
  </si>
  <si>
    <t>Return Period 
(1 in x)</t>
  </si>
  <si>
    <t>Return Period
(1 in x)</t>
  </si>
  <si>
    <t>Final Net Loss 
(£m)</t>
  </si>
  <si>
    <t>Total Final Net Loss
(£m)</t>
  </si>
  <si>
    <t>Syndicates should conduct scenario testing to enhance their understanding of key uncertainties affecting their portfolios and how these may impact capital. 
This question focuses on scenarios developed as part of the 2027 YoA LCR submission in relation to recent Middle East events and the risk of further escalation.
In early 2026, events involving the US, Israel and Iran led to wider regional escalation, with impacts on the macroeconomy and global supply chains. 
We would expect, where material to the syndicate, for scenario testing to be conducted focusing on plausible, severe escalation of current Middle East tensions and second order impacts of the same.
Scenarios should be considered across a range of relevant dimensions, including, but not limited to:
	       1. Escalation of regional tensions
	       2. Macroeconomic impacts
	       3. Supply chain and commodity disruption
Similar to back‑testing in Q1 of this page, scenarios should be assessed against the most relevant distributions. 
There should be consistency between the basis of the independent return period and that of the modelled return period provided.
For example, in terms of where a total distribution basis is used rather than a deviation from mean basis.
Syndicates may provide one or more scenarios as part of this submission. For each scenario, syndicates should complete the following:
	       • Event Narrative: detailed description of the scenario.
	       • Independent Return Period.
	       • Independent Final Net Loss.
	       • Distributions used, corresponding modelled return periods and final net losses.* 
	       • Modelled return period and final net loss of overall SCR.
*Syndicates are free to provide 1 or 2 relevant distributions to the test the model against in addition to testing against the overall SCR.
For each scenario, validation teams should confirm that the scenario testing and choice of distributions are appropriate, opine on the resulting return periods, and describe any actions arising where relevant.
Further detail on scenario testing is set out in section 5.5 of the 2027 YoA LCR instructions.</t>
  </si>
  <si>
    <t>Syndicate's Own Middle East Escalation Scenarios</t>
  </si>
  <si>
    <t>Classification of the MLA-related MCP update (Major/Minor)</t>
  </si>
  <si>
    <t>Confirmation that a version of the MCP with tracked changes, against the last Lloyd’s-approved version, has been provided (Yes/No)</t>
  </si>
  <si>
    <t>Confirmation that MLAs are within the scope of the MCP and accumulate towards thresholds for major changes</t>
  </si>
  <si>
    <t>Description of the process for introducing an MLA, including governance and validation</t>
  </si>
  <si>
    <t>Description of the process for developing and implementing a plan to address the underlying issue giving rise to an MLA</t>
  </si>
  <si>
    <t>Description of the process for changing and/or removing MLAs, including monitoring of the model development plan</t>
  </si>
  <si>
    <t>Description of plans for internal and external communication with respect to MLAs</t>
  </si>
  <si>
    <t>Criteria for assessing materiality of an MLA i.e. criteria for classifiying an MLA as Major or Minor model change, and associated remediation timelines</t>
  </si>
  <si>
    <t>Yes - Major</t>
  </si>
  <si>
    <t>Yes - Minor</t>
  </si>
  <si>
    <t>Test 2 - inputs</t>
  </si>
  <si>
    <r>
      <rPr>
        <b/>
        <sz val="9"/>
        <color rgb="FF000000"/>
        <rFont val="Arial"/>
        <family val="2"/>
      </rPr>
      <t>*Total relevant GGWP</t>
    </r>
    <r>
      <rPr>
        <sz val="9"/>
        <color rgb="FF000000"/>
        <rFont val="Arial"/>
        <family val="2"/>
      </rPr>
      <t xml:space="preserve"> refers to written premium, gross of brokerage and commissions, and outwards reinsurance premiums, across the Lloyd’s 10 and 60 classes set out in Test 2 inputs.
</t>
    </r>
    <r>
      <rPr>
        <b/>
        <sz val="9"/>
        <color rgb="FF000000"/>
        <rFont val="Arial"/>
        <family val="2"/>
      </rPr>
      <t>Total syndicate GGWP</t>
    </r>
    <r>
      <rPr>
        <sz val="9"/>
        <color rgb="FF000000"/>
        <rFont val="Arial"/>
        <family val="2"/>
      </rPr>
      <t xml:space="preserve"> refers to written premium, gross of brokerage and commissions, and outwards reinsurance premiums, across the entire book of business, including but not limited to the Lloyd’s 10 and 60 classes set out in Test 2 inputs.</t>
    </r>
  </si>
  <si>
    <t>Total syndicate GGWP*</t>
  </si>
  <si>
    <t>Total relevant GGWP* (£m)</t>
  </si>
  <si>
    <t>Total relevant GGWP*/Total syndicate GGWP* (%)</t>
  </si>
  <si>
    <t>At the same time as the 2027 YoA LCR submission</t>
  </si>
  <si>
    <t>9. YoA allocation data - conflicts of Interest</t>
  </si>
  <si>
    <t>4. Capital Model Platform</t>
  </si>
  <si>
    <t>5. Non-proportional RI (one-year)</t>
  </si>
  <si>
    <t>6. LCR resubmissions due to material reinsurance arrangements or concentration risk</t>
  </si>
  <si>
    <t>7. Model Limitation Adjustments (MLAs) within the Model Change Policy (MCP)</t>
  </si>
  <si>
    <t>8. Model Limitation Adjustments (MLAs)</t>
  </si>
  <si>
    <r>
      <rPr>
        <b/>
        <sz val="11"/>
        <color theme="1"/>
        <rFont val="Arial"/>
        <family val="2"/>
        <scheme val="minor"/>
      </rPr>
      <t>All syndicates with unearned exposure (that had an internal model for the 2025 YoA) should complete this question</t>
    </r>
    <r>
      <rPr>
        <sz val="11"/>
        <color theme="1"/>
        <rFont val="Arial"/>
        <family val="2"/>
        <scheme val="minor"/>
      </rPr>
      <t xml:space="preserve">
Please provide the one-year modelled return period of the gross and net (excluding natural catastrophes) undiscounted claims position of the 2025 underwriting year in its first calendar year of development. Unincepted business should not be included in the assessment. This is the experience of the single underwriting year in the first calendar year of development only from the modelled starting point to the end of year position.
Notes:
- For example if the plan loss ratio for the year is 70% and the position at the end of the first year is an 80% loss ratio, what return period did this outcome have in the model?
- This should be consistent with: 
    a) the model used to produce the 2025 YoA submission, i.e. the model that was submitted to Lloyd's in September/October 2024 or March 2025 as appropriate. This model should be the most appropriate model to compare the experience against and 
    b) the model used to produce the Sep/Oct 2026 submission of the 2027 LCR (on a best efforts basis - please note any differences between this model and final LCR model). The idea here is that syndicates can show where the experience would sit in the most up-to-date model. Please comment on the appropriateness of this comparison - i.e. if the risk profile of the syndicate has changed materially then this comparison is less appropriate.
- Natural catastrophe refers to all LCM perils: 5 named plus rest of world.
</t>
    </r>
    <r>
      <rPr>
        <b/>
        <sz val="11"/>
        <color theme="1"/>
        <rFont val="Arial"/>
        <family val="2"/>
        <scheme val="minor"/>
      </rPr>
      <t xml:space="preserve">For syndicates where the back-testing shows a return period beyond a 1 in 20 for the 2025 experience: 
</t>
    </r>
    <r>
      <rPr>
        <sz val="11"/>
        <color theme="1"/>
        <rFont val="Arial"/>
        <family val="2"/>
        <scheme val="minor"/>
      </rPr>
      <t>The parameterisation process should make sufficient allowance for adverse syndicate-specific experience. Please provide information on:
- Any model or parameterisation changes you have made to allow for this experience in your 2027 LCR submission - including repeating the back-testing on your submission model to demonstrate how your view has changed; or
- where such changes weren't made, justification on how the current model adequately reflects the experience and the relatively high return periods of the recent years.</t>
    </r>
  </si>
  <si>
    <r>
      <t xml:space="preserve">Removing benefit of non-proportional RI to ex-nat cat claims / risk
</t>
    </r>
    <r>
      <rPr>
        <sz val="11"/>
        <color theme="1"/>
        <rFont val="Arial"/>
        <family val="2"/>
        <scheme val="minor"/>
      </rPr>
      <t xml:space="preserve">Please provide the impact on your one-year 99.5th percentile claims and one-year SCR of removing non-proportional RI benefit on an ex-nat cat basis. </t>
    </r>
    <r>
      <rPr>
        <u/>
        <sz val="11"/>
        <color theme="1"/>
        <rFont val="Arial"/>
        <family val="2"/>
        <scheme val="minor"/>
      </rPr>
      <t>Where the impact on the one-year SCR is more than 10%,</t>
    </r>
    <r>
      <rPr>
        <sz val="11"/>
        <color theme="1"/>
        <rFont val="Arial"/>
        <family val="2"/>
        <scheme val="minor"/>
      </rPr>
      <t xml:space="preserve"> please comment on the appropriateness of the following:
- Reinsurance modelling for reserve risk, in particular any refinements to gross-to-net ratios and how you take exhaustions into account
- Reinsurance credit risk modelling, in particular how the risks around impairment and dispute are modelled
- Dependencies between reinsurance credit risk and other risk types.
The approach to removing the reinsurance benefit in this test should follow the requirements in LCR Form 530 Q2, i.e.:
- Reinsurance premiums and other associated costs, including commissions, of non-proportional reinsurance should not be removed from the model
- Only the benefit of recoveries arising from non-proportional reinsurance should be removed
- The resulting SCRs and claims/risk figures should be reported in the 'Adjusted one-year SCR' column
Unearned natural catastrophe claims relate to premium risk catastrophe claims. Reinstatement premiums should be included. Where the mechanics of the model do not allow this, this should be stated in the comments. </t>
    </r>
  </si>
  <si>
    <r>
      <rPr>
        <b/>
        <sz val="11"/>
        <color theme="1"/>
        <rFont val="Arial"/>
        <family val="2"/>
        <scheme val="minor"/>
      </rPr>
      <t>Syndicates' Capital Models</t>
    </r>
    <r>
      <rPr>
        <sz val="11"/>
        <color theme="1"/>
        <rFont val="Arial"/>
        <family val="2"/>
        <scheme val="minor"/>
      </rPr>
      <t xml:space="preserve">
Please provide information on the platforms used for syndicates’ capital models, to support the identification of platform usage and any exposure to platform-related issues.</t>
    </r>
  </si>
  <si>
    <r>
      <t xml:space="preserve">Note: this question is only applicable for syndicates that are incorporating MLAs in their models 
</t>
    </r>
    <r>
      <rPr>
        <sz val="11"/>
        <rFont val="Arial"/>
        <family val="2"/>
        <scheme val="minor"/>
      </rPr>
      <t xml:space="preserve">Please provide details of all Model Limitation Adjustments included within the model.
For each MLA, please provide the following:
- Classification of the MLA, including whether it relates to an SCR adjustment, an intermediate component or module adjustment, or a parameter or assumption adjustment
- Contribution of the MLA to uSCR and one‑year SCR, expressed in both absolute and percentage terms
- Description of the underlying model limitation giving rise to the MLA
- Methodology used to derive the MLA, including key assumptions and parameterisation
- Outline of the plan to address the MLA, including expected timescales for development and implementation
</t>
    </r>
    <r>
      <rPr>
        <b/>
        <sz val="11"/>
        <rFont val="Arial"/>
        <family val="2"/>
        <scheme val="minor"/>
      </rPr>
      <t>Note: this second table in this question is only applicable for syndicates that are incorporating MLAs in their models where the MLA is not a capital add-on (i.e., the MLA is not classified as 'Option (a) SCR adjustment' in the second column of the first table).</t>
    </r>
    <r>
      <rPr>
        <sz val="11"/>
        <rFont val="Arial"/>
        <family val="2"/>
        <scheme val="minor"/>
      </rPr>
      <t xml:space="preserve">
If applicable, please indicate the impact of each applied MLA on Ultimate standalone risk categories in the second table below.
Where the aggregate impact of MLAs is material, this may indicate potential issues with model compliance and may result in additional controls, loadings or capital approval conditions.
Further information can be found in Section 4.11 of the Lloyd’s Capital Guidance.</t>
    </r>
  </si>
  <si>
    <r>
      <rPr>
        <b/>
        <sz val="11"/>
        <color theme="1"/>
        <rFont val="Arial"/>
        <family val="2"/>
        <scheme val="minor"/>
      </rPr>
      <t xml:space="preserve">Notes: </t>
    </r>
    <r>
      <rPr>
        <sz val="11"/>
        <color theme="1"/>
        <rFont val="Arial"/>
        <family val="2"/>
        <scheme val="minor"/>
      </rPr>
      <t xml:space="preserve">
Questions 1-9 are described in section 5.3 of the 2027 YoA LCR Instructions (on www.lloyds.com). 
Question 8 concerns the Casualty Reserve Deteriorations Franchise Guideline.
Question 9 concerns the Catastrophe and Tail Risk Exposure Franchise Guideline.
Comments and references to relevant documentations are only required where any minimum tests and/or franchise guidelines have flagged in particular questions. Where flagged, these have shown that some minimum tests and/or franchise guidelines that are applied by Lloyd’s have failed. These may result in capital loadings, if further information is not provided. Please provide a full explanation on why you believe the model to be appropriately calibrated, including any supporting validation. If this information has been provided to Lloyd’s as part of the documentation accompanying the LCR submission, please refer to the relevant section(s).</t>
    </r>
  </si>
  <si>
    <r>
      <t xml:space="preserve">Syndicates that meet any of the criteria below are required to complete this tab in full.
</t>
    </r>
    <r>
      <rPr>
        <sz val="11"/>
        <color rgb="FF000000"/>
        <rFont val="Arial"/>
        <family val="2"/>
        <scheme val="minor"/>
      </rPr>
      <t xml:space="preserve">1. Overall uSCR exceeds £1bn in the syndicate’s 2027 YoA LCR submission.
2. The syndicate has material exposure to the following Lloyd’s 10 / Lloyd's 60 classes:
       • Energy (L10)
       • Political Risks, Credit &amp; Financial Guarantee (L60)
       • Terrorism (L60)
       • Aviation War (L60)
       • Marine War (L60)
       • Aviation XL (L60)
       • Marine XL (L60)
</t>
    </r>
    <r>
      <rPr>
        <b/>
        <sz val="11"/>
        <color rgb="FF000000"/>
        <rFont val="Arial"/>
        <family val="2"/>
        <scheme val="minor"/>
      </rPr>
      <t xml:space="preserve">Where the syndicate does not have exposure to one or more of the classes listed above, agents should enter 0 rather than leaving the field blank. </t>
    </r>
    <r>
      <rPr>
        <sz val="11"/>
        <color rgb="FF000000"/>
        <rFont val="Arial"/>
        <family val="2"/>
        <scheme val="minor"/>
      </rPr>
      <t xml:space="preserve">
Materiality is assessed as follows:
i. Combined SBF GGWP (across the above classes) excee</t>
    </r>
    <r>
      <rPr>
        <sz val="11"/>
        <rFont val="Arial"/>
        <family val="2"/>
        <scheme val="minor"/>
      </rPr>
      <t>ds £150m</t>
    </r>
    <r>
      <rPr>
        <sz val="11"/>
        <color rgb="FF000000"/>
        <rFont val="Arial"/>
        <family val="2"/>
        <scheme val="minor"/>
      </rPr>
      <t xml:space="preserve"> in either the 2026 YoA SBF or 2027 YoA SBF.
ii. Combined SBF GGWP (across the above classes) exceeds </t>
    </r>
    <r>
      <rPr>
        <sz val="11"/>
        <rFont val="Arial"/>
        <family val="2"/>
        <scheme val="minor"/>
      </rPr>
      <t xml:space="preserve">30% of </t>
    </r>
    <r>
      <rPr>
        <sz val="11"/>
        <color rgb="FF000000"/>
        <rFont val="Arial"/>
        <family val="2"/>
        <scheme val="minor"/>
      </rPr>
      <t>total syndicate GWP (across all classes, not limited to the classes set out above) in either the 2026 YoA SBF or 2027 YoA SBF.</t>
    </r>
  </si>
  <si>
    <r>
      <rPr>
        <b/>
        <sz val="11"/>
        <color theme="1"/>
        <rFont val="Arial"/>
        <family val="2"/>
        <scheme val="minor"/>
      </rPr>
      <t xml:space="preserve">Treatment of Model Limitation Adjustments in the Model Change Policy
</t>
    </r>
    <r>
      <rPr>
        <sz val="11"/>
        <color theme="1"/>
        <rFont val="Arial"/>
        <family val="2"/>
        <scheme val="minor"/>
      </rPr>
      <t xml:space="preserve">
Please attest that the Model Change Policy has been updated in line with the requirements set out by Lloyd’s and has been subject to appropriate governance, including the name and role of the signing authority, who should be at Board level.
Please provide references to the relevant sections of the MCP evidencing the expected changes.
Please also provide the following:
- Classification of the MLA‑related MCP update as Major or Minor
- Confirmation of whether any non‑MLA related changes have been made to the MCP and, where applicable, a description of these changes
- Confirmation of whether a version of the MCP with tracked changes against the last Lloyd’s‑approved version has been provided
Further information can be found in Section 3.2 of the Model Change Guidance.</t>
    </r>
  </si>
  <si>
    <t>Have any other non-MLA related changes been made to the MCP? (Yes - Major, Yes - Minor, No).
If Yes (either Major or Minor), please provide descriptions of the most material changes in the comments box.</t>
  </si>
  <si>
    <t>A</t>
  </si>
  <si>
    <t>B</t>
  </si>
  <si>
    <t>a) Compared against 2025 YoA model</t>
  </si>
  <si>
    <t>b) Compared against 2027 YoA model</t>
  </si>
  <si>
    <t>This section covers the minimum tests and validation information relating to the prospective year model loss ratios. 
Questions 1, 2 and 4 on this tab are minimum tests. The instructions provided above for the 'Minimum Tests' tab apply for these questions too, in particular, agents are expected to provide a response to any test that flags as a fail in this section. 
Questions 1 and 2 specifically relate to the prospective year model loss ratios.
Question 3 relates to validation of prospective year model loss ratios which requires a response from all syndicates. Our requirements are outlined in more detail in the Internal Model Validation Guidance and LCR Instructions. The 'Reserving Test of Uncertainty' guidance, related to Question 3, has also been updated for this year.
Question 4 relates to the plan loss ratios in the SBF submission and the LCR 561 form. Lloyd's expects that these should be equal on both a gross net and net net basis. All syndicates are required to complete this question and provide rationale where there are differences between the two loss ratios.
Question 5 focuses on explaining the drivers of differences between the one‑year and ultimate LCR for mean net claims and premiums, and requires signposting to supporting methodology and validation documentation.</t>
  </si>
  <si>
    <t>Managing agent</t>
  </si>
  <si>
    <r>
      <rPr>
        <b/>
        <sz val="11"/>
        <color rgb="FF000000"/>
        <rFont val="Arial"/>
        <family val="2"/>
        <scheme val="minor"/>
      </rPr>
      <t xml:space="preserve">2026 YoA LCR loadings
</t>
    </r>
    <r>
      <rPr>
        <sz val="11"/>
        <color rgb="FF000000"/>
        <rFont val="Arial"/>
        <family val="2"/>
        <scheme val="minor"/>
      </rPr>
      <t>Responses to prior loadings should be outlined here. For each loading:
- Enter the loading amount.
- Specify whether it is applied on a one‑year or ultimate basis. Where a loading applies to both bases, report these as 2 separate loadings.
- Specify the type of the loading, the reason for the loading, and the supporting justification.
- Comment on whether the source of each loading has been addressed and, if so, how this has been achieved. This may include updates to modelling methodology or assumptions, additional validation to evidence appropriateness, or any other relevant actions taken.
If the uncertainty relating to a loading has not been resolved, or there remains insufficient justification for its removal, a similar loading will be applied for the 2027 YoA LCR.</t>
    </r>
  </si>
  <si>
    <t>Q2 - SCR Basis</t>
  </si>
  <si>
    <t>Q2 - Type of Loading</t>
  </si>
  <si>
    <t>Used for Multiple Questions</t>
  </si>
  <si>
    <t xml:space="preserve">Control </t>
  </si>
  <si>
    <t>Q8 - MLA Classification</t>
  </si>
  <si>
    <t>Q7, Q8 - MLA Classification</t>
  </si>
  <si>
    <t>Q8 - Non-MLA Classification</t>
  </si>
  <si>
    <t>2027 YoA SBF GGWP
(£m)</t>
  </si>
  <si>
    <t>2026 YoA SBF GGWP
(£m)</t>
  </si>
  <si>
    <t>Adjusted one-year SCR (£)</t>
  </si>
  <si>
    <t>Base one-year SCR (£)</t>
  </si>
  <si>
    <t>Change in RI contribution (%)</t>
  </si>
  <si>
    <t>Change in benefit
(%)</t>
  </si>
  <si>
    <t>LGD (%)</t>
  </si>
  <si>
    <t>Min (%)</t>
  </si>
  <si>
    <t>0.5% of uSCR (£m)</t>
  </si>
  <si>
    <t>Mean - ultimate (£)</t>
  </si>
  <si>
    <t>Pre-diversified 1 in 200 - ultimate (£)</t>
  </si>
  <si>
    <t>Post-diversified to SCR - ultimate (£)</t>
  </si>
  <si>
    <t>Mean - one-year (£)</t>
  </si>
  <si>
    <t>Pre-diversified 1 in 200 - one-year (£)</t>
  </si>
  <si>
    <t>Post-diversified to SCR - one-year (£)</t>
  </si>
  <si>
    <t>Previous Submission (%)</t>
  </si>
  <si>
    <t>Current Submission (%)</t>
  </si>
  <si>
    <t>Previous Submission (£)</t>
  </si>
  <si>
    <t>Current Submission (£)</t>
  </si>
  <si>
    <t>Lloyd’s expects syndicates to consider the full range of potential impacts arising from uncertainty in the geopolitical risk environment, particularly in relation to recent Middle East events and any ongoing uncertainty due to Ukraine. 
Geopolitical developments may require agents to reassess any of the following (not exhaustive), which may result in model changes:
   • Underwriting volatility parameterisations
   • Any scenario assessments feeding into the above, including whether additional scenarios are needed or return periods should be revised
   • Exposure updates
   • Impacts on the macroeconomy
   • Reserve risk allowances.
Syndicates should clearly set out any relevant model changes since the last LCR submission, including a description of the change made, and the impact on uSCR, including:
   • Selection of the change category from the drop‑down menu;
   • Description of the changes made;
   • Percentage impact of these changes on uSCR; and
   • Validator opinions on the appropriateness of the change and its impact relative to the syndicate’s risk profile. 
Validators should also opine on cases where no model changes have been made, or where impacts on capital are within simulation error.
If applicable, syndicates should explain any inconsistencies between changes reported below and changes included in the Model Change Template.
Further detail is set out in section 5.5 of the 2027 YoA LCR instructions.</t>
  </si>
  <si>
    <t>Total Claims (SST)</t>
  </si>
  <si>
    <t>Contract 1</t>
  </si>
  <si>
    <t>Contract 2</t>
  </si>
  <si>
    <t>Contract 3</t>
  </si>
  <si>
    <t>Hypothetical LCR(s) required?</t>
  </si>
  <si>
    <t>Reinsurer 1</t>
  </si>
  <si>
    <t>Reinsurer 2</t>
  </si>
  <si>
    <t>Reinsurer 3</t>
  </si>
  <si>
    <t>10. Expressions of interest in Partial Internal Models (PIMs)</t>
  </si>
  <si>
    <t>How likely are you to consider the PIM capital setting option?</t>
  </si>
  <si>
    <t>Likely</t>
  </si>
  <si>
    <t>Unlikely</t>
  </si>
  <si>
    <t>PIM interest</t>
  </si>
  <si>
    <t>Test response (%) to assess counterparty concentration risk</t>
  </si>
  <si>
    <r>
      <t>Assessing material reinsurance arrangements and/or reinsurer concentration risk</t>
    </r>
    <r>
      <rPr>
        <sz val="11"/>
        <rFont val="Arial"/>
        <family val="2"/>
        <scheme val="minor"/>
      </rPr>
      <t xml:space="preserve">
Please provide information to support the identification of material reinsurance contracts and concentrations to individual reinsurers or groups. This will help to determine whether a hypothetical LCR submission is required to evidence the impact on capital.
Agents should provide confirmation of whether any individual contract is material, where a material reinsurance contract is defined as a single contract that impacts uSCR by more than 10%. For any material reinsurance contracts, indicate whether a hypothetical LCR, excluding the material contract (recoveries and premium), has been submitted. Where a syndicate has multiple material reinsurance contracts, hypothetical LCRs should be submitted, showing the impact of removing each contract individually.
Agents should also consider the extent to which significant concentration to individual reinsurers and/or a coroporate group of reinsurers exists. Significant concentration should be assessed using the tests listed below. Where these test responses indicate that the test thresholds have been breached, a hypothetical LCR should be submitted excluding the concentrated reinsurance (recoveries and premium), to show the impact on capital.  Where a syndicate has concentration risk with multiple reinsurers, a hypothetical LCR should be submitted, showing the impact of removing each counterparty individually.
More information can be found in Sections 10.3.11.4 and 13.4.3 of the Lloyd’s Capital Guidance.</t>
    </r>
  </si>
  <si>
    <t xml:space="preserve">Lloyd's continues to include minimum tests and franchise guidelines in the focus areas. Agents will need to link the excel versions of the current and prior LCR submissions to this Focus Areas return, before submitting the Focus Areas return. This can be done by going to the "Control" tab (a necessary step since the "Control" tab is not restricted); open Data -&gt; Edit Links; select 'Latest_LCR_2027'; press the change source button; and select the appropriate excel LCR download on the agent's system. The same process should be followed to change link from the 'Previous_LCR_2026' to your latest submitted 2026 YoA LCR.
Agents are expected to provide a response to any minimum test and/or franchise guidelines that flags as a fail in this section. Justification for failed minimum tests and/or franchise guidelines must be provided and will be reviewed by Lloyd's in order to assess whether or not a capital loading is required. The onus is on agents to provide sufficiently clear and detailed explanations, as there will be no further opportunity beyond the Focus Area return submission to explain results for failed minimum tests and/or franchise guidelines. </t>
  </si>
  <si>
    <t xml:space="preserve">This question compares SBF and modelled loss ratios from LCR form 561.
Lloyd’s requires syndicates to ensure that the capital modelled loss ratio is not lower than the plan loss ratio.
Syndicates should consider Lloyd’s guidance that modelled loss ratios should be at least equal to plan by class of business gross of reinsurance and at total Syndicate level net of reinsurance (see 2027 LCR Instructions section 5.4 for further details). A 1%ppt margin is accepted at an overall syndicate level and at a class of business level.
With any submissions of LCR, LCR form 561 should also contain commentary by class of business where the guidance is not adhered to on a gross basis by class. Lloyd’s would expect this to only be the case in exceptional circumstances. 
Please provide the relevant data below.
On a Gross Net or total Net Net basis, the relevant cells will be highlighted in red showing that Lloyd’s expectations have not been met. Agents are required to provide further comments within this Focus Areas return or signposting to accompanying documentation if the test has been failed.
Any reassessment of the SBF leading to resubmission is expected to be followed by an update to the prospective year loss ratio in the syndicate’s capital model to reflect any changes in the plan loss ratio. Syndicates who are required to resubmit the SBF should refer to Lloyd’s guidance and applicable templates in section 3.6 of the LCR instructions. </t>
  </si>
  <si>
    <t>Previous uplift
2026 YoA - latest Q4 QCT approved</t>
  </si>
  <si>
    <t>Previous uplift 
2026 YoA - latest approved</t>
  </si>
  <si>
    <t>Current uplift
2027 YoA</t>
  </si>
  <si>
    <r>
      <t>The 2027 YoA LCR instructions document includes more detail about what we expect syndicates to consider when completing the focus areas data request. The instructions are available on Lloyd's.com and should be read in conjunction with this excel file. So that Lloyd's can collect information in a consistent way across the marke</t>
    </r>
    <r>
      <rPr>
        <sz val="11"/>
        <rFont val="Arial"/>
        <family val="2"/>
        <scheme val="minor"/>
      </rPr>
      <t>t, please use the following conventions:
- All numerical data should be provided in the format specified in each column heading</t>
    </r>
    <r>
      <rPr>
        <sz val="11"/>
        <color theme="1"/>
        <rFont val="Arial"/>
        <family val="2"/>
        <scheme val="minor"/>
      </rPr>
      <t xml:space="preserve">
- Capital impacts should be positive for an increase in capital and negative for a decrease in capital
- Return periods should be calculated as 1/(1-p), where p is the percentile of the experience (higher percentiles indicating a worse result), for example a loss at the 98th percentile has a return period of 1/(1-0.98) = 50
- Cells shaded in light blue are for managing agents to complete
- Cells shaded white will either be pre-populated or linked to an LCR (see the minimum tests section).
- Agents should provide all responses on a best-efforts basis, and provide comments to explain their approaches and justify the results in the comments boxes
- All responses should make reference to supporting documentation and validation</t>
    </r>
  </si>
  <si>
    <r>
      <t>Expressions of interest for PIM submissions in 2027 calendar year</t>
    </r>
    <r>
      <rPr>
        <sz val="11"/>
        <color theme="1"/>
        <rFont val="Arial"/>
        <family val="2"/>
        <scheme val="minor"/>
      </rPr>
      <t xml:space="preserve">
Lloyd's intends to introduce a Partial Internal Model approach for capital setting, with eligible syndicates involved in a Pilot exercise for 2027 YOA capital setting submission.
Lloyd's is collecting expressions of interest from agents that may be considering utlising the PIM option for 2028 YOA capital setting, which would require a PIMAP submission next year. Using the dropdown selections below, please indicate below if you are considering a PIM. Responses will only be used as indicative.
More information on PIMs, including methodology and timelines, was provided in the Capital Briefing; the recording and slides are available on Lloyds.com.</t>
    </r>
  </si>
  <si>
    <r>
      <rPr>
        <b/>
        <sz val="11"/>
        <color theme="1"/>
        <rFont val="Arial"/>
        <family val="2"/>
        <scheme val="minor"/>
      </rPr>
      <t>Addressing prior feedback</t>
    </r>
    <r>
      <rPr>
        <sz val="11"/>
        <color theme="1"/>
        <rFont val="Arial"/>
        <family val="2"/>
        <scheme val="minor"/>
      </rPr>
      <t xml:space="preserve">
Outline how you have responded to all areas of outstanding feedback and MMC conditions. For each point, please document the wording from the relevant feedback letter and your response with signposting to relevant documentation. As a reminder, feedback could have been provided by Lloyd's from, but not limited to, the following sources: 
- SCR reviews  &amp; QCT reviews (Sept/Oct 2025, January 2026, March 2026, July 2026)
- MMC reviews submitted with the Sept/Oct 2025 SCR and since then
- Deep dive in 2026
- Prior thematic reviews
- Making it Happen reviews / IMAP / partial IMAP i.e. where syndicate changes managing agent
- Reserving Tests of Uncertainty (for example for model loss ratios)
Syndicates need only provide responses to feedback which is open at the time of the 2027 YoA LCR submission.</t>
    </r>
  </si>
  <si>
    <r>
      <rPr>
        <b/>
        <sz val="11"/>
        <color rgb="FF000000"/>
        <rFont val="Arial"/>
        <family val="2"/>
      </rPr>
      <t xml:space="preserve">Notes: </t>
    </r>
    <r>
      <rPr>
        <sz val="11"/>
        <color rgb="FF000000"/>
        <rFont val="Arial"/>
        <family val="2"/>
      </rPr>
      <t xml:space="preserve">
Questions 1-5 are described in section 5.4 of the 2027 LCR Instructions (on www.lloyds.com).
Answers are only required for Questions 1, 2 and 4 where any minimum tests have flagged. Where flagged, these have shown that some minimum tests that are applied by Lloyd’s have failed. These may result in capital loadings, if further information is not provided. Please provide a full explanation on why you believe the model to be appropriately calibrated, including any supporting validation. If this information has been provided to Lloyd’s as part of the documentation accompanying the LCR submission, please refer to the relevant section(s).
Question 3 and 5 should be answered by all syndicates. The 'Reserving Test of Uncertainty' guidance (available on Lloyds.com), relating to Question 3, has also been updated for this year, outlining this year’s enhancements to the testing framework. The update also communicates feedback from the 2026 Year of Account (YoA) LCR submission and highlights key areas for consideration in advance of the forthcoming capital submission.</t>
    </r>
  </si>
  <si>
    <t>Description of test basis</t>
  </si>
  <si>
    <t>Actual net ultimate loss (£m)</t>
  </si>
  <si>
    <t>Prior model</t>
  </si>
  <si>
    <t>Current model</t>
  </si>
  <si>
    <t>Net ultimate loss
(£m)</t>
  </si>
  <si>
    <t>Return period
(1 in x)</t>
  </si>
  <si>
    <t>Net ultimate loss 
(£m)</t>
  </si>
  <si>
    <t>Return period 
(1 in x)</t>
  </si>
  <si>
    <r>
      <rPr>
        <b/>
        <sz val="11"/>
        <color theme="1"/>
        <rFont val="Arial"/>
        <family val="2"/>
        <scheme val="minor"/>
      </rPr>
      <t xml:space="preserve">Note: this question is only applicable for syndicates that have submitted their own view of capital allocation by YoA in LCR form 310.
</t>
    </r>
    <r>
      <rPr>
        <sz val="11"/>
        <color theme="1"/>
        <rFont val="Arial"/>
        <family val="2"/>
        <scheme val="minor"/>
      </rPr>
      <t xml:space="preserve">
Please confirm whether any conflicts of interest exist with respect to the capital allocations. Where conflicts have been identified, provide a description of each conflict and how it is being managed.
Affected agents are also required to sign the attestation which declares that all conflicts of interest have been disclosed and are appropriately managed. Please include name and role of the signing authority, who should be at Board Level.
Given the potential materiality of YoA allocations on member capital, appropriate governance should be in place to support the methodology and assumptions used. Potential conflicts of interest are described in Appendix 2 of the 2027 YoA LCR instructions.</t>
    </r>
  </si>
  <si>
    <t>Capital Model Platform</t>
  </si>
  <si>
    <t>Igloo</t>
  </si>
  <si>
    <t>ReMetrica</t>
  </si>
  <si>
    <t>Tyche</t>
  </si>
  <si>
    <t>Proteus Scenario Generator</t>
  </si>
  <si>
    <r>
      <t xml:space="preserve">In this question, agents should back-test the syndicate’s actual losses from recent Middle East events against both the </t>
    </r>
    <r>
      <rPr>
        <b/>
        <sz val="11"/>
        <rFont val="Arial"/>
        <family val="2"/>
        <scheme val="minor"/>
      </rPr>
      <t>Prior model (as at the time of the 2026 YoA LCR submission)</t>
    </r>
    <r>
      <rPr>
        <sz val="11"/>
        <rFont val="Arial"/>
        <family val="2"/>
        <scheme val="minor"/>
      </rPr>
      <t xml:space="preserve"> and the </t>
    </r>
    <r>
      <rPr>
        <b/>
        <sz val="11"/>
        <rFont val="Arial"/>
        <family val="2"/>
        <scheme val="minor"/>
      </rPr>
      <t>Current model (used for the 2027 YoA LCR submission)</t>
    </r>
    <r>
      <rPr>
        <sz val="11"/>
        <rFont val="Arial"/>
        <family val="2"/>
        <scheme val="minor"/>
      </rPr>
      <t xml:space="preserve"> to demonstrate that the capital model appropriately captures the risk of similar events.
</t>
    </r>
    <r>
      <rPr>
        <b/>
        <sz val="11"/>
        <rFont val="Arial"/>
        <family val="2"/>
        <scheme val="minor"/>
      </rPr>
      <t>Description of test basis:</t>
    </r>
    <r>
      <rPr>
        <sz val="11"/>
        <rFont val="Arial"/>
        <family val="2"/>
        <scheme val="minor"/>
      </rPr>
      <t xml:space="preserve"> Agents should select the most relevant distribution for the event, ensuring this reflects premium risk, for example a specific peril distribution, a risk type (e.g. non‑natural catastrophe), or a distribution constructed from materially impacted classes. 
Moreover, agents should clearly explain any adjustments made to ensure the two models are tested on a consistent basis. See “Prior and Current models” below.
</t>
    </r>
    <r>
      <rPr>
        <b/>
        <sz val="11"/>
        <rFont val="Arial"/>
        <family val="2"/>
        <scheme val="minor"/>
      </rPr>
      <t>Actual net ultimate loss (£m):</t>
    </r>
    <r>
      <rPr>
        <sz val="11"/>
        <rFont val="Arial"/>
        <family val="2"/>
        <scheme val="minor"/>
      </rPr>
      <t xml:space="preserve"> Agents should provide the latest net best estimate ultimate loss from the event, aggregated across all classes. This should be based on QMA Return 800 as at 2026 Q2 (Column F, loss codes 26AA and 26AB), or the most up‑to‑date view where this has materially changed since 2026 Q2.
</t>
    </r>
    <r>
      <rPr>
        <b/>
        <sz val="11"/>
        <rFont val="Arial"/>
        <family val="2"/>
        <scheme val="minor"/>
      </rPr>
      <t>Prior and Current models:</t>
    </r>
    <r>
      <rPr>
        <sz val="11"/>
        <rFont val="Arial"/>
        <family val="2"/>
        <scheme val="minor"/>
      </rPr>
      <t xml:space="preserve"> The net ultimate loss from the event and corresponding return periods under the prior and current models should be provided.
This should be done by back‑testing the actual event loss against the Prior model and adjusting for changes in exposure when testing against the Current model. 
Adjustments for changes in exposure when testing against the Current model, can be achieved by either:
• scaling the actual event loss to reflect exposure changes between the current and prior models; or
• adjusting the current model so that its exposure base aligns as closely as possible with that used in the prior model.
</t>
    </r>
    <r>
      <rPr>
        <b/>
        <sz val="11"/>
        <rFont val="Arial"/>
        <family val="2"/>
        <scheme val="minor"/>
      </rPr>
      <t xml:space="preserve">Validator’s opinion: </t>
    </r>
    <r>
      <rPr>
        <sz val="11"/>
        <rFont val="Arial"/>
        <family val="2"/>
        <scheme val="minor"/>
      </rPr>
      <t>Validators should opine on the consistency of the exposure bases (on a best efforts). They should also assess whether the distribution tested against is appropriate. 
Moreover, validators should comment on whether the current model captures the event at a reasonable return period with clear rationale provided. Any resulting actions or model changes should be clearly documented in the comments section where this is not the case.
Further detail is set out in section 5.5 of the 2027 YoA LCR instructions.</t>
    </r>
  </si>
  <si>
    <t>2. Prospective year modelled loss ratio validation: Change in self-uplift</t>
  </si>
  <si>
    <t>Self-uplift is defined as difference between modelled and plan loss ratios from LCR form 561.
Lloyd’s expectation is that any changes in self-uplift between the prior year LCR submission for the previous year of account and the current LCR submission for the prospective year of account should be justified. Where there has been a change greater than 1%ppt in the level of self-uplift, in particular a reduction, this should be appropriately explained here.
Please provide the relevant data below. Please note this is automatically populated for the latest approved prior and current submissions, based on the linked LCR forms. 
Syndicates that have resubmitted their 2026 YoA LCR post-Q4 QCT (i.e. a Q1 QCT, MYCIL, or Q3 QCT submission) are required to manually input their self-uplift reflected in their 2026 YoA LCR Q4 QCT submission under "Previous uplift 2026 YoA - latest Q4 QCT approved".
On a total Gross Net or total Net Net basis, the relevant cells will be highlighted in red showing that Lloyd’s expectations have not been met. Agents are required to provide further comments within this Focus Areas return or signposting to accompanying documentation if the test has been failed.</t>
  </si>
  <si>
    <t>11. Stability testing</t>
  </si>
  <si>
    <t>Number of seeds within stability testing</t>
  </si>
  <si>
    <t>Stability testing outputs</t>
  </si>
  <si>
    <t>Model run #</t>
  </si>
  <si>
    <t>Pre-diversified</t>
  </si>
  <si>
    <t>Post-diversified</t>
  </si>
  <si>
    <t>Ultimate operational risk (£m)</t>
  </si>
  <si>
    <t>uSCR
(£m)</t>
  </si>
  <si>
    <t>Ultimate insurance risk
(£m)</t>
  </si>
  <si>
    <t>Ultimate market risk
(£m)</t>
  </si>
  <si>
    <t>Ultimate credit risk
(£m)</t>
  </si>
  <si>
    <t>Ultimate market risk 
(£m)</t>
  </si>
  <si>
    <r>
      <t>Outputs of stability testing</t>
    </r>
    <r>
      <rPr>
        <sz val="11"/>
        <color theme="1"/>
        <rFont val="Arial"/>
        <family val="2"/>
        <scheme val="minor"/>
      </rPr>
      <t xml:space="preserve">
To assist with developing our Partial Internal Model (PIM) framework, Lloyd's is collecting information on simulation error within internal models.
Based on the most recent stability testing exercise for the 2027 YOA LCR submission, please provide the number of seeds used, and high-level ouputs from the model runs, as requested below.</t>
    </r>
  </si>
  <si>
    <t>General queries covering 
- Feedback and loading responses,
- Information for the Lloyd's Internal Model (LIM),
- Model Limitation Adjustments (MLAs) and relevant updates to the MCP,
- Capital model platform used by syndicates,
- Hypothetical LCR resubmissions for material reinsurance and/or concentration risk,
- Expressions of interest for Partial Internal Model (PIM), and
- Outputs of Internal Model stability testing.</t>
  </si>
  <si>
    <r>
      <rPr>
        <b/>
        <sz val="11"/>
        <color theme="1"/>
        <rFont val="Arial"/>
        <family val="2"/>
        <scheme val="minor"/>
      </rPr>
      <t xml:space="preserve">Asset breakdown
</t>
    </r>
    <r>
      <rPr>
        <sz val="11"/>
        <color theme="1"/>
        <rFont val="Arial"/>
        <family val="2"/>
        <scheme val="minor"/>
      </rPr>
      <t xml:space="preserve">Please provide a breakdown of the asset return distributions used in the internal model. For further information refer to section 5.6 of the 2027 YoA LCR instructions.
</t>
    </r>
  </si>
  <si>
    <r>
      <rPr>
        <b/>
        <sz val="11"/>
        <color theme="1"/>
        <rFont val="Arial"/>
        <family val="2"/>
        <scheme val="minor"/>
      </rPr>
      <t xml:space="preserve">Notes: </t>
    </r>
    <r>
      <rPr>
        <u/>
        <sz val="11"/>
        <color theme="1"/>
        <rFont val="Arial"/>
        <family val="2"/>
        <scheme val="minor"/>
      </rPr>
      <t xml:space="preserve">
</t>
    </r>
    <r>
      <rPr>
        <b/>
        <sz val="11"/>
        <color theme="1"/>
        <rFont val="Arial"/>
        <family val="2"/>
        <scheme val="minor"/>
      </rPr>
      <t>No syndicate with a positive contribution from Market Risk on both Ultimate and 1-Year basis needs to complete this section.</t>
    </r>
    <r>
      <rPr>
        <sz val="11"/>
        <color theme="1"/>
        <rFont val="Arial"/>
        <family val="2"/>
        <scheme val="minor"/>
      </rPr>
      <t xml:space="preserve">
Syndicates that meet </t>
    </r>
    <r>
      <rPr>
        <b/>
        <sz val="11"/>
        <color theme="1"/>
        <rFont val="Arial"/>
        <family val="2"/>
        <scheme val="minor"/>
      </rPr>
      <t>any</t>
    </r>
    <r>
      <rPr>
        <sz val="11"/>
        <color theme="1"/>
        <rFont val="Arial"/>
        <family val="2"/>
        <scheme val="minor"/>
      </rPr>
      <t xml:space="preserve"> of the criteria in question 0 are required to complete this tab.
The relevant criteria are outlined in the description box.
Questions 1-5 are described in section 5.6 of the 2027 YoA LCR Instructions (on www.lloyds.com).</t>
    </r>
  </si>
  <si>
    <r>
      <rPr>
        <b/>
        <sz val="11"/>
        <color rgb="FF000000"/>
        <rFont val="Arial"/>
        <family val="2"/>
        <scheme val="minor"/>
      </rPr>
      <t xml:space="preserve">Contributions to Capital
</t>
    </r>
    <r>
      <rPr>
        <sz val="11"/>
        <color rgb="FF000000"/>
        <rFont val="Arial"/>
        <family val="2"/>
        <scheme val="minor"/>
      </rPr>
      <t xml:space="preserve">
Contributions to capital from all risk types should be positive (with the possible exception of market risk under certain circumstances ). This test simply checks that post-diversified capital contributions from all risk types (LCR form 541 Table Q2) are positive.
This test is also described in section 5.3 of the 2027 YoA LCR Instructions (on www.lloyds.com).</t>
    </r>
  </si>
  <si>
    <t>The Sum of Squares Test Template (on www.lloyds.com) focuses on the first three of these tests (on a one-year basis and an ultimate basis). It requests high-level model output to determine a pass/fail at a total level, and requests additional information that is required to assess the appropriateness of the dependency structure if the test was failed. For failures on tests iv) and v) please provide commentary around the dependencies within premium and/or reserve risk and show that a minimum level of dependency is applied between all classes/years.
This test is also described in section 5.3 of the 2027 YoA LCR Instructions (on www.lloyds.com).</t>
  </si>
  <si>
    <r>
      <rPr>
        <b/>
        <sz val="11"/>
        <color rgb="FF000000"/>
        <rFont val="Arial"/>
        <family val="2"/>
      </rPr>
      <t xml:space="preserve">Casualty Reserve Deterioration Franchise Guideline
</t>
    </r>
    <r>
      <rPr>
        <sz val="11"/>
        <color rgb="FF000000"/>
        <rFont val="Arial"/>
        <family val="2"/>
      </rPr>
      <t xml:space="preserve">
This test checks that the ECA is greater than or equal to a 45% casualty net best estimate reserves deterioration.
The purpose of this test is to ensure that the capital of any syndicate should be able to withstand a reasonably extreme casualty reserve deterioration and hence limiting the exposure of the central fund to such an event. The  Casualty Reserve Deterioration scenario will apply to all s</t>
    </r>
    <r>
      <rPr>
        <sz val="11"/>
        <rFont val="Arial"/>
        <family val="2"/>
      </rPr>
      <t>yndicates, except syndicates using the LSM. This test is described within the Franchise Guideline section of the 'Performance Management - Supplemental requirements &amp; Guidance' document</t>
    </r>
    <r>
      <rPr>
        <sz val="11"/>
        <color rgb="FF000000"/>
        <rFont val="Arial"/>
        <family val="2"/>
      </rPr>
      <t>.
Please input the Casualty Reserves below in the relevant cell.</t>
    </r>
    <r>
      <rPr>
        <b/>
        <u/>
        <sz val="11"/>
        <color rgb="FF000000"/>
        <rFont val="Arial"/>
        <family val="2"/>
      </rPr>
      <t xml:space="preserve">
</t>
    </r>
    <r>
      <rPr>
        <sz val="11"/>
        <color rgb="FF000000"/>
        <rFont val="Arial"/>
        <family val="2"/>
      </rPr>
      <t xml:space="preserve">
We expect the reserves will be a subset of Form 510 'Mean Net Claims' in column A. Casualty is defined as the three Lloyd's High Level Classes (Casualty FinPro, Casualty Other, Casualty Treaty) using the risk code mappings found on Lloyds.com. The uSCR should correspond to LCR form 309 cell B4. Note, the ECA is equal to 'uSCR x 1.35'.
Note, if the Casualty Reserve Stress is passed when stressing the Total Net Reserves from LCR form 510 by +45%, managing agents do not need to provide the casualty split of reserves in the focus area return. In this instance please set the Casualty Reserve (£) equal to the Total Net Reserves found within Form 510.
This test is also described in section 5.3 of the 2027 YoA LCR Instructions (on www.lloyds.com).</t>
    </r>
  </si>
  <si>
    <r>
      <rPr>
        <b/>
        <sz val="11"/>
        <color rgb="FF000000"/>
        <rFont val="Arial"/>
        <family val="2"/>
      </rPr>
      <t xml:space="preserve">Tail Risk Exposure Franchise Guideline
</t>
    </r>
    <r>
      <rPr>
        <sz val="11"/>
        <color rgb="FF000000"/>
        <rFont val="Arial"/>
        <family val="2"/>
      </rPr>
      <t xml:space="preserve">
The purpose of this test is to ensure that the capital of any syndicate can withstand extreme insurance claims, thereby limiting the exposure of the Central Fund to such events. 
This test checks that the 99.8th percentile (1-in-500) of the insurance claims does not exceed 135% of the 99.5th percentile (1-in-200) of the insurance claims. 
More details on this test can be found within the Franchise Guidelines.
The 99.8th percentile (1-in-500) of the insurance claims and the 99.5th percentile (1-in-200) of the insurance claims are extracted from LCR form 311 Question 1 row 3 (total modelled insurance claims on ultimate basis net of reinsurance).
This test is also described in section 5.3 of the 2027 YoA LCR Instructions (on www.lloyds.com).</t>
    </r>
  </si>
  <si>
    <r>
      <rPr>
        <b/>
        <sz val="11"/>
        <color theme="1"/>
        <rFont val="Arial"/>
        <family val="2"/>
        <scheme val="minor"/>
      </rPr>
      <t xml:space="preserve">Diversification – within Premium Risk &amp; within Reserve Risk
</t>
    </r>
    <r>
      <rPr>
        <sz val="11"/>
        <color theme="1"/>
        <rFont val="Arial"/>
        <family val="2"/>
        <scheme val="minor"/>
      </rPr>
      <t>Contributions from premium risk by modelled class of business to the 99.5th percentile of premium risk should be greater than the mean for the class. This test is designed to ensure that a minimum level of correlation is applied between all classes for premium risk.
This test checks that the 99.5th Post Diversified claims for Premium Risk including Catastrophes is greater than the Mean Net claims for each modelled class. These correspond to LCR form 502 Q1 Col I(i) and LCR form 502 Q1 Col B. The ratio is also automatically calculated in LCR form 503 Q2 Post diversified claims, and it must be greater than 100%.
Managing agents should note that while the minimum test is applied to Premium risk including Catastrophes (LCR forms 502 and 503), the same minimum criteria apply for the Premium risk excluding Catastrophes (LCR forms 500 and 501).
Similarly for reserve risk, contributions from reserve risk by modelled class of business to the 99.5th percentile of reserve risk should be greater than the mean for the class. This test is designed to ensure that a minimum level of correlation is applied between all classes for reserve risk.
This test checks that the 99.5th Post Diversified claims for Reserve Risk is greater than the Mean Net claims for each modelled class. These correspond to LCR form 510 Q1 Col F(i) and LCR form 510 Q1 Col A. The ratio is also automatically calculated in LCR form 511 Q1 Post diversified claims, and it must be greater than 100%.
This test is also described in section 5.3 of the 2027 YoA LCR Instructions (on www.lloyds.com).</t>
    </r>
  </si>
  <si>
    <r>
      <rPr>
        <b/>
        <sz val="11"/>
        <color theme="1"/>
        <rFont val="Arial"/>
        <family val="2"/>
        <scheme val="minor"/>
      </rPr>
      <t xml:space="preserve">Impact of Reinsurance
</t>
    </r>
    <r>
      <rPr>
        <sz val="11"/>
        <color theme="1"/>
        <rFont val="Arial"/>
        <family val="2"/>
        <scheme val="minor"/>
      </rPr>
      <t>The level of reinsurance credit risk modelled should be considered in the context of the materiality of reinsurance to the SCR. The relatively binary nature of reinsurance default means that this risk can appear low (especially on a one-year basis) and/or well diversified. It is expected that any limitations associated with modelling this risk (e.g. including exhaustion) are clearly understood and quantified and stress/scenario tests are used to validate the level of risk.
The test checks that the movement in the benefit from reinsurance reported in LCR form 530 Q2 Row 3 is consistent with the movement in contribution to capital from reinsurance credit risk (LCR form 541 Q2, reinsurance credit risk) as a percentage of capital (LCR form 309, Table 1, B1)
This test is also described in section 5.3 of the 2027 YoA LCR Instructions (on www.lloyds.com).
It should be noted that the benefit from reinsurance and contribution to capital from reinsurance credit risk from both the previous LCR submission and from the new LCR submission are required for this question.</t>
    </r>
  </si>
  <si>
    <r>
      <rPr>
        <b/>
        <sz val="11"/>
        <color theme="1"/>
        <rFont val="Arial"/>
        <family val="2"/>
        <scheme val="minor"/>
      </rPr>
      <t xml:space="preserve">RI Credit Risk – Loss Given Default
</t>
    </r>
    <r>
      <rPr>
        <sz val="11"/>
        <color theme="1"/>
        <rFont val="Arial"/>
        <family val="2"/>
        <scheme val="minor"/>
      </rPr>
      <t>Lloyd’s expects managing agents to apply a loss given default probability of at least 50%.  However, when assigning the loss given default ratios, Lloyd’s expects syndicates to also consider:
• Positive and negative risk features of the syndicate’s reinsurers (e.g. financial strength rating, current aged debts or regulatory action)
• Positive and negative risk features of the syndicate’s reinsurance contracts (e.g. contract clarity, current disagreements or disputes)
• The probability that loss given default ratios would increase under stressed scenarios, including with the scale of the unpaid recovery.
It should be noted that the loss given default probability should be applied to the unpaid recovery at the point of default. Collateral can be taken into account, but only if the collateral has not already been used as a positive risk offset when considering default/impairment probabilities. Syndicates must be able to justify the assumptions in this area, in particular when the 50% loss given default probability is lowered for some simulations, noting the lack of data in this area.
The minimum test applied by Lloyd’s checks that the ratio of the 99.5th RI Credit Risk loss on RI Recovery (LCR form 530 Q1 F1) over the 99.5th RI Recovery (Gross) from defaulting counterparties (LCR form 530 Q1 F3) is equal to or greater than 50%. The ratio is also automatically calculated in LCR form 531 Q1 99.5th RI credit risk loss vs. RI recovery (Gross) - defaulting counterparties.
This test is also described in section 5.3 of the 2027 YoA LCR Instructions (on www.lloyds.com).</t>
    </r>
  </si>
  <si>
    <t>The purpose of this return is to collect information across a number of focus areas of interest to Lloyd's. Further detail to support this return is included in the focus areas section of the 2027 YoA LCR instructions.</t>
  </si>
  <si>
    <t>Contribution to one-year SCR (£)</t>
  </si>
  <si>
    <t>Contribution to one-year SCR (%)</t>
  </si>
  <si>
    <t>One-year SCR
(£m)</t>
  </si>
  <si>
    <t>This section has been revised for the 2027 YoA LCR to help Lloyd's understand how syndicates are considering, and validating, the potential impact of the current geopolitical environment to their models.
The focus is on back testing, model changes and scenario testing, with particular emphasis on how recent Middle East developments and plausible, severe escalation pathways are reflected in modelling and appropriately validated.
All syndicates are expected to complete question 0 of this section. Only syndicates who meet the criteria are required to populate questions 1-3 of this Focus Area. Further details can be found in the 2027 YoA LCR instructions section 5.5.</t>
  </si>
  <si>
    <r>
      <rPr>
        <b/>
        <sz val="11"/>
        <color theme="1"/>
        <rFont val="Arial"/>
        <family val="2"/>
        <scheme val="minor"/>
      </rPr>
      <t xml:space="preserve">Notes: </t>
    </r>
    <r>
      <rPr>
        <sz val="11"/>
        <color theme="1"/>
        <rFont val="Arial"/>
        <family val="2"/>
        <scheme val="minor"/>
      </rPr>
      <t xml:space="preserve">
Syndicates that meet any of the criteria in question 0 are required to complete this tab.
The relevant criteria are outlined in the description box.
Questions 1-3 are described below and in section 5.5 of the 2027 YoA LCR instructions.</t>
    </r>
  </si>
  <si>
    <r>
      <rPr>
        <b/>
        <sz val="11"/>
        <color theme="1"/>
        <rFont val="Arial"/>
        <family val="2"/>
        <scheme val="minor"/>
      </rPr>
      <t xml:space="preserve">Notes: </t>
    </r>
    <r>
      <rPr>
        <sz val="11"/>
        <color theme="1"/>
        <rFont val="Arial"/>
        <family val="2"/>
        <scheme val="minor"/>
      </rPr>
      <t xml:space="preserve">
</t>
    </r>
    <r>
      <rPr>
        <sz val="11"/>
        <rFont val="Arial"/>
        <family val="2"/>
        <scheme val="minor"/>
      </rPr>
      <t xml:space="preserve">- Q1 should only be completed by any syndicate that has unearned exposure (i.e. premium risk) and had a 2025 YoA internal model, unless in run-off and the unearned exposure is immaterial,
- All syndicates should complete questions 2-7 and 10-11 of this Focus Area Return,
- Q8 should only be completed by any syndicate that has made use of Model Limitation Adjustments (MLAs), and
- Q9 should only be completed by any syndicate that has made use of the option to submit YoA allocation data in LCR form 310.
</t>
    </r>
  </si>
  <si>
    <t>Total Benefit: One-Year</t>
  </si>
  <si>
    <t>Please provide justification for the change in Market Risk contribution to the Ultimate and One-Year SCRs.</t>
  </si>
  <si>
    <t>Insurance Risk excluding natural Catastrophe (SST)</t>
  </si>
  <si>
    <t>Insurance Risk excluding natural Catastrophe (Modelled)</t>
  </si>
  <si>
    <t>RICB</t>
  </si>
  <si>
    <t>RiM CoC Adj</t>
  </si>
  <si>
    <t>Contract Boundary Adjustment</t>
  </si>
  <si>
    <t>Risk Margin Adjustment</t>
  </si>
  <si>
    <t>Ultimate</t>
  </si>
  <si>
    <t>One-Year</t>
  </si>
  <si>
    <t>Question 8 and Question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</si>
</sst>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quot;£&quot;* #,##0.00_-;_-&quot;£&quot;* &quot;-&quot;??_-;_-@_-"/>
    <numFmt numFmtId="43" formatCode="_-* #,##0.00_-;\-* #,##0.00_-;_-* &quot;-&quot;??_-;_-@_-"/>
    <numFmt numFmtId="164" formatCode="0.0"/>
    <numFmt numFmtId="165" formatCode="#,##0.0"/>
    <numFmt numFmtId="166" formatCode="0.0%"/>
    <numFmt numFmtId="167" formatCode="dd\-mmm\-yyyy"/>
    <numFmt numFmtId="168" formatCode="_-* #,##0_-;\-* #,##0_-;_-* &quot;-&quot;??_-;_-@_-"/>
    <numFmt numFmtId="169" formatCode="#0.00\%;\(#0.00\%\)"/>
    <numFmt numFmtId="170" formatCode="#,##0.0;\(#,##0.0\)"/>
    <numFmt numFmtId="171" formatCode="#,##0.0,,"/>
    <numFmt numFmtId="172" formatCode="0.000%"/>
    <numFmt numFmtId="173" formatCode="#,##0;\(#,##0\)"/>
    <numFmt numFmtId="174" formatCode="#,##0.000,,"/>
    <numFmt numFmtId="175" formatCode="0.00000%"/>
    <numFmt numFmtId="176" formatCode="#,##0.000000,,"/>
    <numFmt numFmtId="177" formatCode="#,##0.0000000,,"/>
    <numFmt numFmtId="178" formatCode="#,##0,,"/>
    <numFmt numFmtId="179" formatCode="#,##0%;\(#,##0%\);\-_;"/>
  </numFmts>
  <fonts count="63" x14ac:knownFonts="1">
    <font>
      <sz val="11"/>
      <color theme="1"/>
      <name val="Arial"/>
      <family val="2"/>
      <scheme val="minor"/>
    </font>
    <font>
      <sz val="11"/>
      <color theme="1"/>
      <name val="Arial"/>
      <family val="2"/>
      <scheme val="minor"/>
    </font>
    <font>
      <b/>
      <sz val="11"/>
      <color theme="0"/>
      <name val="Arial"/>
      <family val="2"/>
      <scheme val="minor"/>
    </font>
    <font>
      <b/>
      <sz val="11"/>
      <color theme="1"/>
      <name val="Arial"/>
      <family val="2"/>
      <scheme val="minor"/>
    </font>
    <font>
      <b/>
      <u/>
      <sz val="11"/>
      <color theme="1"/>
      <name val="Arial"/>
      <family val="2"/>
      <scheme val="minor"/>
    </font>
    <font>
      <sz val="11"/>
      <name val="Arial"/>
      <family val="2"/>
      <scheme val="minor"/>
    </font>
    <font>
      <u/>
      <sz val="11"/>
      <color theme="1"/>
      <name val="Arial"/>
      <family val="2"/>
      <scheme val="minor"/>
    </font>
    <font>
      <b/>
      <sz val="12"/>
      <color theme="0"/>
      <name val="Arial"/>
      <family val="2"/>
      <scheme val="minor"/>
    </font>
    <font>
      <b/>
      <sz val="14"/>
      <color theme="1"/>
      <name val="Arial"/>
      <family val="2"/>
      <scheme val="minor"/>
    </font>
    <font>
      <sz val="10"/>
      <name val="Arial"/>
      <family val="2"/>
    </font>
    <font>
      <u/>
      <sz val="10"/>
      <color indexed="12"/>
      <name val="Arial"/>
      <family val="2"/>
    </font>
    <font>
      <b/>
      <sz val="11"/>
      <name val="Arial"/>
      <family val="2"/>
      <scheme val="minor"/>
    </font>
    <font>
      <sz val="11"/>
      <color theme="1"/>
      <name val="Arial"/>
      <family val="2"/>
    </font>
    <font>
      <b/>
      <sz val="11"/>
      <color theme="4" tint="-0.249977111117893"/>
      <name val="Arial"/>
      <family val="2"/>
      <scheme val="minor"/>
    </font>
    <font>
      <sz val="10"/>
      <color theme="1"/>
      <name val="Arial"/>
      <family val="2"/>
    </font>
    <font>
      <b/>
      <sz val="10"/>
      <color theme="1"/>
      <name val="Arial"/>
      <family val="2"/>
    </font>
    <font>
      <b/>
      <u/>
      <sz val="11"/>
      <color theme="0"/>
      <name val="Arial"/>
      <family val="2"/>
      <scheme val="minor"/>
    </font>
    <font>
      <b/>
      <sz val="11"/>
      <color theme="1"/>
      <name val="Arial"/>
      <family val="2"/>
    </font>
    <font>
      <b/>
      <sz val="9"/>
      <color rgb="FFFFFFFF"/>
      <name val="Arial"/>
      <family val="2"/>
    </font>
    <font>
      <b/>
      <sz val="9"/>
      <color rgb="FF000000"/>
      <name val="Arial"/>
      <family val="2"/>
    </font>
    <font>
      <sz val="9"/>
      <color rgb="FF000000"/>
      <name val="Arial"/>
      <family val="2"/>
    </font>
    <font>
      <b/>
      <sz val="11"/>
      <color rgb="FFFFFFFF"/>
      <name val="Arial"/>
      <family val="2"/>
    </font>
    <font>
      <sz val="11"/>
      <color rgb="FF000000"/>
      <name val="Arial"/>
      <family val="2"/>
    </font>
    <font>
      <b/>
      <sz val="11"/>
      <color rgb="FF000000"/>
      <name val="Arial"/>
      <family val="2"/>
    </font>
    <font>
      <b/>
      <sz val="10"/>
      <color theme="0"/>
      <name val="Arial"/>
      <family val="2"/>
    </font>
    <font>
      <b/>
      <sz val="10"/>
      <name val="Arial"/>
      <family val="2"/>
    </font>
    <font>
      <sz val="11"/>
      <color theme="0"/>
      <name val="Arial"/>
      <family val="2"/>
      <scheme val="minor"/>
    </font>
    <font>
      <b/>
      <sz val="12"/>
      <color rgb="FFFFFFFF"/>
      <name val="Arial"/>
      <family val="2"/>
    </font>
    <font>
      <sz val="11"/>
      <color theme="7"/>
      <name val="Arial"/>
      <family val="2"/>
      <scheme val="minor"/>
    </font>
    <font>
      <b/>
      <sz val="11"/>
      <color rgb="FF000000"/>
      <name val="Arial"/>
      <family val="2"/>
      <scheme val="minor"/>
    </font>
    <font>
      <sz val="11"/>
      <color rgb="FF000000"/>
      <name val="Arial"/>
      <family val="2"/>
      <scheme val="minor"/>
    </font>
    <font>
      <b/>
      <u/>
      <sz val="11"/>
      <color rgb="FF000000"/>
      <name val="Arial"/>
      <family val="2"/>
    </font>
    <font>
      <sz val="11"/>
      <name val="Arial"/>
      <family val="2"/>
    </font>
    <font>
      <sz val="11"/>
      <color rgb="FFFF0000"/>
      <name val="Arial"/>
      <family val="2"/>
      <scheme val="minor"/>
    </font>
    <font>
      <sz val="9"/>
      <color rgb="FFFF0000"/>
      <name val="Arial"/>
      <family val="2"/>
    </font>
    <font>
      <sz val="11"/>
      <color rgb="FFFFFFFF"/>
      <name val="Arial"/>
      <family val="2"/>
    </font>
    <font>
      <b/>
      <sz val="11"/>
      <color rgb="FFFF0000"/>
      <name val="Arial"/>
      <family val="2"/>
    </font>
    <font>
      <b/>
      <sz val="10"/>
      <color theme="0"/>
      <name val="Segoe UI"/>
      <family val="2"/>
    </font>
    <font>
      <sz val="10"/>
      <color theme="0"/>
      <name val="Segoe UI"/>
      <family val="2"/>
    </font>
    <font>
      <sz val="11"/>
      <color rgb="FF9C6500"/>
      <name val="Arial"/>
      <family val="2"/>
      <scheme val="minor"/>
    </font>
    <font>
      <sz val="10.5"/>
      <color theme="1"/>
      <name val="Segoe UI"/>
      <family val="2"/>
    </font>
    <font>
      <i/>
      <sz val="11"/>
      <color rgb="FFFF0000"/>
      <name val="Arial"/>
      <family val="2"/>
      <scheme val="minor"/>
    </font>
    <font>
      <b/>
      <sz val="9"/>
      <color rgb="FF000000"/>
      <name val="Arial"/>
      <family val="2"/>
    </font>
    <font>
      <b/>
      <sz val="11"/>
      <color rgb="FFFF0000"/>
      <name val="Arial"/>
      <family val="2"/>
      <scheme val="minor"/>
    </font>
    <font>
      <b/>
      <sz val="9"/>
      <name val="Arial"/>
      <family val="2"/>
    </font>
    <font>
      <sz val="10"/>
      <color theme="1"/>
      <name val="Arial"/>
      <family val="2"/>
      <scheme val="minor"/>
    </font>
    <font>
      <u/>
      <sz val="10"/>
      <color theme="1"/>
      <name val="Arial"/>
      <family val="2"/>
      <scheme val="minor"/>
    </font>
    <font>
      <b/>
      <sz val="10"/>
      <color rgb="FFFFFFFF"/>
      <name val="Arial"/>
      <family val="2"/>
    </font>
    <font>
      <b/>
      <sz val="10"/>
      <color rgb="FF000000"/>
      <name val="Arial"/>
      <family val="2"/>
    </font>
    <font>
      <sz val="10"/>
      <color rgb="FF000000"/>
      <name val="Arial"/>
      <family val="2"/>
    </font>
    <font>
      <sz val="10"/>
      <color rgb="FFFF0000"/>
      <name val="Arial"/>
      <family val="2"/>
      <scheme val="minor"/>
    </font>
    <font>
      <b/>
      <sz val="10"/>
      <color theme="1"/>
      <name val="Arial"/>
      <family val="2"/>
      <scheme val="minor"/>
    </font>
    <font>
      <sz val="9"/>
      <name val="Arial"/>
      <family val="2"/>
    </font>
    <font>
      <i/>
      <sz val="10"/>
      <color theme="3" tint="0.59999389629810485"/>
      <name val="Arial"/>
      <family val="2"/>
      <scheme val="minor"/>
    </font>
    <font>
      <sz val="10"/>
      <color theme="3" tint="0.59999389629810485"/>
      <name val="Arial"/>
      <family val="2"/>
      <scheme val="minor"/>
    </font>
    <font>
      <b/>
      <sz val="14"/>
      <color theme="1"/>
      <name val="Segoe UI"/>
      <family val="2"/>
    </font>
    <font>
      <sz val="11"/>
      <color theme="1"/>
      <name val="Segoe UI"/>
      <family val="2"/>
    </font>
    <font>
      <b/>
      <sz val="11"/>
      <color theme="1"/>
      <name val="Segoe UI"/>
      <family val="2"/>
    </font>
    <font>
      <u/>
      <sz val="11"/>
      <color theme="1"/>
      <name val="Segoe UI"/>
      <family val="2"/>
    </font>
    <font>
      <sz val="11"/>
      <color rgb="FFFF0000"/>
      <name val="Segoe UI"/>
      <family val="2"/>
    </font>
    <font>
      <b/>
      <sz val="9"/>
      <color theme="1"/>
      <name val="Arial"/>
      <family val="2"/>
    </font>
    <font>
      <b/>
      <sz val="11"/>
      <color theme="1"/>
      <name val="Segoe UI"/>
      <family val="2"/>
    </font>
    <font>
      <sz val="11"/>
      <color theme="1"/>
      <name val="Segoe UI"/>
      <family val="2"/>
    </font>
  </fonts>
  <fills count="14">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002060"/>
        <bgColor indexed="64"/>
      </patternFill>
    </fill>
    <fill>
      <patternFill patternType="solid">
        <fgColor rgb="FF1E35BF"/>
        <bgColor indexed="64"/>
      </patternFill>
    </fill>
    <fill>
      <patternFill patternType="solid">
        <fgColor rgb="FFCCD2F7"/>
        <bgColor indexed="64"/>
      </patternFill>
    </fill>
    <fill>
      <patternFill patternType="solid">
        <fgColor rgb="FFFFFF00"/>
        <bgColor indexed="64"/>
      </patternFill>
    </fill>
    <fill>
      <patternFill patternType="solid">
        <fgColor rgb="FF002060"/>
        <bgColor rgb="FF000000"/>
      </patternFill>
    </fill>
    <fill>
      <patternFill patternType="solid">
        <fgColor rgb="FF1E35BF"/>
        <bgColor rgb="FF000000"/>
      </patternFill>
    </fill>
    <fill>
      <patternFill patternType="solid">
        <fgColor rgb="FFFFEB9C"/>
        <bgColor indexed="64"/>
      </patternFill>
    </fill>
  </fills>
  <borders count="64">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rgb="FF1E35BF"/>
      </top>
      <bottom style="medium">
        <color rgb="FF1E35BF"/>
      </bottom>
      <diagonal/>
    </border>
    <border>
      <left/>
      <right style="medium">
        <color rgb="FF1E35BF"/>
      </right>
      <top style="medium">
        <color rgb="FF1E35BF"/>
      </top>
      <bottom style="medium">
        <color rgb="FF1E35BF"/>
      </bottom>
      <diagonal/>
    </border>
    <border>
      <left style="medium">
        <color rgb="FF687AE7"/>
      </left>
      <right style="medium">
        <color rgb="FF687AE7"/>
      </right>
      <top/>
      <bottom style="medium">
        <color rgb="FF687AE7"/>
      </bottom>
      <diagonal/>
    </border>
    <border>
      <left/>
      <right style="medium">
        <color rgb="FF687AE7"/>
      </right>
      <top/>
      <bottom style="medium">
        <color rgb="FF687AE7"/>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theme="4"/>
      </left>
      <right style="medium">
        <color theme="4"/>
      </right>
      <top style="medium">
        <color theme="4"/>
      </top>
      <bottom style="medium">
        <color theme="4"/>
      </bottom>
      <diagonal/>
    </border>
    <border>
      <left/>
      <right/>
      <top style="medium">
        <color rgb="FF1E35BF"/>
      </top>
      <bottom/>
      <diagonal/>
    </border>
    <border>
      <left style="medium">
        <color rgb="FF687AE7"/>
      </left>
      <right style="medium">
        <color rgb="FF687AE7"/>
      </right>
      <top style="medium">
        <color rgb="FF1E35BF"/>
      </top>
      <bottom style="medium">
        <color theme="4" tint="0.39997558519241921"/>
      </bottom>
      <diagonal/>
    </border>
    <border>
      <left/>
      <right style="medium">
        <color rgb="FF1E35BF"/>
      </right>
      <top style="medium">
        <color rgb="FF1E35BF"/>
      </top>
      <bottom/>
      <diagonal/>
    </border>
    <border>
      <left/>
      <right style="medium">
        <color rgb="FF687AE7"/>
      </right>
      <top style="medium">
        <color rgb="FF1E35BF"/>
      </top>
      <bottom style="medium">
        <color theme="4" tint="0.39997558519241921"/>
      </bottom>
      <diagonal/>
    </border>
    <border>
      <left/>
      <right style="thin">
        <color theme="4" tint="0.39997558519241921"/>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theme="1"/>
      </left>
      <right style="thin">
        <color theme="1"/>
      </right>
      <top style="thin">
        <color theme="1"/>
      </top>
      <bottom style="thin">
        <color theme="1"/>
      </bottom>
      <diagonal/>
    </border>
    <border>
      <left/>
      <right/>
      <top/>
      <bottom style="medium">
        <color rgb="FF687AE7"/>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rgb="FF687AE7"/>
      </right>
      <top/>
      <bottom style="medium">
        <color rgb="FF687AE7"/>
      </bottom>
      <diagonal/>
    </border>
    <border>
      <left style="thin">
        <color indexed="64"/>
      </left>
      <right/>
      <top style="medium">
        <color rgb="FF1E35BF"/>
      </top>
      <bottom style="medium">
        <color rgb="FF1E35BF"/>
      </bottom>
      <diagonal/>
    </border>
    <border>
      <left style="thin">
        <color indexed="64"/>
      </left>
      <right/>
      <top style="medium">
        <color rgb="FF687AE7"/>
      </top>
      <bottom/>
      <diagonal/>
    </border>
    <border>
      <left style="thin">
        <color indexed="64"/>
      </left>
      <right/>
      <top/>
      <bottom style="medium">
        <color rgb="FF687AE7"/>
      </bottom>
      <diagonal/>
    </border>
    <border>
      <left style="thin">
        <color indexed="64"/>
      </left>
      <right style="medium">
        <color rgb="FF687AE7"/>
      </right>
      <top style="thin">
        <color theme="4"/>
      </top>
      <bottom style="medium">
        <color rgb="FF687AE7"/>
      </bottom>
      <diagonal/>
    </border>
    <border>
      <left style="thin">
        <color indexed="64"/>
      </left>
      <right style="medium">
        <color rgb="FF687AE7"/>
      </right>
      <top/>
      <bottom style="thin">
        <color theme="4"/>
      </bottom>
      <diagonal/>
    </border>
    <border>
      <left style="thin">
        <color indexed="64"/>
      </left>
      <right/>
      <top style="medium">
        <color rgb="FF1E35BF"/>
      </top>
      <bottom/>
      <diagonal/>
    </border>
    <border>
      <left style="thin">
        <color indexed="64"/>
      </left>
      <right style="medium">
        <color rgb="FF687AE7"/>
      </right>
      <top style="medium">
        <color rgb="FF1E35BF"/>
      </top>
      <bottom style="medium">
        <color theme="4" tint="0.39997558519241921"/>
      </bottom>
      <diagonal/>
    </border>
    <border>
      <left style="thin">
        <color indexed="64"/>
      </left>
      <right style="thin">
        <color theme="1"/>
      </right>
      <top style="thin">
        <color theme="1"/>
      </top>
      <bottom style="thin">
        <color theme="1"/>
      </bottom>
      <diagonal/>
    </border>
    <border>
      <left/>
      <right style="medium">
        <color theme="4"/>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43" fontId="1" fillId="0" borderId="0" applyFont="0" applyFill="0" applyBorder="0" applyAlignment="0" applyProtection="0"/>
    <xf numFmtId="0" fontId="14" fillId="0" borderId="0"/>
    <xf numFmtId="0" fontId="39" fillId="13" borderId="0" applyNumberFormat="0" applyBorder="0" applyAlignment="0" applyProtection="0"/>
    <xf numFmtId="44" fontId="1" fillId="0" borderId="0" applyFont="0" applyFill="0" applyBorder="0" applyAlignment="0" applyProtection="0"/>
  </cellStyleXfs>
  <cellXfs count="654">
    <xf numFmtId="0" fontId="0" fillId="0" borderId="0" xfId="0"/>
    <xf numFmtId="0" fontId="0" fillId="2" borderId="0" xfId="0" applyFill="1"/>
    <xf numFmtId="0" fontId="0" fillId="3" borderId="0" xfId="0" applyFill="1"/>
    <xf numFmtId="0" fontId="2" fillId="2" borderId="0" xfId="0" applyFont="1" applyFill="1" applyAlignment="1">
      <alignment horizontal="left"/>
    </xf>
    <xf numFmtId="164" fontId="0" fillId="5" borderId="3" xfId="0" applyNumberFormat="1" applyFill="1" applyBorder="1" applyAlignment="1" applyProtection="1">
      <alignment horizontal="center" vertical="center"/>
      <protection locked="0"/>
    </xf>
    <xf numFmtId="0" fontId="2" fillId="4" borderId="28" xfId="0" applyFont="1" applyFill="1" applyBorder="1"/>
    <xf numFmtId="0" fontId="0" fillId="0" borderId="29" xfId="0" applyBorder="1" applyAlignment="1">
      <alignment horizontal="right"/>
    </xf>
    <xf numFmtId="0" fontId="2" fillId="4" borderId="30" xfId="0" applyFont="1" applyFill="1" applyBorder="1"/>
    <xf numFmtId="0" fontId="2" fillId="4" borderId="1" xfId="0" applyFont="1" applyFill="1" applyBorder="1"/>
    <xf numFmtId="49" fontId="0" fillId="5" borderId="2" xfId="0" applyNumberFormat="1" applyFill="1" applyBorder="1" applyProtection="1">
      <protection locked="0"/>
    </xf>
    <xf numFmtId="14" fontId="0" fillId="5" borderId="31" xfId="0" applyNumberFormat="1" applyFill="1" applyBorder="1" applyProtection="1">
      <protection locked="0"/>
    </xf>
    <xf numFmtId="0" fontId="0" fillId="2" borderId="0" xfId="0" applyFill="1" applyAlignment="1">
      <alignment horizontal="left"/>
    </xf>
    <xf numFmtId="0" fontId="13" fillId="2" borderId="0" xfId="0" applyFont="1" applyFill="1"/>
    <xf numFmtId="166" fontId="0" fillId="2" borderId="0" xfId="1" applyNumberFormat="1" applyFont="1" applyFill="1" applyAlignment="1" applyProtection="1">
      <alignment horizontal="center"/>
    </xf>
    <xf numFmtId="2" fontId="0" fillId="5" borderId="3" xfId="5" applyNumberFormat="1" applyFont="1" applyFill="1" applyBorder="1" applyAlignment="1" applyProtection="1">
      <alignment horizontal="center" vertical="center"/>
      <protection locked="0"/>
    </xf>
    <xf numFmtId="9" fontId="0" fillId="2" borderId="3" xfId="1" applyFont="1" applyFill="1" applyBorder="1" applyAlignment="1" applyProtection="1">
      <alignment horizontal="center" vertical="center"/>
    </xf>
    <xf numFmtId="9" fontId="0" fillId="2" borderId="0" xfId="1" applyFont="1" applyFill="1" applyBorder="1" applyProtection="1"/>
    <xf numFmtId="0" fontId="18" fillId="8" borderId="34" xfId="0" applyFont="1" applyFill="1" applyBorder="1" applyAlignment="1">
      <alignment vertical="center" wrapText="1"/>
    </xf>
    <xf numFmtId="0" fontId="18" fillId="8" borderId="35" xfId="0" applyFont="1" applyFill="1" applyBorder="1" applyAlignment="1">
      <alignment vertical="center" wrapText="1"/>
    </xf>
    <xf numFmtId="0" fontId="0" fillId="10" borderId="0" xfId="0" applyFill="1"/>
    <xf numFmtId="0" fontId="2" fillId="4" borderId="3" xfId="0" applyFont="1" applyFill="1" applyBorder="1" applyAlignment="1">
      <alignment horizontal="center"/>
    </xf>
    <xf numFmtId="171" fontId="20" fillId="0" borderId="37" xfId="5" applyNumberFormat="1" applyFont="1" applyFill="1" applyBorder="1" applyAlignment="1" applyProtection="1">
      <alignment horizontal="center" vertical="center" wrapText="1"/>
    </xf>
    <xf numFmtId="9" fontId="20" fillId="0" borderId="37" xfId="1" applyFont="1" applyFill="1" applyBorder="1" applyAlignment="1" applyProtection="1">
      <alignment horizontal="center" vertical="center" wrapText="1"/>
    </xf>
    <xf numFmtId="171" fontId="20" fillId="2" borderId="37" xfId="5" applyNumberFormat="1" applyFont="1" applyFill="1" applyBorder="1" applyAlignment="1" applyProtection="1">
      <alignment horizontal="center" vertical="center" wrapText="1"/>
    </xf>
    <xf numFmtId="169" fontId="0" fillId="0" borderId="3" xfId="5" applyNumberFormat="1" applyFont="1" applyBorder="1" applyProtection="1"/>
    <xf numFmtId="0" fontId="0" fillId="0" borderId="0" xfId="0" applyAlignment="1">
      <alignment wrapText="1"/>
    </xf>
    <xf numFmtId="2" fontId="0" fillId="0" borderId="0" xfId="0" applyNumberFormat="1"/>
    <xf numFmtId="9" fontId="0" fillId="0" borderId="0" xfId="0" applyNumberFormat="1"/>
    <xf numFmtId="14" fontId="0" fillId="0" borderId="0" xfId="0" applyNumberFormat="1"/>
    <xf numFmtId="0" fontId="0" fillId="5" borderId="31" xfId="0" quotePrefix="1" applyFill="1" applyBorder="1" applyAlignment="1" applyProtection="1">
      <alignment horizontal="right"/>
      <protection locked="0"/>
    </xf>
    <xf numFmtId="168" fontId="12" fillId="0" borderId="3" xfId="5" applyNumberFormat="1" applyFont="1" applyBorder="1" applyProtection="1"/>
    <xf numFmtId="0" fontId="18" fillId="8" borderId="35" xfId="0" applyFont="1" applyFill="1" applyBorder="1" applyAlignment="1">
      <alignment horizontal="center" vertical="center" wrapText="1"/>
    </xf>
    <xf numFmtId="0" fontId="19" fillId="9" borderId="36" xfId="0" applyFont="1" applyFill="1" applyBorder="1" applyAlignment="1">
      <alignment horizontal="center" vertical="center" wrapText="1"/>
    </xf>
    <xf numFmtId="0" fontId="0" fillId="2" borderId="0" xfId="0" applyFill="1" applyAlignment="1">
      <alignment vertical="center"/>
    </xf>
    <xf numFmtId="0" fontId="19" fillId="0" borderId="37" xfId="0" applyFont="1" applyBorder="1" applyAlignment="1">
      <alignment vertical="center" wrapText="1"/>
    </xf>
    <xf numFmtId="9" fontId="20" fillId="0" borderId="37" xfId="0" applyNumberFormat="1" applyFont="1" applyBorder="1" applyAlignment="1">
      <alignment horizontal="center" vertical="center" wrapText="1"/>
    </xf>
    <xf numFmtId="0" fontId="14" fillId="2" borderId="0" xfId="6" applyFill="1"/>
    <xf numFmtId="0" fontId="2" fillId="4" borderId="27" xfId="0" applyFont="1" applyFill="1" applyBorder="1" applyAlignment="1">
      <alignment horizontal="center" vertical="center"/>
    </xf>
    <xf numFmtId="1" fontId="0" fillId="2" borderId="0" xfId="0" applyNumberFormat="1" applyFill="1"/>
    <xf numFmtId="0" fontId="2" fillId="4" borderId="3" xfId="0" applyFont="1" applyFill="1" applyBorder="1" applyAlignment="1">
      <alignment horizontal="center" vertical="center" wrapText="1"/>
    </xf>
    <xf numFmtId="0" fontId="0" fillId="2" borderId="7" xfId="0" applyFill="1" applyBorder="1"/>
    <xf numFmtId="0" fontId="0" fillId="2" borderId="8" xfId="0" applyFill="1" applyBorder="1"/>
    <xf numFmtId="0" fontId="2" fillId="2" borderId="0" xfId="0" applyFont="1" applyFill="1"/>
    <xf numFmtId="168" fontId="12" fillId="0" borderId="3" xfId="5" applyNumberFormat="1" applyFont="1" applyBorder="1"/>
    <xf numFmtId="169" fontId="0" fillId="0" borderId="3" xfId="5" applyNumberFormat="1" applyFont="1" applyBorder="1"/>
    <xf numFmtId="0" fontId="26" fillId="2" borderId="0" xfId="0" applyFont="1" applyFill="1"/>
    <xf numFmtId="171" fontId="20" fillId="0" borderId="37" xfId="5" applyNumberFormat="1" applyFont="1" applyBorder="1" applyAlignment="1">
      <alignment horizontal="center" vertical="center" wrapText="1"/>
    </xf>
    <xf numFmtId="0" fontId="2" fillId="4" borderId="3" xfId="0" applyFont="1" applyFill="1" applyBorder="1" applyAlignment="1">
      <alignment horizontal="center" vertical="center"/>
    </xf>
    <xf numFmtId="0" fontId="18" fillId="8" borderId="34" xfId="0" applyFont="1" applyFill="1" applyBorder="1" applyAlignment="1">
      <alignment horizontal="center" vertical="center" wrapText="1"/>
    </xf>
    <xf numFmtId="169" fontId="0" fillId="2" borderId="0" xfId="5" applyNumberFormat="1" applyFont="1" applyFill="1" applyBorder="1" applyProtection="1"/>
    <xf numFmtId="168" fontId="14" fillId="2" borderId="0" xfId="5" applyNumberFormat="1" applyFont="1" applyFill="1" applyBorder="1" applyProtection="1"/>
    <xf numFmtId="0" fontId="0" fillId="2" borderId="10" xfId="0" applyFill="1" applyBorder="1"/>
    <xf numFmtId="0" fontId="0" fillId="2" borderId="0" xfId="0" applyFill="1" applyAlignment="1">
      <alignment horizontal="left" vertical="center"/>
    </xf>
    <xf numFmtId="0" fontId="17" fillId="0" borderId="3" xfId="6" applyFont="1" applyBorder="1"/>
    <xf numFmtId="0" fontId="0" fillId="2" borderId="0" xfId="0" applyFill="1" applyAlignment="1">
      <alignment horizontal="left" vertical="center" wrapText="1"/>
    </xf>
    <xf numFmtId="0" fontId="2" fillId="4" borderId="12" xfId="0" applyFont="1" applyFill="1" applyBorder="1" applyAlignment="1">
      <alignment vertical="center" wrapText="1"/>
    </xf>
    <xf numFmtId="0" fontId="2" fillId="4" borderId="12" xfId="0" applyFont="1" applyFill="1" applyBorder="1" applyAlignment="1">
      <alignment horizontal="center" vertical="center" wrapText="1"/>
    </xf>
    <xf numFmtId="9" fontId="0" fillId="2" borderId="0" xfId="1" applyFont="1" applyFill="1" applyBorder="1" applyAlignment="1" applyProtection="1">
      <alignment horizontal="center" vertical="center"/>
    </xf>
    <xf numFmtId="170" fontId="3" fillId="5" borderId="12" xfId="0" applyNumberFormat="1" applyFont="1" applyFill="1" applyBorder="1" applyAlignment="1" applyProtection="1">
      <alignment horizontal="center" vertical="center" wrapText="1"/>
      <protection locked="0"/>
    </xf>
    <xf numFmtId="9" fontId="0" fillId="2" borderId="3" xfId="1" applyFont="1" applyFill="1" applyBorder="1" applyAlignment="1">
      <alignment horizontal="center" vertical="center"/>
    </xf>
    <xf numFmtId="9" fontId="0" fillId="2" borderId="0" xfId="1" applyFont="1" applyFill="1" applyBorder="1" applyAlignment="1">
      <alignment horizontal="center" vertical="center"/>
    </xf>
    <xf numFmtId="2" fontId="0" fillId="2" borderId="0" xfId="5" applyNumberFormat="1" applyFont="1" applyFill="1" applyBorder="1" applyAlignment="1">
      <alignment horizontal="center" vertical="center"/>
    </xf>
    <xf numFmtId="2" fontId="0" fillId="2" borderId="0" xfId="5" applyNumberFormat="1" applyFont="1" applyFill="1" applyBorder="1" applyAlignment="1" applyProtection="1">
      <alignment horizontal="center" vertical="center"/>
    </xf>
    <xf numFmtId="169" fontId="0" fillId="0" borderId="3" xfId="5" applyNumberFormat="1" applyFont="1" applyFill="1" applyBorder="1" applyProtection="1"/>
    <xf numFmtId="178" fontId="20" fillId="0" borderId="44" xfId="5" applyNumberFormat="1" applyFont="1" applyBorder="1" applyAlignment="1">
      <alignment horizontal="center" vertical="center" wrapText="1"/>
    </xf>
    <xf numFmtId="49" fontId="0" fillId="5" borderId="29" xfId="8" applyNumberFormat="1" applyFont="1" applyFill="1" applyBorder="1" applyProtection="1">
      <protection locked="0"/>
    </xf>
    <xf numFmtId="43" fontId="20" fillId="5" borderId="37" xfId="5" applyFont="1" applyFill="1" applyBorder="1" applyAlignment="1" applyProtection="1">
      <alignment horizontal="center" vertical="center" wrapText="1"/>
      <protection locked="0"/>
    </xf>
    <xf numFmtId="0" fontId="4" fillId="2" borderId="0" xfId="0" applyFont="1" applyFill="1"/>
    <xf numFmtId="0" fontId="8" fillId="2" borderId="0" xfId="0" applyFont="1" applyFill="1" applyAlignment="1">
      <alignment horizontal="center" vertical="center"/>
    </xf>
    <xf numFmtId="0" fontId="7" fillId="2" borderId="13" xfId="0" applyFont="1" applyFill="1" applyBorder="1" applyAlignment="1">
      <alignment horizontal="left"/>
    </xf>
    <xf numFmtId="9" fontId="20" fillId="0" borderId="37" xfId="1" applyFont="1" applyBorder="1" applyAlignment="1" applyProtection="1">
      <alignment horizontal="center" vertical="center" wrapText="1"/>
    </xf>
    <xf numFmtId="0" fontId="28" fillId="2" borderId="0" xfId="0" applyFont="1" applyFill="1"/>
    <xf numFmtId="43" fontId="20" fillId="0" borderId="37" xfId="5" applyFont="1" applyBorder="1" applyAlignment="1" applyProtection="1">
      <alignment horizontal="center" vertical="center" wrapText="1"/>
    </xf>
    <xf numFmtId="0" fontId="33" fillId="2" borderId="0" xfId="0" applyFont="1" applyFill="1"/>
    <xf numFmtId="43" fontId="20" fillId="0" borderId="37" xfId="1" applyNumberFormat="1" applyFont="1" applyBorder="1" applyAlignment="1" applyProtection="1">
      <alignment horizontal="center" vertical="center" wrapText="1"/>
    </xf>
    <xf numFmtId="0" fontId="19" fillId="0" borderId="40" xfId="0" applyFont="1" applyBorder="1" applyAlignment="1">
      <alignment horizontal="center" vertical="center" wrapText="1"/>
    </xf>
    <xf numFmtId="0" fontId="7" fillId="2" borderId="13" xfId="0" applyFont="1" applyFill="1" applyBorder="1" applyAlignment="1">
      <alignment horizontal="left" vertical="center"/>
    </xf>
    <xf numFmtId="0" fontId="7" fillId="2" borderId="10" xfId="0" applyFont="1" applyFill="1" applyBorder="1" applyAlignment="1">
      <alignment horizontal="left" vertical="center"/>
    </xf>
    <xf numFmtId="0" fontId="21" fillId="8" borderId="3" xfId="0" applyFont="1" applyFill="1" applyBorder="1" applyAlignment="1">
      <alignment horizontal="center" vertical="center" wrapText="1"/>
    </xf>
    <xf numFmtId="9" fontId="0" fillId="0" borderId="38" xfId="1" applyFont="1" applyFill="1" applyBorder="1" applyAlignment="1" applyProtection="1">
      <alignment horizontal="center" vertical="center"/>
    </xf>
    <xf numFmtId="9" fontId="0" fillId="0" borderId="3" xfId="1" applyFont="1" applyFill="1" applyBorder="1" applyAlignment="1" applyProtection="1">
      <alignment horizontal="center" vertical="center"/>
    </xf>
    <xf numFmtId="9" fontId="0" fillId="2" borderId="14" xfId="1" applyFont="1" applyFill="1" applyBorder="1" applyAlignment="1">
      <alignment horizontal="center" vertical="center"/>
    </xf>
    <xf numFmtId="43" fontId="0" fillId="0" borderId="0" xfId="0" applyNumberFormat="1"/>
    <xf numFmtId="1" fontId="0" fillId="0" borderId="0" xfId="0" applyNumberFormat="1"/>
    <xf numFmtId="9" fontId="0" fillId="0" borderId="0" xfId="0" applyNumberFormat="1" applyAlignment="1">
      <alignment wrapText="1"/>
    </xf>
    <xf numFmtId="0" fontId="2" fillId="4" borderId="12" xfId="0" applyFont="1" applyFill="1" applyBorder="1" applyAlignment="1">
      <alignment vertical="center"/>
    </xf>
    <xf numFmtId="0" fontId="2" fillId="4" borderId="3" xfId="0" applyFont="1" applyFill="1" applyBorder="1" applyAlignment="1">
      <alignment vertical="center"/>
    </xf>
    <xf numFmtId="0" fontId="0" fillId="2" borderId="11" xfId="0" applyFill="1" applyBorder="1"/>
    <xf numFmtId="171" fontId="20" fillId="5" borderId="37" xfId="5" applyNumberFormat="1" applyFont="1" applyFill="1" applyBorder="1" applyAlignment="1" applyProtection="1">
      <alignment horizontal="center" vertical="center" wrapText="1"/>
      <protection locked="0"/>
    </xf>
    <xf numFmtId="0" fontId="0" fillId="2" borderId="9" xfId="0" applyFill="1" applyBorder="1"/>
    <xf numFmtId="0" fontId="2" fillId="4" borderId="12" xfId="0" applyFont="1" applyFill="1" applyBorder="1" applyAlignment="1">
      <alignment horizontal="center"/>
    </xf>
    <xf numFmtId="0" fontId="2" fillId="4" borderId="3" xfId="0" applyFont="1" applyFill="1" applyBorder="1" applyAlignment="1">
      <alignment horizontal="left" vertical="center" wrapText="1"/>
    </xf>
    <xf numFmtId="0" fontId="2" fillId="4" borderId="9" xfId="0" applyFont="1" applyFill="1" applyBorder="1" applyProtection="1">
      <protection locked="0"/>
    </xf>
    <xf numFmtId="0" fontId="2" fillId="4" borderId="12" xfId="0" applyFont="1" applyFill="1" applyBorder="1" applyProtection="1">
      <protection locked="0"/>
    </xf>
    <xf numFmtId="0" fontId="2" fillId="2" borderId="8" xfId="0" applyFont="1" applyFill="1" applyBorder="1" applyAlignment="1">
      <alignment vertical="center"/>
    </xf>
    <xf numFmtId="0" fontId="2" fillId="2" borderId="7" xfId="0" applyFont="1" applyFill="1" applyBorder="1" applyAlignment="1">
      <alignment horizontal="left"/>
    </xf>
    <xf numFmtId="0" fontId="2" fillId="2" borderId="8" xfId="0" applyFont="1" applyFill="1" applyBorder="1" applyAlignment="1">
      <alignment horizontal="left"/>
    </xf>
    <xf numFmtId="0" fontId="2" fillId="4" borderId="9" xfId="0" applyFont="1" applyFill="1" applyBorder="1" applyAlignment="1">
      <alignment horizontal="center"/>
    </xf>
    <xf numFmtId="0" fontId="0" fillId="5" borderId="3" xfId="0" applyFill="1" applyBorder="1" applyAlignment="1" applyProtection="1">
      <alignment horizontal="center" vertical="center"/>
      <protection locked="0"/>
    </xf>
    <xf numFmtId="164" fontId="0" fillId="5" borderId="12" xfId="0" applyNumberFormat="1" applyFill="1" applyBorder="1" applyAlignment="1" applyProtection="1">
      <alignment horizontal="center" vertical="center"/>
      <protection locked="0"/>
    </xf>
    <xf numFmtId="165" fontId="0" fillId="2" borderId="0" xfId="0" applyNumberFormat="1" applyFill="1" applyAlignment="1">
      <alignment horizontal="center"/>
    </xf>
    <xf numFmtId="165" fontId="0" fillId="2" borderId="0" xfId="0" applyNumberFormat="1" applyFill="1"/>
    <xf numFmtId="0" fontId="0" fillId="2" borderId="46" xfId="0" applyFill="1" applyBorder="1"/>
    <xf numFmtId="0" fontId="0" fillId="2" borderId="17" xfId="0" applyFill="1" applyBorder="1"/>
    <xf numFmtId="0" fontId="0" fillId="2" borderId="47" xfId="0" applyFill="1" applyBorder="1"/>
    <xf numFmtId="0" fontId="0" fillId="2" borderId="8" xfId="0" applyFill="1" applyBorder="1" applyAlignment="1">
      <alignment horizontal="left" vertical="top" wrapText="1"/>
    </xf>
    <xf numFmtId="0" fontId="0" fillId="5" borderId="3" xfId="0" applyFill="1" applyBorder="1" applyProtection="1">
      <protection locked="0"/>
    </xf>
    <xf numFmtId="0" fontId="0" fillId="2" borderId="13" xfId="0" applyFill="1" applyBorder="1"/>
    <xf numFmtId="0" fontId="0" fillId="2" borderId="6" xfId="0" applyFill="1" applyBorder="1"/>
    <xf numFmtId="0" fontId="0" fillId="5" borderId="38" xfId="0" applyFill="1" applyBorder="1" applyProtection="1">
      <protection locked="0"/>
    </xf>
    <xf numFmtId="0" fontId="0" fillId="5" borderId="12" xfId="0" applyFill="1" applyBorder="1" applyAlignment="1" applyProtection="1">
      <alignment wrapText="1"/>
      <protection locked="0"/>
    </xf>
    <xf numFmtId="0" fontId="0" fillId="5" borderId="12" xfId="0" applyFill="1" applyBorder="1" applyAlignment="1" applyProtection="1">
      <alignment horizontal="center" wrapText="1"/>
      <protection locked="0"/>
    </xf>
    <xf numFmtId="0" fontId="0" fillId="2" borderId="12" xfId="0" applyFill="1" applyBorder="1"/>
    <xf numFmtId="1" fontId="0" fillId="2" borderId="10" xfId="0" applyNumberFormat="1" applyFill="1" applyBorder="1"/>
    <xf numFmtId="0" fontId="0" fillId="2" borderId="0" xfId="0" applyFill="1" applyAlignment="1">
      <alignment horizontal="center"/>
    </xf>
    <xf numFmtId="0" fontId="0" fillId="2" borderId="8" xfId="0" applyFill="1" applyBorder="1" applyAlignment="1">
      <alignment horizontal="center"/>
    </xf>
    <xf numFmtId="0" fontId="0" fillId="2" borderId="0" xfId="6" applyFont="1" applyFill="1"/>
    <xf numFmtId="0" fontId="0" fillId="3" borderId="0" xfId="6" applyFont="1" applyFill="1"/>
    <xf numFmtId="171" fontId="30" fillId="5" borderId="3" xfId="5" applyNumberFormat="1" applyFont="1" applyFill="1" applyBorder="1" applyAlignment="1" applyProtection="1">
      <alignment horizontal="center" vertical="center" wrapText="1"/>
      <protection locked="0"/>
    </xf>
    <xf numFmtId="0" fontId="2" fillId="8" borderId="3"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3" xfId="0" applyFont="1" applyFill="1" applyBorder="1" applyAlignment="1">
      <alignment horizontal="center" vertical="center"/>
    </xf>
    <xf numFmtId="171" fontId="30" fillId="5" borderId="3" xfId="5" applyNumberFormat="1" applyFont="1" applyFill="1" applyBorder="1" applyAlignment="1" applyProtection="1">
      <alignment horizontal="center" vertical="center"/>
      <protection locked="0"/>
    </xf>
    <xf numFmtId="0" fontId="0" fillId="5" borderId="48" xfId="0" applyFill="1" applyBorder="1" applyAlignment="1" applyProtection="1">
      <alignment horizontal="center"/>
      <protection locked="0"/>
    </xf>
    <xf numFmtId="0" fontId="0" fillId="5" borderId="48" xfId="0" applyFill="1" applyBorder="1" applyProtection="1">
      <protection locked="0"/>
    </xf>
    <xf numFmtId="0" fontId="2" fillId="4" borderId="4" xfId="0" applyFont="1" applyFill="1" applyBorder="1" applyAlignment="1">
      <alignment horizontal="center"/>
    </xf>
    <xf numFmtId="0" fontId="19" fillId="2" borderId="37" xfId="0" applyFont="1" applyFill="1" applyBorder="1" applyAlignment="1">
      <alignment horizontal="center" vertical="center" wrapText="1"/>
    </xf>
    <xf numFmtId="0" fontId="19" fillId="2" borderId="19" xfId="0" applyFont="1" applyFill="1" applyBorder="1" applyAlignment="1">
      <alignment vertical="center" wrapText="1"/>
    </xf>
    <xf numFmtId="0" fontId="8" fillId="2" borderId="0" xfId="0" applyFont="1" applyFill="1"/>
    <xf numFmtId="168" fontId="0" fillId="2" borderId="0" xfId="5" applyNumberFormat="1" applyFont="1" applyFill="1" applyBorder="1"/>
    <xf numFmtId="43" fontId="0" fillId="2" borderId="0" xfId="5" applyFont="1" applyFill="1" applyBorder="1"/>
    <xf numFmtId="175" fontId="0" fillId="2" borderId="0" xfId="1" applyNumberFormat="1" applyFont="1" applyFill="1" applyBorder="1"/>
    <xf numFmtId="0" fontId="18" fillId="2" borderId="0" xfId="0" applyFont="1" applyFill="1" applyAlignment="1">
      <alignment vertical="center" wrapText="1"/>
    </xf>
    <xf numFmtId="0" fontId="19" fillId="2" borderId="0" xfId="0" applyFont="1" applyFill="1" applyAlignment="1">
      <alignment vertical="center" wrapText="1"/>
    </xf>
    <xf numFmtId="0" fontId="25" fillId="2" borderId="0" xfId="6" applyFont="1" applyFill="1" applyAlignment="1">
      <alignment horizontal="left"/>
    </xf>
    <xf numFmtId="0" fontId="25" fillId="2" borderId="0" xfId="6" applyFont="1" applyFill="1"/>
    <xf numFmtId="174" fontId="20" fillId="2" borderId="0" xfId="5" applyNumberFormat="1" applyFont="1" applyFill="1" applyBorder="1" applyAlignment="1">
      <alignment horizontal="center" vertical="center" wrapText="1"/>
    </xf>
    <xf numFmtId="177" fontId="20" fillId="2" borderId="0" xfId="5" applyNumberFormat="1" applyFont="1" applyFill="1" applyBorder="1" applyAlignment="1">
      <alignment horizontal="center" vertical="center" wrapText="1"/>
    </xf>
    <xf numFmtId="0" fontId="19" fillId="2" borderId="23" xfId="0" applyFont="1" applyFill="1" applyBorder="1" applyAlignment="1">
      <alignment vertical="center" wrapText="1"/>
    </xf>
    <xf numFmtId="0" fontId="0" fillId="2" borderId="0" xfId="0" applyFill="1" applyAlignment="1">
      <alignment wrapText="1"/>
    </xf>
    <xf numFmtId="171" fontId="20" fillId="2" borderId="0" xfId="5" applyNumberFormat="1" applyFont="1" applyFill="1" applyBorder="1" applyAlignment="1">
      <alignment horizontal="center" vertical="center" wrapText="1"/>
    </xf>
    <xf numFmtId="171" fontId="20" fillId="2" borderId="25" xfId="5" applyNumberFormat="1" applyFont="1" applyFill="1" applyBorder="1" applyAlignment="1">
      <alignment horizontal="center" vertical="center" wrapText="1"/>
    </xf>
    <xf numFmtId="0" fontId="44" fillId="2" borderId="17" xfId="0" applyFont="1" applyFill="1" applyBorder="1" applyAlignment="1">
      <alignment vertical="center" wrapText="1"/>
    </xf>
    <xf numFmtId="0" fontId="44" fillId="2" borderId="18" xfId="0" applyFont="1" applyFill="1" applyBorder="1" applyAlignment="1">
      <alignment vertical="center" wrapText="1"/>
    </xf>
    <xf numFmtId="0" fontId="45" fillId="2" borderId="0" xfId="0" applyFont="1" applyFill="1"/>
    <xf numFmtId="0" fontId="46" fillId="2" borderId="0" xfId="0" applyFont="1" applyFill="1"/>
    <xf numFmtId="0" fontId="45" fillId="2" borderId="16" xfId="0" applyFont="1" applyFill="1" applyBorder="1"/>
    <xf numFmtId="0" fontId="45" fillId="2" borderId="17" xfId="0" applyFont="1" applyFill="1" applyBorder="1"/>
    <xf numFmtId="0" fontId="45" fillId="2" borderId="18" xfId="0" applyFont="1" applyFill="1" applyBorder="1"/>
    <xf numFmtId="0" fontId="45" fillId="2" borderId="19" xfId="0" applyFont="1" applyFill="1" applyBorder="1"/>
    <xf numFmtId="43" fontId="45" fillId="2" borderId="0" xfId="5" applyFont="1" applyFill="1" applyBorder="1"/>
    <xf numFmtId="43" fontId="45" fillId="2" borderId="20" xfId="5" applyFont="1" applyFill="1" applyBorder="1"/>
    <xf numFmtId="0" fontId="45" fillId="2" borderId="23" xfId="0" applyFont="1" applyFill="1" applyBorder="1"/>
    <xf numFmtId="43" fontId="45" fillId="2" borderId="24" xfId="5" applyFont="1" applyFill="1" applyBorder="1"/>
    <xf numFmtId="43" fontId="45" fillId="2" borderId="25" xfId="5" applyFont="1" applyFill="1" applyBorder="1"/>
    <xf numFmtId="0" fontId="47" fillId="2" borderId="0" xfId="0" applyFont="1" applyFill="1" applyAlignment="1">
      <alignment vertical="center" wrapText="1"/>
    </xf>
    <xf numFmtId="0" fontId="48" fillId="2" borderId="15" xfId="0" applyFont="1" applyFill="1" applyBorder="1" applyAlignment="1">
      <alignment vertical="center" wrapText="1"/>
    </xf>
    <xf numFmtId="10" fontId="49" fillId="2" borderId="50" xfId="1" applyNumberFormat="1" applyFont="1" applyFill="1" applyBorder="1" applyAlignment="1">
      <alignment horizontal="center" vertical="center" wrapText="1"/>
    </xf>
    <xf numFmtId="0" fontId="48" fillId="2" borderId="0" xfId="0" applyFont="1" applyFill="1" applyAlignment="1">
      <alignment vertical="center" wrapText="1"/>
    </xf>
    <xf numFmtId="10" fontId="49" fillId="2" borderId="0" xfId="1" applyNumberFormat="1" applyFont="1" applyFill="1" applyBorder="1" applyAlignment="1">
      <alignment horizontal="center" vertical="center" wrapText="1"/>
    </xf>
    <xf numFmtId="176" fontId="49" fillId="2" borderId="50" xfId="5" applyNumberFormat="1" applyFont="1" applyFill="1" applyBorder="1" applyAlignment="1">
      <alignment horizontal="center" vertical="center" wrapText="1"/>
    </xf>
    <xf numFmtId="0" fontId="48" fillId="2" borderId="16" xfId="0" applyFont="1" applyFill="1" applyBorder="1" applyAlignment="1">
      <alignment vertical="center" wrapText="1"/>
    </xf>
    <xf numFmtId="174" fontId="49" fillId="2" borderId="17" xfId="5" applyNumberFormat="1" applyFont="1" applyFill="1" applyBorder="1" applyAlignment="1">
      <alignment horizontal="center" vertical="center" wrapText="1"/>
    </xf>
    <xf numFmtId="174" fontId="49" fillId="2" borderId="18" xfId="5" applyNumberFormat="1" applyFont="1" applyFill="1" applyBorder="1" applyAlignment="1">
      <alignment horizontal="center" vertical="center" wrapText="1"/>
    </xf>
    <xf numFmtId="0" fontId="48" fillId="2" borderId="19" xfId="0" applyFont="1" applyFill="1" applyBorder="1" applyAlignment="1">
      <alignment vertical="center" wrapText="1"/>
    </xf>
    <xf numFmtId="174" fontId="49" fillId="2" borderId="0" xfId="5" applyNumberFormat="1" applyFont="1" applyFill="1" applyBorder="1" applyAlignment="1">
      <alignment horizontal="center" vertical="center" wrapText="1"/>
    </xf>
    <xf numFmtId="174" fontId="49" fillId="2" borderId="20" xfId="5" applyNumberFormat="1" applyFont="1" applyFill="1" applyBorder="1" applyAlignment="1">
      <alignment horizontal="center" vertical="center" wrapText="1"/>
    </xf>
    <xf numFmtId="0" fontId="48" fillId="2" borderId="23" xfId="0" applyFont="1" applyFill="1" applyBorder="1" applyAlignment="1">
      <alignment vertical="center" wrapText="1"/>
    </xf>
    <xf numFmtId="174" fontId="49" fillId="2" borderId="25" xfId="5" applyNumberFormat="1" applyFont="1" applyFill="1" applyBorder="1" applyAlignment="1">
      <alignment horizontal="center" vertical="center" wrapText="1"/>
    </xf>
    <xf numFmtId="174" fontId="48" fillId="2" borderId="17" xfId="5" applyNumberFormat="1" applyFont="1" applyFill="1" applyBorder="1" applyAlignment="1">
      <alignment horizontal="center" vertical="center" wrapText="1"/>
    </xf>
    <xf numFmtId="174" fontId="48" fillId="2" borderId="18" xfId="5" applyNumberFormat="1" applyFont="1" applyFill="1" applyBorder="1" applyAlignment="1">
      <alignment horizontal="center" vertical="center" wrapText="1"/>
    </xf>
    <xf numFmtId="174" fontId="49" fillId="2" borderId="24" xfId="5" applyNumberFormat="1" applyFont="1" applyFill="1" applyBorder="1" applyAlignment="1">
      <alignment horizontal="center" vertical="center" wrapText="1"/>
    </xf>
    <xf numFmtId="0" fontId="45" fillId="2" borderId="25" xfId="0" applyFont="1" applyFill="1" applyBorder="1"/>
    <xf numFmtId="0" fontId="47" fillId="2" borderId="16" xfId="0" applyFont="1" applyFill="1" applyBorder="1" applyAlignment="1">
      <alignment vertical="center" wrapText="1"/>
    </xf>
    <xf numFmtId="0" fontId="25" fillId="2" borderId="17" xfId="0" applyFont="1" applyFill="1" applyBorder="1" applyAlignment="1">
      <alignment vertical="center" wrapText="1"/>
    </xf>
    <xf numFmtId="0" fontId="25" fillId="2" borderId="18" xfId="0" applyFont="1" applyFill="1" applyBorder="1" applyAlignment="1">
      <alignment vertical="center" wrapText="1"/>
    </xf>
    <xf numFmtId="0" fontId="45" fillId="2" borderId="24" xfId="0" applyFont="1" applyFill="1" applyBorder="1"/>
    <xf numFmtId="0" fontId="45" fillId="2" borderId="17" xfId="0" applyFont="1" applyFill="1" applyBorder="1" applyAlignment="1">
      <alignment wrapText="1"/>
    </xf>
    <xf numFmtId="0" fontId="45" fillId="2" borderId="18" xfId="0" applyFont="1" applyFill="1" applyBorder="1" applyAlignment="1">
      <alignment wrapText="1"/>
    </xf>
    <xf numFmtId="168" fontId="45" fillId="2" borderId="0" xfId="5" applyNumberFormat="1" applyFont="1" applyFill="1" applyBorder="1"/>
    <xf numFmtId="168" fontId="45" fillId="2" borderId="20" xfId="5" applyNumberFormat="1" applyFont="1" applyFill="1" applyBorder="1"/>
    <xf numFmtId="168" fontId="45" fillId="2" borderId="24" xfId="5" applyNumberFormat="1" applyFont="1" applyFill="1" applyBorder="1"/>
    <xf numFmtId="168" fontId="45" fillId="2" borderId="25" xfId="5" applyNumberFormat="1" applyFont="1" applyFill="1" applyBorder="1"/>
    <xf numFmtId="0" fontId="45" fillId="2" borderId="8" xfId="0" applyFont="1" applyFill="1" applyBorder="1"/>
    <xf numFmtId="0" fontId="50" fillId="0" borderId="0" xfId="0" applyFont="1"/>
    <xf numFmtId="171" fontId="49" fillId="2" borderId="18" xfId="5" applyNumberFormat="1" applyFont="1" applyFill="1" applyBorder="1" applyAlignment="1">
      <alignment horizontal="center" vertical="center" wrapText="1"/>
    </xf>
    <xf numFmtId="171" fontId="49" fillId="2" borderId="25" xfId="5" applyNumberFormat="1" applyFont="1" applyFill="1" applyBorder="1" applyAlignment="1">
      <alignment horizontal="center" vertical="center" wrapText="1"/>
    </xf>
    <xf numFmtId="0" fontId="51" fillId="2" borderId="16" xfId="0" applyFont="1" applyFill="1" applyBorder="1"/>
    <xf numFmtId="0" fontId="51" fillId="2" borderId="23" xfId="0" applyFont="1" applyFill="1" applyBorder="1"/>
    <xf numFmtId="0" fontId="51" fillId="2" borderId="19" xfId="0" applyFont="1" applyFill="1" applyBorder="1"/>
    <xf numFmtId="169" fontId="45" fillId="2" borderId="0" xfId="5" applyNumberFormat="1" applyFont="1" applyFill="1" applyBorder="1"/>
    <xf numFmtId="0" fontId="3" fillId="2" borderId="0" xfId="0" applyFont="1" applyFill="1"/>
    <xf numFmtId="0" fontId="51" fillId="2" borderId="18" xfId="0" applyFont="1" applyFill="1" applyBorder="1"/>
    <xf numFmtId="168" fontId="45" fillId="2" borderId="25" xfId="0" applyNumberFormat="1" applyFont="1" applyFill="1" applyBorder="1"/>
    <xf numFmtId="0" fontId="44" fillId="2" borderId="16" xfId="0" applyFont="1" applyFill="1" applyBorder="1" applyAlignment="1">
      <alignment vertical="center" wrapText="1"/>
    </xf>
    <xf numFmtId="9" fontId="20" fillId="2" borderId="24" xfId="1" applyFont="1" applyFill="1" applyBorder="1" applyAlignment="1" applyProtection="1">
      <alignment horizontal="center" vertical="center" wrapText="1"/>
    </xf>
    <xf numFmtId="9" fontId="20" fillId="2" borderId="25" xfId="1" applyFont="1" applyFill="1" applyBorder="1" applyAlignment="1" applyProtection="1">
      <alignment horizontal="center" vertical="center" wrapText="1"/>
    </xf>
    <xf numFmtId="0" fontId="33" fillId="2" borderId="16" xfId="0" applyFont="1" applyFill="1" applyBorder="1"/>
    <xf numFmtId="171" fontId="20" fillId="2" borderId="24" xfId="5" applyNumberFormat="1" applyFont="1" applyFill="1" applyBorder="1" applyAlignment="1">
      <alignment horizontal="center" vertical="center" wrapText="1"/>
    </xf>
    <xf numFmtId="171" fontId="20" fillId="2" borderId="20" xfId="5" applyNumberFormat="1" applyFont="1" applyFill="1" applyBorder="1" applyAlignment="1">
      <alignment horizontal="center" vertical="center" wrapText="1"/>
    </xf>
    <xf numFmtId="2" fontId="5" fillId="2" borderId="0" xfId="5" applyNumberFormat="1" applyFont="1" applyFill="1" applyBorder="1" applyAlignment="1" applyProtection="1">
      <alignment horizontal="center" vertical="center"/>
    </xf>
    <xf numFmtId="2" fontId="5" fillId="2" borderId="0" xfId="5" applyNumberFormat="1" applyFont="1" applyFill="1" applyBorder="1" applyAlignment="1" applyProtection="1">
      <alignment horizontal="center" vertical="center"/>
      <protection locked="0"/>
    </xf>
    <xf numFmtId="0" fontId="11" fillId="2" borderId="16" xfId="0" applyFont="1" applyFill="1" applyBorder="1" applyAlignment="1">
      <alignment horizontal="left"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left" vertical="center"/>
    </xf>
    <xf numFmtId="2" fontId="5" fillId="2" borderId="20" xfId="5" applyNumberFormat="1" applyFont="1" applyFill="1" applyBorder="1" applyAlignment="1" applyProtection="1">
      <alignment horizontal="center" vertical="center"/>
    </xf>
    <xf numFmtId="2" fontId="5" fillId="2" borderId="20" xfId="5" applyNumberFormat="1" applyFont="1" applyFill="1" applyBorder="1" applyAlignment="1" applyProtection="1">
      <alignment horizontal="center" vertical="center"/>
      <protection locked="0"/>
    </xf>
    <xf numFmtId="0" fontId="11" fillId="2" borderId="23" xfId="0" applyFont="1" applyFill="1" applyBorder="1" applyAlignment="1">
      <alignment horizontal="left" vertical="center"/>
    </xf>
    <xf numFmtId="2" fontId="5" fillId="2" borderId="24" xfId="5" applyNumberFormat="1" applyFont="1" applyFill="1" applyBorder="1" applyAlignment="1" applyProtection="1">
      <alignment horizontal="center" vertical="center"/>
    </xf>
    <xf numFmtId="2" fontId="5" fillId="2" borderId="25" xfId="5" applyNumberFormat="1" applyFont="1" applyFill="1" applyBorder="1" applyAlignment="1" applyProtection="1">
      <alignment horizontal="center" vertical="center"/>
    </xf>
    <xf numFmtId="9" fontId="52" fillId="2" borderId="0" xfId="1" applyFont="1" applyFill="1" applyBorder="1" applyAlignment="1" applyProtection="1">
      <alignment horizontal="center" vertical="center" wrapText="1"/>
    </xf>
    <xf numFmtId="0" fontId="44" fillId="2" borderId="19" xfId="0" applyFont="1" applyFill="1" applyBorder="1" applyAlignment="1">
      <alignment vertical="center" wrapText="1"/>
    </xf>
    <xf numFmtId="9" fontId="52" fillId="2" borderId="20" xfId="1" applyFont="1" applyFill="1" applyBorder="1" applyAlignment="1" applyProtection="1">
      <alignment horizontal="center" vertical="center" wrapText="1"/>
    </xf>
    <xf numFmtId="0" fontId="0" fillId="2" borderId="0" xfId="0" quotePrefix="1" applyFill="1"/>
    <xf numFmtId="0" fontId="11" fillId="2" borderId="0" xfId="0" applyFont="1" applyFill="1" applyAlignment="1">
      <alignment horizontal="center"/>
    </xf>
    <xf numFmtId="0" fontId="2" fillId="2" borderId="0" xfId="0" applyFont="1" applyFill="1" applyAlignment="1">
      <alignment horizontal="center"/>
    </xf>
    <xf numFmtId="0" fontId="2" fillId="2" borderId="0" xfId="0" applyFont="1" applyFill="1" applyAlignment="1">
      <alignment horizontal="left" vertical="center" wrapText="1"/>
    </xf>
    <xf numFmtId="173" fontId="0" fillId="2" borderId="0" xfId="5" applyNumberFormat="1" applyFont="1" applyFill="1" applyBorder="1" applyAlignment="1" applyProtection="1">
      <alignment horizontal="center" vertical="center"/>
    </xf>
    <xf numFmtId="0" fontId="24" fillId="2" borderId="0" xfId="6" applyFont="1" applyFill="1" applyAlignment="1">
      <alignment horizontal="centerContinuous"/>
    </xf>
    <xf numFmtId="0" fontId="24" fillId="2" borderId="0" xfId="6" applyFont="1" applyFill="1" applyAlignment="1">
      <alignment horizontal="center"/>
    </xf>
    <xf numFmtId="0" fontId="24" fillId="2" borderId="0" xfId="6" applyFont="1" applyFill="1"/>
    <xf numFmtId="43" fontId="0" fillId="2" borderId="0" xfId="5" applyFont="1" applyFill="1" applyBorder="1" applyAlignment="1" applyProtection="1">
      <alignment horizontal="center" vertical="center"/>
    </xf>
    <xf numFmtId="0" fontId="25" fillId="2" borderId="0" xfId="6" applyFont="1" applyFill="1" applyAlignment="1">
      <alignment horizontal="center"/>
    </xf>
    <xf numFmtId="10" fontId="0" fillId="2" borderId="0" xfId="1" applyNumberFormat="1" applyFont="1" applyFill="1" applyBorder="1"/>
    <xf numFmtId="0" fontId="21" fillId="2" borderId="0" xfId="0" applyFont="1" applyFill="1" applyAlignment="1">
      <alignment horizontal="center" vertical="center" wrapText="1"/>
    </xf>
    <xf numFmtId="0" fontId="17" fillId="2" borderId="0" xfId="0" applyFont="1" applyFill="1" applyAlignment="1">
      <alignment vertical="center" wrapText="1"/>
    </xf>
    <xf numFmtId="172" fontId="20" fillId="2" borderId="0" xfId="1" applyNumberFormat="1" applyFont="1" applyFill="1" applyBorder="1" applyAlignment="1">
      <alignment horizontal="center" vertical="center" wrapText="1"/>
    </xf>
    <xf numFmtId="43" fontId="20" fillId="2" borderId="0" xfId="5" applyFont="1" applyFill="1" applyBorder="1" applyAlignment="1">
      <alignment horizontal="center" vertical="center" wrapText="1"/>
    </xf>
    <xf numFmtId="0" fontId="34" fillId="2" borderId="0" xfId="0" applyFont="1" applyFill="1" applyAlignment="1">
      <alignment horizontal="left" vertical="center" wrapText="1"/>
    </xf>
    <xf numFmtId="171" fontId="20" fillId="2" borderId="0" xfId="5" applyNumberFormat="1" applyFont="1" applyFill="1" applyBorder="1" applyAlignment="1" applyProtection="1">
      <alignment horizontal="center" vertical="center" wrapText="1"/>
    </xf>
    <xf numFmtId="166" fontId="20" fillId="2" borderId="0" xfId="1" applyNumberFormat="1" applyFont="1" applyFill="1" applyBorder="1" applyAlignment="1">
      <alignment horizontal="center" vertical="center" wrapText="1"/>
    </xf>
    <xf numFmtId="0" fontId="37" fillId="2" borderId="0" xfId="0" applyFont="1" applyFill="1" applyAlignment="1">
      <alignment vertical="center" wrapText="1"/>
    </xf>
    <xf numFmtId="0" fontId="37" fillId="2" borderId="0" xfId="0" applyFont="1" applyFill="1" applyAlignment="1">
      <alignment horizontal="center" vertical="center"/>
    </xf>
    <xf numFmtId="179" fontId="38" fillId="2" borderId="0" xfId="0" quotePrefix="1" applyNumberFormat="1" applyFont="1" applyFill="1" applyAlignment="1" applyProtection="1">
      <alignment horizontal="center" vertical="center" wrapText="1"/>
      <protection hidden="1"/>
    </xf>
    <xf numFmtId="177" fontId="20" fillId="2" borderId="24" xfId="5" applyNumberFormat="1" applyFont="1" applyFill="1" applyBorder="1" applyAlignment="1">
      <alignment horizontal="center" vertical="center" wrapText="1"/>
    </xf>
    <xf numFmtId="177" fontId="20" fillId="2" borderId="25" xfId="5" applyNumberFormat="1" applyFont="1" applyFill="1" applyBorder="1" applyAlignment="1">
      <alignment horizontal="center" vertical="center" wrapText="1"/>
    </xf>
    <xf numFmtId="0" fontId="46" fillId="2" borderId="8" xfId="0" applyFont="1" applyFill="1" applyBorder="1"/>
    <xf numFmtId="0" fontId="51" fillId="2" borderId="17" xfId="0" applyFont="1" applyFill="1" applyBorder="1"/>
    <xf numFmtId="0" fontId="3" fillId="2" borderId="18" xfId="0" applyFont="1" applyFill="1" applyBorder="1"/>
    <xf numFmtId="168" fontId="0" fillId="2" borderId="0" xfId="5" applyNumberFormat="1" applyFont="1" applyFill="1" applyBorder="1" applyAlignment="1"/>
    <xf numFmtId="169" fontId="0" fillId="2" borderId="0" xfId="5" applyNumberFormat="1" applyFont="1" applyFill="1" applyBorder="1" applyAlignment="1"/>
    <xf numFmtId="169" fontId="0" fillId="2" borderId="20" xfId="5" applyNumberFormat="1" applyFont="1" applyFill="1" applyBorder="1" applyAlignment="1"/>
    <xf numFmtId="168" fontId="45" fillId="2" borderId="24" xfId="5" applyNumberFormat="1" applyFont="1" applyFill="1" applyBorder="1" applyAlignment="1"/>
    <xf numFmtId="169" fontId="45" fillId="2" borderId="24" xfId="5" applyNumberFormat="1" applyFont="1" applyFill="1" applyBorder="1" applyAlignment="1"/>
    <xf numFmtId="169" fontId="0" fillId="2" borderId="25" xfId="5" applyNumberFormat="1" applyFont="1" applyFill="1" applyBorder="1" applyAlignment="1"/>
    <xf numFmtId="0" fontId="3" fillId="2" borderId="17" xfId="0" applyFont="1" applyFill="1" applyBorder="1"/>
    <xf numFmtId="168" fontId="0" fillId="2" borderId="24" xfId="5" applyNumberFormat="1" applyFont="1" applyFill="1" applyBorder="1" applyAlignment="1"/>
    <xf numFmtId="169" fontId="0" fillId="2" borderId="24" xfId="5" applyNumberFormat="1" applyFont="1" applyFill="1" applyBorder="1" applyAlignment="1"/>
    <xf numFmtId="0" fontId="51" fillId="2" borderId="0" xfId="0" applyFont="1" applyFill="1"/>
    <xf numFmtId="0" fontId="44" fillId="2" borderId="16" xfId="0" applyFont="1" applyFill="1" applyBorder="1" applyAlignment="1">
      <alignment vertical="center"/>
    </xf>
    <xf numFmtId="0" fontId="44" fillId="2" borderId="17" xfId="0" applyFont="1" applyFill="1" applyBorder="1" applyAlignment="1">
      <alignment vertical="center"/>
    </xf>
    <xf numFmtId="0" fontId="44" fillId="2" borderId="18" xfId="0" applyFont="1" applyFill="1" applyBorder="1" applyAlignment="1">
      <alignment vertical="center"/>
    </xf>
    <xf numFmtId="0" fontId="19" fillId="2" borderId="23" xfId="0" applyFont="1" applyFill="1" applyBorder="1" applyAlignment="1">
      <alignment vertical="center"/>
    </xf>
    <xf numFmtId="174" fontId="20" fillId="2" borderId="24" xfId="5" applyNumberFormat="1" applyFont="1" applyFill="1" applyBorder="1" applyAlignment="1">
      <alignment horizontal="center" vertical="center"/>
    </xf>
    <xf numFmtId="174" fontId="20" fillId="2" borderId="25" xfId="5" applyNumberFormat="1" applyFont="1" applyFill="1" applyBorder="1" applyAlignment="1">
      <alignment horizontal="center" vertical="center"/>
    </xf>
    <xf numFmtId="0" fontId="53" fillId="2" borderId="0" xfId="0" applyFont="1" applyFill="1"/>
    <xf numFmtId="0" fontId="54" fillId="2" borderId="0" xfId="0" applyFont="1" applyFill="1"/>
    <xf numFmtId="0" fontId="53" fillId="2" borderId="8" xfId="0" applyFont="1" applyFill="1" applyBorder="1"/>
    <xf numFmtId="0" fontId="11" fillId="2" borderId="38" xfId="0" applyFont="1" applyFill="1" applyBorder="1"/>
    <xf numFmtId="0" fontId="11" fillId="2" borderId="0" xfId="0" applyFont="1" applyFill="1" applyAlignment="1">
      <alignment horizontal="left" wrapText="1"/>
    </xf>
    <xf numFmtId="0" fontId="11" fillId="2" borderId="0" xfId="0" applyFont="1" applyFill="1" applyAlignment="1">
      <alignment horizontal="left"/>
    </xf>
    <xf numFmtId="0" fontId="0" fillId="2" borderId="0" xfId="0" applyFill="1" applyAlignment="1">
      <alignment horizontal="left" vertical="top" wrapText="1"/>
    </xf>
    <xf numFmtId="14" fontId="0" fillId="2" borderId="0" xfId="0" applyNumberFormat="1" applyFill="1" applyAlignment="1">
      <alignment vertical="top" wrapText="1"/>
    </xf>
    <xf numFmtId="0" fontId="2" fillId="2" borderId="0" xfId="0" applyFont="1" applyFill="1" applyAlignment="1">
      <alignment horizontal="center" vertical="center" wrapText="1"/>
    </xf>
    <xf numFmtId="0" fontId="2" fillId="2" borderId="0" xfId="0" applyFont="1" applyFill="1" applyAlignment="1">
      <alignment vertical="center"/>
    </xf>
    <xf numFmtId="168" fontId="20" fillId="0" borderId="37" xfId="5" applyNumberFormat="1" applyFont="1" applyFill="1" applyBorder="1" applyAlignment="1" applyProtection="1">
      <alignment horizontal="center" vertical="center" wrapText="1"/>
    </xf>
    <xf numFmtId="0" fontId="43" fillId="0" borderId="0" xfId="0" applyFont="1"/>
    <xf numFmtId="0" fontId="7" fillId="2" borderId="9" xfId="0" applyFont="1" applyFill="1" applyBorder="1" applyAlignment="1">
      <alignment horizontal="left" vertical="center"/>
    </xf>
    <xf numFmtId="0" fontId="7" fillId="2" borderId="14" xfId="0" applyFont="1" applyFill="1" applyBorder="1" applyAlignment="1">
      <alignment horizontal="left" vertical="center"/>
    </xf>
    <xf numFmtId="0" fontId="21" fillId="8" borderId="3" xfId="0" applyFont="1" applyFill="1" applyBorder="1" applyAlignment="1">
      <alignment vertical="center" wrapText="1"/>
    </xf>
    <xf numFmtId="0" fontId="17" fillId="9" borderId="54" xfId="0" applyFont="1" applyFill="1" applyBorder="1" applyAlignment="1">
      <alignment vertical="center" wrapText="1"/>
    </xf>
    <xf numFmtId="0" fontId="7" fillId="2" borderId="9" xfId="0" applyFont="1" applyFill="1" applyBorder="1" applyAlignment="1">
      <alignment horizontal="left"/>
    </xf>
    <xf numFmtId="0" fontId="7" fillId="2" borderId="14" xfId="0" applyFont="1" applyFill="1" applyBorder="1" applyAlignment="1">
      <alignment horizontal="left"/>
    </xf>
    <xf numFmtId="0" fontId="18" fillId="8" borderId="55" xfId="0" applyFont="1" applyFill="1" applyBorder="1" applyAlignment="1">
      <alignment vertical="center" wrapText="1"/>
    </xf>
    <xf numFmtId="0" fontId="19" fillId="9" borderId="54" xfId="0" applyFont="1" applyFill="1" applyBorder="1" applyAlignment="1">
      <alignment vertical="center" wrapText="1"/>
    </xf>
    <xf numFmtId="0" fontId="19" fillId="0" borderId="0" xfId="0" applyFont="1" applyAlignment="1">
      <alignment vertical="center" wrapText="1"/>
    </xf>
    <xf numFmtId="0" fontId="19" fillId="9" borderId="54" xfId="0" quotePrefix="1" applyFont="1" applyFill="1" applyBorder="1" applyAlignment="1">
      <alignment vertical="center" wrapText="1"/>
    </xf>
    <xf numFmtId="0" fontId="28" fillId="2" borderId="9" xfId="0" applyFont="1" applyFill="1" applyBorder="1"/>
    <xf numFmtId="0" fontId="28" fillId="2" borderId="10" xfId="0" applyFont="1" applyFill="1" applyBorder="1"/>
    <xf numFmtId="0" fontId="2" fillId="4" borderId="12" xfId="0" applyFont="1" applyFill="1" applyBorder="1"/>
    <xf numFmtId="0" fontId="0" fillId="2" borderId="1" xfId="0" applyFill="1" applyBorder="1"/>
    <xf numFmtId="0" fontId="1" fillId="2" borderId="7" xfId="0" applyFont="1" applyFill="1" applyBorder="1"/>
    <xf numFmtId="0" fontId="1" fillId="2" borderId="0" xfId="0" applyFont="1" applyFill="1"/>
    <xf numFmtId="0" fontId="1" fillId="2" borderId="8" xfId="0" applyFont="1" applyFill="1" applyBorder="1"/>
    <xf numFmtId="0" fontId="1" fillId="0" borderId="0" xfId="0" applyFont="1"/>
    <xf numFmtId="0" fontId="14" fillId="2" borderId="7" xfId="6" applyFill="1" applyBorder="1"/>
    <xf numFmtId="0" fontId="14" fillId="2" borderId="8" xfId="6" applyFill="1" applyBorder="1"/>
    <xf numFmtId="169" fontId="0" fillId="5" borderId="3" xfId="5" applyNumberFormat="1" applyFont="1" applyFill="1" applyBorder="1" applyProtection="1">
      <protection locked="0"/>
    </xf>
    <xf numFmtId="0" fontId="14" fillId="0" borderId="7" xfId="6" applyBorder="1"/>
    <xf numFmtId="0" fontId="21" fillId="12" borderId="27" xfId="0" applyFont="1" applyFill="1" applyBorder="1" applyAlignment="1">
      <alignment vertical="center"/>
    </xf>
    <xf numFmtId="0" fontId="14" fillId="0" borderId="3" xfId="6" applyBorder="1"/>
    <xf numFmtId="0" fontId="0" fillId="2" borderId="7" xfId="0" applyFill="1" applyBorder="1" applyAlignment="1">
      <alignment horizontal="left"/>
    </xf>
    <xf numFmtId="0" fontId="21" fillId="12" borderId="3" xfId="0" applyFont="1" applyFill="1" applyBorder="1" applyAlignment="1">
      <alignment vertical="center"/>
    </xf>
    <xf numFmtId="0" fontId="19" fillId="9" borderId="61" xfId="0" applyFont="1" applyFill="1" applyBorder="1" applyAlignment="1">
      <alignment vertical="center" wrapText="1"/>
    </xf>
    <xf numFmtId="0" fontId="18" fillId="8" borderId="55" xfId="0" applyFont="1" applyFill="1" applyBorder="1" applyAlignment="1">
      <alignment horizontal="center" vertical="center" wrapText="1"/>
    </xf>
    <xf numFmtId="0" fontId="0" fillId="0" borderId="0" xfId="0" applyAlignment="1">
      <alignment horizontal="center"/>
    </xf>
    <xf numFmtId="1" fontId="0" fillId="0" borderId="0" xfId="0" applyNumberFormat="1" applyAlignment="1">
      <alignment horizontal="center"/>
    </xf>
    <xf numFmtId="168" fontId="0" fillId="0" borderId="0" xfId="5" applyNumberFormat="1" applyFont="1" applyAlignment="1">
      <alignment horizontal="center"/>
    </xf>
    <xf numFmtId="0" fontId="40" fillId="2" borderId="0" xfId="0" applyFont="1" applyFill="1" applyAlignment="1">
      <alignment horizontal="left" vertical="center" indent="1"/>
    </xf>
    <xf numFmtId="0" fontId="55" fillId="2" borderId="0" xfId="0" applyFont="1" applyFill="1"/>
    <xf numFmtId="0" fontId="56" fillId="2" borderId="0" xfId="0" applyFont="1" applyFill="1"/>
    <xf numFmtId="0" fontId="57" fillId="2" borderId="0" xfId="0" applyFont="1" applyFill="1" applyAlignment="1">
      <alignment horizontal="center" vertical="center"/>
    </xf>
    <xf numFmtId="0" fontId="57" fillId="2" borderId="0" xfId="0" applyFont="1" applyFill="1" applyAlignment="1">
      <alignment horizontal="center" vertical="center" wrapText="1"/>
    </xf>
    <xf numFmtId="0" fontId="57" fillId="2" borderId="0" xfId="0" applyFont="1" applyFill="1"/>
    <xf numFmtId="0" fontId="58" fillId="2" borderId="0" xfId="0" applyFont="1" applyFill="1"/>
    <xf numFmtId="0" fontId="59" fillId="2" borderId="0" xfId="0" applyFont="1" applyFill="1"/>
    <xf numFmtId="0" fontId="57" fillId="2" borderId="4" xfId="0" applyFont="1" applyFill="1" applyBorder="1"/>
    <xf numFmtId="0" fontId="57" fillId="2" borderId="6" xfId="0" applyFont="1" applyFill="1" applyBorder="1"/>
    <xf numFmtId="49" fontId="56" fillId="2" borderId="7" xfId="0" applyNumberFormat="1" applyFont="1" applyFill="1" applyBorder="1"/>
    <xf numFmtId="0" fontId="56" fillId="2" borderId="8" xfId="0" applyFont="1" applyFill="1" applyBorder="1"/>
    <xf numFmtId="49" fontId="56" fillId="2" borderId="9" xfId="0" applyNumberFormat="1" applyFont="1" applyFill="1" applyBorder="1"/>
    <xf numFmtId="0" fontId="56" fillId="2" borderId="11" xfId="0" applyFont="1" applyFill="1" applyBorder="1"/>
    <xf numFmtId="0" fontId="57" fillId="2" borderId="27" xfId="0" applyFont="1" applyFill="1" applyBorder="1"/>
    <xf numFmtId="0" fontId="56" fillId="2" borderId="51" xfId="0" applyFont="1" applyFill="1" applyBorder="1"/>
    <xf numFmtId="0" fontId="56" fillId="2" borderId="38" xfId="0" applyFont="1" applyFill="1" applyBorder="1"/>
    <xf numFmtId="0" fontId="57" fillId="2" borderId="27" xfId="0" applyFont="1" applyFill="1" applyBorder="1" applyAlignment="1">
      <alignment horizontal="left" vertical="center"/>
    </xf>
    <xf numFmtId="0" fontId="56" fillId="2" borderId="51" xfId="0" applyFont="1" applyFill="1" applyBorder="1" applyAlignment="1">
      <alignment horizontal="left" vertical="center"/>
    </xf>
    <xf numFmtId="0" fontId="56" fillId="2" borderId="38" xfId="0" applyFont="1" applyFill="1" applyBorder="1" applyAlignment="1">
      <alignment horizontal="left" vertical="center"/>
    </xf>
    <xf numFmtId="0" fontId="0" fillId="3" borderId="0" xfId="0" applyFill="1" applyAlignment="1">
      <alignment horizontal="center"/>
    </xf>
    <xf numFmtId="0" fontId="18" fillId="8" borderId="60" xfId="0" applyFont="1" applyFill="1" applyBorder="1" applyAlignment="1">
      <alignment horizontal="center" vertical="center" wrapText="1"/>
    </xf>
    <xf numFmtId="0" fontId="18" fillId="8" borderId="41" xfId="0" applyFont="1" applyFill="1" applyBorder="1" applyAlignment="1">
      <alignment horizontal="center" vertical="center" wrapText="1"/>
    </xf>
    <xf numFmtId="0" fontId="18" fillId="8" borderId="43" xfId="0" applyFont="1" applyFill="1" applyBorder="1" applyAlignment="1">
      <alignment horizontal="center" vertical="center" wrapText="1"/>
    </xf>
    <xf numFmtId="0" fontId="19" fillId="0" borderId="44"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7" xfId="0" applyFont="1" applyBorder="1" applyAlignment="1">
      <alignment horizontal="center" vertical="center" wrapText="1"/>
    </xf>
    <xf numFmtId="0" fontId="60" fillId="9" borderId="54" xfId="0" applyFont="1" applyFill="1" applyBorder="1" applyAlignment="1">
      <alignment vertical="center" wrapText="1"/>
    </xf>
    <xf numFmtId="9" fontId="20" fillId="0" borderId="37" xfId="1" applyFont="1" applyFill="1" applyBorder="1" applyAlignment="1" applyProtection="1">
      <alignment vertical="center" wrapText="1"/>
    </xf>
    <xf numFmtId="0" fontId="0" fillId="5" borderId="12"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0" fontId="0" fillId="2" borderId="0" xfId="0" applyFill="1" applyAlignment="1">
      <alignment horizontal="center" vertical="center"/>
    </xf>
    <xf numFmtId="0" fontId="7" fillId="2" borderId="12" xfId="0" applyFont="1" applyFill="1" applyBorder="1" applyAlignment="1">
      <alignment horizontal="left"/>
    </xf>
    <xf numFmtId="0" fontId="41" fillId="2" borderId="0" xfId="0" applyFont="1" applyFill="1"/>
    <xf numFmtId="0" fontId="0" fillId="2" borderId="56" xfId="0" applyFill="1" applyBorder="1"/>
    <xf numFmtId="0" fontId="19" fillId="2" borderId="57" xfId="0" applyFont="1" applyFill="1" applyBorder="1" applyAlignment="1">
      <alignment vertical="center" wrapText="1"/>
    </xf>
    <xf numFmtId="0" fontId="19" fillId="2" borderId="49" xfId="0" applyFont="1" applyFill="1" applyBorder="1" applyAlignment="1">
      <alignment vertical="center" wrapText="1"/>
    </xf>
    <xf numFmtId="0" fontId="18" fillId="8" borderId="43" xfId="0" applyFont="1" applyFill="1" applyBorder="1" applyAlignment="1">
      <alignment vertical="center" wrapText="1"/>
    </xf>
    <xf numFmtId="0" fontId="19" fillId="9" borderId="58" xfId="0" applyFont="1" applyFill="1" applyBorder="1" applyAlignment="1">
      <alignment vertical="center" wrapText="1"/>
    </xf>
    <xf numFmtId="0" fontId="42" fillId="2" borderId="37" xfId="0" applyFont="1" applyFill="1" applyBorder="1" applyAlignment="1">
      <alignment horizontal="center" vertical="center" wrapText="1"/>
    </xf>
    <xf numFmtId="0" fontId="19" fillId="9" borderId="59" xfId="0" applyFont="1" applyFill="1" applyBorder="1" applyAlignment="1">
      <alignment vertical="center" wrapText="1"/>
    </xf>
    <xf numFmtId="9" fontId="19" fillId="2" borderId="37" xfId="1" applyFont="1" applyFill="1" applyBorder="1" applyAlignment="1" applyProtection="1">
      <alignment horizontal="center" vertical="center" wrapText="1"/>
    </xf>
    <xf numFmtId="9" fontId="42" fillId="2" borderId="37" xfId="1" applyFont="1" applyFill="1" applyBorder="1" applyAlignment="1" applyProtection="1">
      <alignment horizontal="center" vertical="center" wrapText="1"/>
    </xf>
    <xf numFmtId="0" fontId="19" fillId="2" borderId="7" xfId="0" applyFont="1" applyFill="1" applyBorder="1" applyAlignment="1">
      <alignment vertical="center" wrapText="1"/>
    </xf>
    <xf numFmtId="0" fontId="19" fillId="0" borderId="0" xfId="0" applyFont="1" applyAlignment="1">
      <alignment horizontal="center" vertical="center" wrapText="1"/>
    </xf>
    <xf numFmtId="0" fontId="14" fillId="3" borderId="0" xfId="6" applyFill="1"/>
    <xf numFmtId="0" fontId="2" fillId="4" borderId="38" xfId="0" applyFont="1" applyFill="1" applyBorder="1" applyAlignment="1">
      <alignment horizontal="center" vertical="center" wrapText="1"/>
    </xf>
    <xf numFmtId="0" fontId="2" fillId="4" borderId="9" xfId="0" applyFont="1" applyFill="1" applyBorder="1" applyAlignment="1">
      <alignment vertical="center" wrapText="1"/>
    </xf>
    <xf numFmtId="0" fontId="42" fillId="5" borderId="37" xfId="0" applyFont="1" applyFill="1" applyBorder="1" applyAlignment="1" applyProtection="1">
      <alignment horizontal="center" vertical="center" wrapText="1"/>
      <protection locked="0"/>
    </xf>
    <xf numFmtId="164" fontId="0" fillId="5" borderId="3" xfId="0" applyNumberFormat="1" applyFill="1" applyBorder="1" applyAlignment="1" applyProtection="1">
      <alignment horizontal="center" vertical="center" wrapText="1"/>
      <protection locked="0"/>
    </xf>
    <xf numFmtId="164" fontId="5" fillId="5" borderId="38" xfId="0" applyNumberFormat="1" applyFont="1" applyFill="1" applyBorder="1" applyAlignment="1" applyProtection="1">
      <alignment horizontal="center" vertical="center"/>
      <protection locked="0"/>
    </xf>
    <xf numFmtId="164" fontId="5" fillId="5" borderId="38" xfId="0" applyNumberFormat="1" applyFont="1" applyFill="1" applyBorder="1" applyAlignment="1" applyProtection="1">
      <alignment horizontal="center" vertical="center" wrapText="1"/>
      <protection locked="0"/>
    </xf>
    <xf numFmtId="169" fontId="45" fillId="2" borderId="24" xfId="5" applyNumberFormat="1" applyFont="1" applyFill="1" applyBorder="1"/>
    <xf numFmtId="0" fontId="0" fillId="5" borderId="12" xfId="0" applyFill="1" applyBorder="1" applyProtection="1">
      <protection locked="0"/>
    </xf>
    <xf numFmtId="0" fontId="2" fillId="2" borderId="7" xfId="0" applyFont="1" applyFill="1" applyBorder="1" applyAlignment="1">
      <alignment vertical="center"/>
    </xf>
    <xf numFmtId="0" fontId="61" fillId="2" borderId="27" xfId="0" applyFont="1" applyFill="1" applyBorder="1" applyAlignment="1">
      <alignment horizontal="left" vertical="center"/>
    </xf>
    <xf numFmtId="0" fontId="62" fillId="2" borderId="51" xfId="0" applyFont="1" applyFill="1" applyBorder="1"/>
    <xf numFmtId="0" fontId="62" fillId="2" borderId="38" xfId="0" applyFont="1" applyFill="1" applyBorder="1"/>
    <xf numFmtId="0" fontId="0" fillId="3" borderId="0" xfId="0" applyFill="1" applyAlignment="1">
      <alignment wrapText="1"/>
    </xf>
    <xf numFmtId="0" fontId="3" fillId="0" borderId="27" xfId="0" applyFont="1" applyBorder="1" applyAlignment="1">
      <alignment horizontal="center" vertical="center"/>
    </xf>
    <xf numFmtId="9" fontId="0" fillId="0" borderId="0" xfId="1" applyFont="1"/>
    <xf numFmtId="43" fontId="0" fillId="2" borderId="3" xfId="5" applyFont="1" applyFill="1" applyBorder="1" applyAlignment="1" applyProtection="1">
      <alignment horizontal="center" vertical="center"/>
    </xf>
    <xf numFmtId="43" fontId="0" fillId="5" borderId="3" xfId="5" applyFont="1" applyFill="1" applyBorder="1" applyAlignment="1" applyProtection="1">
      <alignment horizontal="center" vertical="center"/>
      <protection locked="0"/>
    </xf>
    <xf numFmtId="0" fontId="2" fillId="4" borderId="3" xfId="0" applyFont="1" applyFill="1" applyBorder="1" applyAlignment="1" applyProtection="1">
      <alignment vertical="center" wrapText="1"/>
      <protection locked="0"/>
    </xf>
    <xf numFmtId="43" fontId="0" fillId="5" borderId="12" xfId="5" applyFont="1" applyFill="1" applyBorder="1" applyProtection="1">
      <protection locked="0"/>
    </xf>
    <xf numFmtId="43" fontId="0" fillId="5" borderId="3" xfId="5" applyFont="1" applyFill="1" applyBorder="1" applyProtection="1">
      <protection locked="0"/>
    </xf>
    <xf numFmtId="0" fontId="3" fillId="2" borderId="3" xfId="0" applyFont="1" applyFill="1" applyBorder="1" applyAlignment="1">
      <alignment horizontal="left" vertical="center"/>
    </xf>
    <xf numFmtId="0" fontId="3" fillId="2" borderId="3" xfId="0" applyFont="1" applyFill="1" applyBorder="1" applyAlignment="1">
      <alignment horizontal="left"/>
    </xf>
    <xf numFmtId="0" fontId="0" fillId="2" borderId="12" xfId="0" applyFill="1" applyBorder="1" applyAlignment="1">
      <alignment horizontal="center"/>
    </xf>
    <xf numFmtId="0" fontId="0" fillId="2" borderId="13"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4" borderId="14" xfId="0" applyFont="1" applyFill="1" applyBorder="1" applyAlignment="1">
      <alignment horizontal="center" vertical="center" wrapText="1"/>
    </xf>
    <xf numFmtId="0" fontId="0" fillId="2" borderId="7" xfId="0" applyFill="1" applyBorder="1" applyAlignment="1">
      <alignment horizontal="center"/>
    </xf>
    <xf numFmtId="0" fontId="2" fillId="4" borderId="3" xfId="0" applyFont="1" applyFill="1" applyBorder="1" applyAlignment="1">
      <alignment vertical="center" wrapText="1"/>
    </xf>
    <xf numFmtId="0" fontId="0" fillId="0" borderId="12" xfId="0" applyBorder="1" applyAlignment="1">
      <alignment horizontal="center"/>
    </xf>
    <xf numFmtId="0" fontId="0" fillId="2" borderId="3" xfId="0" applyFill="1" applyBorder="1" applyAlignment="1">
      <alignment horizontal="center"/>
    </xf>
    <xf numFmtId="0" fontId="2" fillId="4" borderId="62" xfId="0" applyFont="1" applyFill="1" applyBorder="1"/>
    <xf numFmtId="0" fontId="2" fillId="4" borderId="9" xfId="0" applyFont="1" applyFill="1" applyBorder="1"/>
    <xf numFmtId="9" fontId="0" fillId="5" borderId="3" xfId="1" applyFont="1" applyFill="1" applyBorder="1" applyAlignment="1" applyProtection="1">
      <alignment horizontal="center"/>
      <protection locked="0"/>
    </xf>
    <xf numFmtId="0" fontId="14" fillId="2" borderId="7" xfId="6" applyFill="1" applyBorder="1" applyAlignment="1">
      <alignment wrapText="1"/>
    </xf>
    <xf numFmtId="0" fontId="14" fillId="2" borderId="8" xfId="6" applyFill="1" applyBorder="1" applyAlignment="1">
      <alignment horizontal="left" wrapText="1"/>
    </xf>
    <xf numFmtId="0" fontId="17" fillId="0" borderId="7" xfId="6" applyFont="1" applyBorder="1"/>
    <xf numFmtId="0" fontId="14" fillId="0" borderId="7" xfId="6" applyBorder="1" applyAlignment="1">
      <alignment wrapText="1"/>
    </xf>
    <xf numFmtId="0" fontId="2" fillId="4" borderId="3" xfId="0" applyFont="1" applyFill="1" applyBorder="1" applyAlignment="1">
      <alignment horizontal="center" wrapText="1"/>
    </xf>
    <xf numFmtId="0" fontId="14" fillId="2" borderId="8" xfId="6" applyFill="1" applyBorder="1" applyAlignment="1">
      <alignment wrapText="1"/>
    </xf>
    <xf numFmtId="43" fontId="53" fillId="2" borderId="0" xfId="5" applyFont="1" applyFill="1" applyBorder="1"/>
    <xf numFmtId="0" fontId="45" fillId="2" borderId="20"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0" fillId="5" borderId="4" xfId="0" applyFill="1" applyBorder="1" applyAlignment="1" applyProtection="1">
      <alignment horizontal="center" vertical="center" wrapText="1"/>
      <protection locked="0"/>
    </xf>
    <xf numFmtId="0" fontId="0" fillId="5" borderId="5" xfId="0"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0" fontId="0" fillId="5" borderId="7" xfId="0" applyFill="1" applyBorder="1" applyAlignment="1" applyProtection="1">
      <alignment horizontal="center" vertical="center" wrapText="1"/>
      <protection locked="0"/>
    </xf>
    <xf numFmtId="0" fontId="0" fillId="5" borderId="0" xfId="0" applyFill="1" applyAlignment="1" applyProtection="1">
      <alignment horizontal="center" vertical="center" wrapText="1"/>
      <protection locked="0"/>
    </xf>
    <xf numFmtId="0" fontId="0" fillId="5" borderId="8" xfId="0" applyFill="1" applyBorder="1" applyAlignment="1" applyProtection="1">
      <alignment horizontal="center" vertical="center" wrapText="1"/>
      <protection locked="0"/>
    </xf>
    <xf numFmtId="0" fontId="0" fillId="5" borderId="9" xfId="0"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0" fontId="0" fillId="5" borderId="11"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0" fillId="5" borderId="7" xfId="0"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22" fillId="0" borderId="14" xfId="0" applyFont="1" applyBorder="1" applyAlignment="1">
      <alignment horizontal="left" vertical="top" wrapText="1"/>
    </xf>
    <xf numFmtId="0" fontId="22" fillId="0" borderId="3" xfId="0" applyFont="1" applyBorder="1" applyAlignment="1">
      <alignment horizontal="left" vertical="top" wrapText="1"/>
    </xf>
    <xf numFmtId="0" fontId="27" fillId="11" borderId="12" xfId="0" applyFont="1" applyFill="1" applyBorder="1" applyAlignment="1">
      <alignment horizontal="left"/>
    </xf>
    <xf numFmtId="0" fontId="27" fillId="11" borderId="13" xfId="0" applyFont="1" applyFill="1" applyBorder="1" applyAlignment="1">
      <alignment horizontal="left"/>
    </xf>
    <xf numFmtId="0" fontId="27" fillId="11" borderId="14" xfId="0" applyFont="1" applyFill="1" applyBorder="1" applyAlignment="1">
      <alignment horizontal="left"/>
    </xf>
    <xf numFmtId="0" fontId="0" fillId="0" borderId="4" xfId="0" applyBorder="1" applyAlignment="1">
      <alignment horizontal="center" vertical="center" wrapText="1"/>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30" fillId="2" borderId="12" xfId="0" applyFont="1"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7" fillId="7" borderId="4" xfId="0" applyFont="1" applyFill="1" applyBorder="1" applyAlignment="1">
      <alignment horizontal="left"/>
    </xf>
    <xf numFmtId="0" fontId="7" fillId="7" borderId="22" xfId="0" applyFont="1" applyFill="1" applyBorder="1" applyAlignment="1">
      <alignment horizontal="left"/>
    </xf>
    <xf numFmtId="0" fontId="7" fillId="7" borderId="33" xfId="0" applyFont="1" applyFill="1" applyBorder="1" applyAlignment="1">
      <alignment horizontal="left"/>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7" borderId="12" xfId="0" applyFont="1" applyFill="1" applyBorder="1" applyAlignment="1">
      <alignment horizontal="left"/>
    </xf>
    <xf numFmtId="0" fontId="7" fillId="7" borderId="21" xfId="0" applyFont="1" applyFill="1" applyBorder="1" applyAlignment="1">
      <alignment horizontal="left"/>
    </xf>
    <xf numFmtId="0" fontId="7" fillId="7" borderId="1" xfId="0" applyFont="1" applyFill="1" applyBorder="1" applyAlignment="1">
      <alignment horizontal="left"/>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2" fillId="4" borderId="4" xfId="0" applyFont="1" applyFill="1" applyBorder="1" applyAlignment="1">
      <alignment horizontal="lef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2" fillId="6" borderId="3" xfId="0" applyFont="1" applyFill="1" applyBorder="1" applyAlignment="1">
      <alignment horizontal="left"/>
    </xf>
    <xf numFmtId="0" fontId="0" fillId="0" borderId="4"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167" fontId="3" fillId="0" borderId="3" xfId="0" applyNumberFormat="1" applyFont="1" applyBorder="1" applyAlignment="1">
      <alignment horizontal="left" vertical="center" wrapText="1"/>
    </xf>
    <xf numFmtId="0" fontId="2" fillId="7" borderId="4" xfId="0" applyFont="1" applyFill="1" applyBorder="1" applyAlignment="1">
      <alignment horizontal="left"/>
    </xf>
    <xf numFmtId="0" fontId="2" fillId="7" borderId="27" xfId="0" applyFont="1" applyFill="1" applyBorder="1" applyAlignment="1">
      <alignment horizontal="left"/>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4" borderId="3" xfId="0" applyFont="1" applyFill="1" applyBorder="1" applyAlignment="1">
      <alignment horizontal="center" vertical="center"/>
    </xf>
    <xf numFmtId="0" fontId="0" fillId="5" borderId="12" xfId="0" applyFill="1" applyBorder="1" applyAlignment="1" applyProtection="1">
      <alignment horizontal="center" vertical="center"/>
      <protection locked="0"/>
    </xf>
    <xf numFmtId="0" fontId="0" fillId="5" borderId="27" xfId="0" applyFill="1" applyBorder="1" applyAlignment="1" applyProtection="1">
      <alignment horizontal="center" vertical="center" wrapText="1"/>
      <protection locked="0"/>
    </xf>
    <xf numFmtId="0" fontId="0" fillId="5" borderId="12"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0" fontId="2" fillId="4" borderId="1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5" borderId="1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2" xfId="0" applyFill="1" applyBorder="1" applyAlignment="1" applyProtection="1">
      <alignment horizontal="center" vertical="top" wrapText="1"/>
      <protection locked="0"/>
    </xf>
    <xf numFmtId="0" fontId="0" fillId="5" borderId="3" xfId="0" applyFill="1" applyBorder="1" applyAlignment="1" applyProtection="1">
      <alignment horizontal="center" vertical="top" wrapText="1"/>
      <protection locked="0"/>
    </xf>
    <xf numFmtId="0" fontId="11" fillId="2" borderId="13"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2" fillId="8" borderId="12" xfId="0" applyFont="1" applyFill="1" applyBorder="1" applyAlignment="1">
      <alignment horizontal="left" vertical="center"/>
    </xf>
    <xf numFmtId="0" fontId="2" fillId="8" borderId="13" xfId="0" applyFont="1" applyFill="1" applyBorder="1" applyAlignment="1">
      <alignment horizontal="left" vertical="center"/>
    </xf>
    <xf numFmtId="0" fontId="2" fillId="8" borderId="14" xfId="0" applyFont="1" applyFill="1" applyBorder="1" applyAlignment="1">
      <alignment horizontal="left" vertical="center"/>
    </xf>
    <xf numFmtId="0" fontId="2" fillId="7" borderId="5" xfId="0" applyFont="1" applyFill="1" applyBorder="1" applyAlignment="1">
      <alignment horizontal="left"/>
    </xf>
    <xf numFmtId="0" fontId="2" fillId="7" borderId="6" xfId="0" applyFont="1" applyFill="1" applyBorder="1" applyAlignment="1">
      <alignment horizontal="left"/>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45" xfId="0" applyFont="1" applyFill="1" applyBorder="1" applyAlignment="1">
      <alignment horizontal="center"/>
    </xf>
    <xf numFmtId="0" fontId="0" fillId="5" borderId="12" xfId="0" applyFill="1" applyBorder="1" applyAlignment="1" applyProtection="1">
      <alignment horizontal="left" vertical="center" wrapText="1"/>
      <protection locked="0"/>
    </xf>
    <xf numFmtId="0" fontId="0" fillId="5" borderId="13" xfId="0" applyFill="1" applyBorder="1" applyAlignment="1" applyProtection="1">
      <alignment horizontal="left" vertical="center" wrapText="1"/>
      <protection locked="0"/>
    </xf>
    <xf numFmtId="0" fontId="0" fillId="5" borderId="45" xfId="0" applyFill="1" applyBorder="1" applyAlignment="1" applyProtection="1">
      <alignment horizontal="left" vertical="center" wrapText="1"/>
      <protection locked="0"/>
    </xf>
    <xf numFmtId="0" fontId="2" fillId="4" borderId="14" xfId="0" applyFont="1" applyFill="1" applyBorder="1" applyAlignment="1">
      <alignment horizontal="center"/>
    </xf>
    <xf numFmtId="0" fontId="2" fillId="7" borderId="39" xfId="0" applyFont="1" applyFill="1" applyBorder="1" applyAlignment="1">
      <alignment horizontal="left"/>
    </xf>
    <xf numFmtId="0" fontId="2" fillId="7" borderId="52" xfId="0" applyFont="1" applyFill="1" applyBorder="1" applyAlignment="1">
      <alignment horizontal="left"/>
    </xf>
    <xf numFmtId="0" fontId="2" fillId="7" borderId="53" xfId="0" applyFont="1" applyFill="1" applyBorder="1" applyAlignment="1">
      <alignment horizontal="left"/>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2" borderId="7" xfId="0" applyFill="1" applyBorder="1" applyAlignment="1">
      <alignment horizontal="center"/>
    </xf>
    <xf numFmtId="0" fontId="0" fillId="2" borderId="51" xfId="0" applyFill="1" applyBorder="1" applyAlignment="1">
      <alignment horizont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14" fontId="0" fillId="5" borderId="12" xfId="0" applyNumberFormat="1" applyFill="1" applyBorder="1" applyAlignment="1" applyProtection="1">
      <alignment horizontal="center" vertical="top" wrapText="1"/>
      <protection locked="0"/>
    </xf>
    <xf numFmtId="14" fontId="0" fillId="5" borderId="3" xfId="0" applyNumberFormat="1" applyFill="1" applyBorder="1" applyAlignment="1" applyProtection="1">
      <alignment horizontal="center" vertical="top" wrapText="1"/>
      <protection locked="0"/>
    </xf>
    <xf numFmtId="164" fontId="3" fillId="0" borderId="12"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0" fillId="2" borderId="3" xfId="0" applyFill="1" applyBorder="1" applyAlignment="1">
      <alignment horizontal="left" vertical="center" wrapText="1"/>
    </xf>
    <xf numFmtId="0" fontId="2" fillId="4" borderId="3" xfId="0" applyFont="1" applyFill="1" applyBorder="1" applyAlignment="1">
      <alignment horizontal="center"/>
    </xf>
    <xf numFmtId="0" fontId="2" fillId="7" borderId="32" xfId="0" applyFont="1" applyFill="1" applyBorder="1" applyAlignment="1">
      <alignment horizontal="left"/>
    </xf>
    <xf numFmtId="0" fontId="2" fillId="4" borderId="27" xfId="0" applyFont="1" applyFill="1" applyBorder="1" applyAlignment="1">
      <alignment horizontal="center" vertical="center" wrapText="1"/>
    </xf>
    <xf numFmtId="0" fontId="30" fillId="2" borderId="3" xfId="0" applyFont="1" applyFill="1" applyBorder="1" applyAlignment="1">
      <alignment horizontal="left" vertical="center" wrapText="1"/>
    </xf>
    <xf numFmtId="0" fontId="0" fillId="5" borderId="3" xfId="0" applyFill="1" applyBorder="1" applyAlignment="1" applyProtection="1">
      <alignment horizontal="left" vertical="center" wrapText="1"/>
      <protection locked="0"/>
    </xf>
    <xf numFmtId="0" fontId="2" fillId="8" borderId="12" xfId="0" applyFont="1" applyFill="1" applyBorder="1" applyAlignment="1">
      <alignment horizontal="left" vertical="center" wrapText="1"/>
    </xf>
    <xf numFmtId="0" fontId="2" fillId="8" borderId="13" xfId="0" applyFont="1" applyFill="1" applyBorder="1" applyAlignment="1">
      <alignment horizontal="left" vertical="center" wrapText="1"/>
    </xf>
    <xf numFmtId="0" fontId="2" fillId="8" borderId="14" xfId="0" applyFont="1" applyFill="1" applyBorder="1" applyAlignment="1">
      <alignment horizontal="left" vertical="center" wrapText="1"/>
    </xf>
    <xf numFmtId="0" fontId="0" fillId="2" borderId="12"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5" borderId="13" xfId="0" applyFill="1" applyBorder="1" applyAlignment="1" applyProtection="1">
      <alignment horizontal="center" vertical="center"/>
      <protection locked="0"/>
    </xf>
    <xf numFmtId="0" fontId="0" fillId="5" borderId="14" xfId="0" applyFill="1" applyBorder="1" applyAlignment="1" applyProtection="1">
      <alignment horizontal="center" vertical="center"/>
      <protection locked="0"/>
    </xf>
    <xf numFmtId="0" fontId="0" fillId="5" borderId="13" xfId="0" applyFill="1" applyBorder="1" applyAlignment="1" applyProtection="1">
      <alignment horizontal="center" vertical="top" wrapText="1"/>
      <protection locked="0"/>
    </xf>
    <xf numFmtId="0" fontId="0" fillId="5" borderId="14" xfId="0" applyFill="1" applyBorder="1" applyAlignment="1" applyProtection="1">
      <alignment horizontal="center" vertical="top" wrapText="1"/>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0" fillId="2" borderId="10" xfId="0" applyFill="1" applyBorder="1" applyAlignment="1">
      <alignment horizontal="center"/>
    </xf>
    <xf numFmtId="0" fontId="0" fillId="2" borderId="11" xfId="0" applyFill="1" applyBorder="1" applyAlignment="1">
      <alignment horizont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5" fillId="0" borderId="4" xfId="0" applyFont="1" applyBorder="1" applyAlignment="1">
      <alignment horizontal="left" vertical="center" wrapText="1"/>
    </xf>
    <xf numFmtId="0" fontId="5" fillId="0" borderId="27" xfId="0" applyFont="1" applyBorder="1" applyAlignment="1">
      <alignment horizontal="left" vertical="center" wrapText="1"/>
    </xf>
    <xf numFmtId="0" fontId="5" fillId="0" borderId="12" xfId="0" applyFont="1" applyBorder="1" applyAlignment="1">
      <alignment horizontal="left" vertical="center" wrapText="1"/>
    </xf>
    <xf numFmtId="0" fontId="5" fillId="0" borderId="3" xfId="0" applyFont="1" applyBorder="1" applyAlignment="1">
      <alignment horizontal="left"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2" fillId="5" borderId="12" xfId="0" applyFont="1" applyFill="1" applyBorder="1" applyAlignment="1" applyProtection="1">
      <alignment horizontal="left" vertical="top" wrapText="1"/>
      <protection locked="0"/>
    </xf>
    <xf numFmtId="0" fontId="22" fillId="5" borderId="14" xfId="0" applyFont="1" applyFill="1" applyBorder="1" applyAlignment="1" applyProtection="1">
      <alignment horizontal="left" vertical="top" wrapText="1"/>
      <protection locked="0"/>
    </xf>
    <xf numFmtId="0" fontId="27" fillId="11" borderId="12" xfId="0" applyFont="1" applyFill="1" applyBorder="1" applyAlignment="1">
      <alignment horizontal="left" wrapText="1"/>
    </xf>
    <xf numFmtId="0" fontId="27" fillId="11" borderId="21" xfId="0" applyFont="1" applyFill="1" applyBorder="1" applyAlignment="1">
      <alignment horizontal="left" wrapText="1"/>
    </xf>
    <xf numFmtId="0" fontId="27" fillId="11" borderId="13" xfId="0" applyFont="1" applyFill="1" applyBorder="1" applyAlignment="1">
      <alignment horizontal="left" wrapText="1"/>
    </xf>
    <xf numFmtId="0" fontId="27" fillId="11" borderId="14" xfId="0" applyFont="1" applyFill="1" applyBorder="1" applyAlignment="1">
      <alignment horizontal="left" wrapText="1"/>
    </xf>
    <xf numFmtId="0" fontId="35" fillId="12" borderId="27" xfId="0" applyFont="1" applyFill="1" applyBorder="1" applyAlignment="1">
      <alignment vertical="center"/>
    </xf>
    <xf numFmtId="0" fontId="35" fillId="12" borderId="3" xfId="0" applyFont="1" applyFill="1" applyBorder="1" applyAlignment="1">
      <alignment vertical="center"/>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0" fontId="14" fillId="5" borderId="3" xfId="6" applyFill="1" applyBorder="1" applyAlignment="1" applyProtection="1">
      <alignment horizontal="left" wrapText="1"/>
      <protection locked="0"/>
    </xf>
    <xf numFmtId="0" fontId="14" fillId="5" borderId="12" xfId="6" applyFill="1" applyBorder="1" applyAlignment="1" applyProtection="1">
      <alignment horizontal="center" wrapText="1"/>
      <protection locked="0"/>
    </xf>
    <xf numFmtId="0" fontId="14" fillId="5" borderId="13" xfId="6" applyFill="1" applyBorder="1" applyAlignment="1" applyProtection="1">
      <alignment horizontal="center" wrapText="1"/>
      <protection locked="0"/>
    </xf>
    <xf numFmtId="0" fontId="14" fillId="5" borderId="14" xfId="6" applyFill="1" applyBorder="1" applyAlignment="1" applyProtection="1">
      <alignment horizontal="center" wrapText="1"/>
      <protection locked="0"/>
    </xf>
    <xf numFmtId="0" fontId="12" fillId="0" borderId="12" xfId="6" applyFont="1" applyBorder="1" applyAlignment="1">
      <alignment horizontal="left" vertical="top" wrapText="1"/>
    </xf>
    <xf numFmtId="0" fontId="12" fillId="0" borderId="3" xfId="6" applyFont="1" applyBorder="1" applyAlignment="1">
      <alignment horizontal="left" vertical="top" wrapText="1"/>
    </xf>
    <xf numFmtId="0" fontId="22" fillId="2" borderId="0" xfId="0" applyFont="1" applyFill="1" applyAlignment="1">
      <alignment horizontal="left" vertical="top" wrapText="1"/>
    </xf>
    <xf numFmtId="0" fontId="2" fillId="4" borderId="12"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7" fillId="7" borderId="5" xfId="0" applyFont="1" applyFill="1" applyBorder="1" applyAlignment="1">
      <alignment horizontal="left"/>
    </xf>
    <xf numFmtId="0" fontId="7" fillId="7" borderId="6" xfId="0" applyFont="1" applyFill="1" applyBorder="1" applyAlignment="1">
      <alignment horizontal="left"/>
    </xf>
    <xf numFmtId="0" fontId="12" fillId="0" borderId="12" xfId="6" applyFont="1" applyBorder="1" applyAlignment="1">
      <alignment horizontal="left" vertical="center" wrapText="1"/>
    </xf>
    <xf numFmtId="0" fontId="12" fillId="0" borderId="13" xfId="6" applyFont="1" applyBorder="1" applyAlignment="1">
      <alignment horizontal="left" vertical="center" wrapText="1"/>
    </xf>
    <xf numFmtId="0" fontId="12" fillId="0" borderId="14" xfId="6" applyFont="1" applyBorder="1" applyAlignment="1">
      <alignment horizontal="left" vertical="center" wrapText="1"/>
    </xf>
    <xf numFmtId="0" fontId="21" fillId="12" borderId="13" xfId="0" applyFont="1" applyFill="1" applyBorder="1" applyAlignment="1">
      <alignment horizontal="center" vertical="center" wrapText="1"/>
    </xf>
    <xf numFmtId="0" fontId="21" fillId="12" borderId="14"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1" fillId="12" borderId="3" xfId="0" applyFont="1" applyFill="1" applyBorder="1" applyAlignment="1">
      <alignment horizontal="center" vertical="center" wrapText="1"/>
    </xf>
    <xf numFmtId="0" fontId="22" fillId="5" borderId="9" xfId="0" applyFont="1" applyFill="1" applyBorder="1" applyAlignment="1" applyProtection="1">
      <alignment horizontal="left" vertical="top" wrapText="1"/>
      <protection locked="0"/>
    </xf>
    <xf numFmtId="0" fontId="22" fillId="5" borderId="11" xfId="0" applyFont="1" applyFill="1" applyBorder="1" applyAlignment="1" applyProtection="1">
      <alignment horizontal="left" vertical="top" wrapText="1"/>
      <protection locked="0"/>
    </xf>
    <xf numFmtId="0" fontId="22" fillId="2" borderId="7" xfId="0" applyFont="1" applyFill="1" applyBorder="1" applyAlignment="1">
      <alignment horizontal="left" vertical="top" wrapText="1"/>
    </xf>
    <xf numFmtId="0" fontId="0" fillId="5" borderId="13" xfId="0" applyFill="1" applyBorder="1" applyAlignment="1" applyProtection="1">
      <alignment horizontal="center" vertical="center" wrapText="1"/>
      <protection locked="0"/>
    </xf>
    <xf numFmtId="0" fontId="0" fillId="5" borderId="14" xfId="0" applyFill="1" applyBorder="1" applyAlignment="1" applyProtection="1">
      <alignment horizontal="center" vertical="center" wrapText="1"/>
      <protection locked="0"/>
    </xf>
    <xf numFmtId="0" fontId="18" fillId="8" borderId="7" xfId="0" applyFont="1" applyFill="1" applyBorder="1" applyAlignment="1">
      <alignment horizontal="left" vertical="center" wrapText="1"/>
    </xf>
    <xf numFmtId="0" fontId="18" fillId="8" borderId="0" xfId="0" applyFont="1" applyFill="1" applyAlignment="1">
      <alignment horizontal="left" vertical="center" wrapText="1"/>
    </xf>
    <xf numFmtId="0" fontId="18" fillId="8" borderId="63" xfId="0" applyFont="1" applyFill="1" applyBorder="1" applyAlignment="1">
      <alignment horizontal="left" vertical="center" wrapText="1"/>
    </xf>
    <xf numFmtId="164" fontId="0" fillId="5" borderId="4" xfId="0" applyNumberFormat="1" applyFill="1" applyBorder="1" applyAlignment="1" applyProtection="1">
      <alignment horizontal="center" vertical="center"/>
      <protection locked="0"/>
    </xf>
    <xf numFmtId="164" fontId="0" fillId="5" borderId="5" xfId="0" applyNumberFormat="1" applyFill="1" applyBorder="1" applyAlignment="1" applyProtection="1">
      <alignment horizontal="center" vertical="center"/>
      <protection locked="0"/>
    </xf>
    <xf numFmtId="164" fontId="0" fillId="5" borderId="6" xfId="0" applyNumberFormat="1" applyFill="1" applyBorder="1" applyAlignment="1" applyProtection="1">
      <alignment horizontal="center" vertical="center"/>
      <protection locked="0"/>
    </xf>
    <xf numFmtId="164" fontId="0" fillId="5" borderId="9" xfId="0" applyNumberFormat="1" applyFill="1" applyBorder="1" applyAlignment="1" applyProtection="1">
      <alignment horizontal="center" vertical="center"/>
      <protection locked="0"/>
    </xf>
    <xf numFmtId="164" fontId="0" fillId="5" borderId="10" xfId="0" applyNumberFormat="1" applyFill="1" applyBorder="1" applyAlignment="1" applyProtection="1">
      <alignment horizontal="center" vertical="center"/>
      <protection locked="0"/>
    </xf>
    <xf numFmtId="164" fontId="0" fillId="5" borderId="11" xfId="0" applyNumberFormat="1" applyFill="1" applyBorder="1" applyAlignment="1" applyProtection="1">
      <alignment horizontal="center" vertical="center"/>
      <protection locked="0"/>
    </xf>
    <xf numFmtId="164" fontId="0" fillId="5" borderId="7" xfId="0" applyNumberFormat="1" applyFill="1" applyBorder="1" applyAlignment="1" applyProtection="1">
      <alignment horizontal="center" vertical="center"/>
      <protection locked="0"/>
    </xf>
    <xf numFmtId="164" fontId="0" fillId="5" borderId="0" xfId="0" applyNumberFormat="1" applyFill="1" applyAlignment="1" applyProtection="1">
      <alignment horizontal="center" vertical="center"/>
      <protection locked="0"/>
    </xf>
    <xf numFmtId="164" fontId="0" fillId="5" borderId="8" xfId="0" applyNumberFormat="1" applyFill="1" applyBorder="1" applyAlignment="1" applyProtection="1">
      <alignment horizontal="center" vertical="center"/>
      <protection locked="0"/>
    </xf>
    <xf numFmtId="0" fontId="2" fillId="4" borderId="51" xfId="0" applyFont="1" applyFill="1" applyBorder="1" applyAlignment="1">
      <alignment horizontal="center" vertical="center" wrapText="1"/>
    </xf>
    <xf numFmtId="0" fontId="2" fillId="4" borderId="38" xfId="0" applyFont="1" applyFill="1" applyBorder="1" applyAlignment="1">
      <alignment horizontal="center" vertical="center" wrapText="1"/>
    </xf>
    <xf numFmtId="9" fontId="0" fillId="5" borderId="6" xfId="1" applyFont="1" applyFill="1" applyBorder="1" applyAlignment="1" applyProtection="1">
      <alignment horizontal="center" vertical="center"/>
      <protection locked="0"/>
    </xf>
    <xf numFmtId="9" fontId="0" fillId="5" borderId="11" xfId="1" applyFont="1" applyFill="1" applyBorder="1" applyAlignment="1" applyProtection="1">
      <alignment horizontal="center" vertical="center"/>
      <protection locked="0"/>
    </xf>
    <xf numFmtId="9" fontId="0" fillId="5" borderId="8" xfId="1" applyFont="1" applyFill="1" applyBorder="1" applyAlignment="1" applyProtection="1">
      <alignment horizontal="center" vertical="center"/>
      <protection locked="0"/>
    </xf>
    <xf numFmtId="164" fontId="0" fillId="5" borderId="4" xfId="0" applyNumberFormat="1" applyFill="1" applyBorder="1" applyAlignment="1" applyProtection="1">
      <alignment horizontal="left" vertical="center" wrapText="1"/>
      <protection locked="0"/>
    </xf>
    <xf numFmtId="164" fontId="0" fillId="5" borderId="5" xfId="0" applyNumberFormat="1" applyFill="1" applyBorder="1" applyAlignment="1" applyProtection="1">
      <alignment horizontal="left" vertical="center" wrapText="1"/>
      <protection locked="0"/>
    </xf>
    <xf numFmtId="164" fontId="0" fillId="5" borderId="6" xfId="0" applyNumberFormat="1" applyFill="1" applyBorder="1" applyAlignment="1" applyProtection="1">
      <alignment horizontal="left" vertical="center" wrapText="1"/>
      <protection locked="0"/>
    </xf>
    <xf numFmtId="164" fontId="0" fillId="5" borderId="9" xfId="0" applyNumberFormat="1" applyFill="1" applyBorder="1" applyAlignment="1" applyProtection="1">
      <alignment horizontal="left" vertical="center" wrapText="1"/>
      <protection locked="0"/>
    </xf>
    <xf numFmtId="164" fontId="0" fillId="5" borderId="10" xfId="0" applyNumberFormat="1" applyFill="1" applyBorder="1" applyAlignment="1" applyProtection="1">
      <alignment horizontal="left" vertical="center" wrapText="1"/>
      <protection locked="0"/>
    </xf>
    <xf numFmtId="164" fontId="0" fillId="5" borderId="11" xfId="0" applyNumberFormat="1" applyFill="1" applyBorder="1" applyAlignment="1" applyProtection="1">
      <alignment horizontal="left" vertical="center" wrapText="1"/>
      <protection locked="0"/>
    </xf>
    <xf numFmtId="164" fontId="0" fillId="5" borderId="12" xfId="0" applyNumberFormat="1" applyFill="1" applyBorder="1" applyAlignment="1" applyProtection="1">
      <alignment horizontal="left" vertical="center"/>
      <protection locked="0"/>
    </xf>
    <xf numFmtId="164" fontId="0" fillId="5" borderId="13" xfId="0" applyNumberFormat="1" applyFill="1" applyBorder="1" applyAlignment="1" applyProtection="1">
      <alignment horizontal="left" vertical="center"/>
      <protection locked="0"/>
    </xf>
    <xf numFmtId="164" fontId="0" fillId="5" borderId="14" xfId="0" applyNumberFormat="1" applyFill="1" applyBorder="1" applyAlignment="1" applyProtection="1">
      <alignment horizontal="left" vertical="center"/>
      <protection locked="0"/>
    </xf>
    <xf numFmtId="164" fontId="0" fillId="5" borderId="3" xfId="0" applyNumberFormat="1" applyFill="1" applyBorder="1" applyAlignment="1" applyProtection="1">
      <alignment horizontal="center" vertical="center"/>
      <protection locked="0"/>
    </xf>
    <xf numFmtId="2" fontId="0" fillId="5" borderId="12" xfId="0" applyNumberFormat="1" applyFill="1" applyBorder="1" applyAlignment="1" applyProtection="1">
      <alignment horizontal="center" vertical="center" wrapText="1"/>
      <protection locked="0"/>
    </xf>
    <xf numFmtId="2" fontId="0" fillId="5" borderId="14" xfId="0" applyNumberForma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9" fillId="0" borderId="3" xfId="0" applyFont="1" applyBorder="1" applyAlignment="1">
      <alignment horizontal="left" vertical="center" wrapText="1"/>
    </xf>
    <xf numFmtId="0" fontId="29" fillId="0" borderId="12" xfId="0" applyFont="1" applyBorder="1" applyAlignment="1">
      <alignment horizontal="left" vertical="center" wrapText="1"/>
    </xf>
    <xf numFmtId="0" fontId="7" fillId="7" borderId="13" xfId="0" applyFont="1" applyFill="1" applyBorder="1" applyAlignment="1">
      <alignment horizontal="left"/>
    </xf>
    <xf numFmtId="0" fontId="7" fillId="7" borderId="14" xfId="0" applyFont="1" applyFill="1" applyBorder="1" applyAlignment="1">
      <alignment horizontal="left"/>
    </xf>
    <xf numFmtId="0" fontId="20" fillId="0" borderId="7" xfId="0" applyFont="1" applyBorder="1" applyAlignment="1">
      <alignment horizontal="left" vertical="center" wrapText="1"/>
    </xf>
    <xf numFmtId="0" fontId="20" fillId="0" borderId="0" xfId="0" applyFont="1" applyAlignment="1">
      <alignment horizontal="left"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5" borderId="9"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5" fillId="5" borderId="11" xfId="0" applyFont="1" applyFill="1" applyBorder="1" applyAlignment="1" applyProtection="1">
      <alignment horizontal="center" vertical="center"/>
      <protection locked="0"/>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164" fontId="0" fillId="5" borderId="7" xfId="0" applyNumberFormat="1" applyFill="1" applyBorder="1" applyAlignment="1" applyProtection="1">
      <alignment horizontal="left" vertical="center" wrapText="1"/>
      <protection locked="0"/>
    </xf>
    <xf numFmtId="164" fontId="0" fillId="5" borderId="0" xfId="0" applyNumberFormat="1" applyFill="1" applyAlignment="1" applyProtection="1">
      <alignment horizontal="left" vertical="center" wrapText="1"/>
      <protection locked="0"/>
    </xf>
    <xf numFmtId="164" fontId="0" fillId="5" borderId="8" xfId="0" applyNumberFormat="1" applyFill="1" applyBorder="1" applyAlignment="1" applyProtection="1">
      <alignment horizontal="left" vertical="center" wrapText="1"/>
      <protection locked="0"/>
    </xf>
    <xf numFmtId="164" fontId="5" fillId="5" borderId="12" xfId="0" applyNumberFormat="1" applyFont="1" applyFill="1" applyBorder="1" applyAlignment="1" applyProtection="1">
      <alignment horizontal="center" vertical="center" wrapText="1"/>
      <protection locked="0"/>
    </xf>
    <xf numFmtId="164" fontId="5" fillId="5" borderId="14" xfId="0" applyNumberFormat="1" applyFont="1" applyFill="1" applyBorder="1" applyAlignment="1" applyProtection="1">
      <alignment horizontal="center" vertical="center" wrapText="1"/>
      <protection locked="0"/>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164" fontId="0" fillId="5" borderId="27" xfId="0" applyNumberFormat="1" applyFill="1" applyBorder="1" applyAlignment="1" applyProtection="1">
      <alignment horizontal="center" vertical="center"/>
      <protection locked="0"/>
    </xf>
    <xf numFmtId="164" fontId="0" fillId="5" borderId="38" xfId="0" applyNumberFormat="1" applyFill="1" applyBorder="1" applyAlignment="1" applyProtection="1">
      <alignment horizontal="center" vertical="center"/>
      <protection locked="0"/>
    </xf>
    <xf numFmtId="0" fontId="2" fillId="4" borderId="26" xfId="0" applyFont="1" applyFill="1" applyBorder="1" applyAlignment="1">
      <alignment horizontal="center" vertical="center" wrapText="1"/>
    </xf>
    <xf numFmtId="2" fontId="0" fillId="5" borderId="12" xfId="0" applyNumberFormat="1" applyFill="1" applyBorder="1" applyAlignment="1" applyProtection="1">
      <alignment horizontal="center" vertical="center"/>
      <protection locked="0"/>
    </xf>
    <xf numFmtId="2" fontId="0" fillId="5" borderId="14" xfId="0" applyNumberFormat="1" applyFill="1" applyBorder="1" applyAlignment="1" applyProtection="1">
      <alignment horizontal="center" vertical="center"/>
      <protection locked="0"/>
    </xf>
    <xf numFmtId="0" fontId="18" fillId="8" borderId="55" xfId="0" applyFont="1" applyFill="1" applyBorder="1" applyAlignment="1">
      <alignment horizontal="left" vertical="center" wrapText="1"/>
    </xf>
    <xf numFmtId="0" fontId="18" fillId="8" borderId="34" xfId="0" applyFont="1" applyFill="1" applyBorder="1" applyAlignment="1">
      <alignment horizontal="left" vertical="center" wrapText="1"/>
    </xf>
    <xf numFmtId="0" fontId="7" fillId="7" borderId="3" xfId="0" applyFont="1" applyFill="1" applyBorder="1" applyAlignment="1">
      <alignment horizontal="left"/>
    </xf>
    <xf numFmtId="0" fontId="29" fillId="0" borderId="3" xfId="0" applyFont="1" applyBorder="1" applyAlignment="1">
      <alignment horizontal="left" vertical="top" wrapText="1"/>
    </xf>
    <xf numFmtId="0" fontId="3" fillId="0" borderId="3" xfId="0" applyFont="1" applyBorder="1" applyAlignment="1">
      <alignment horizontal="left" vertical="top" wrapText="1"/>
    </xf>
    <xf numFmtId="0" fontId="7" fillId="7" borderId="4" xfId="0" applyFont="1" applyFill="1" applyBorder="1" applyAlignment="1">
      <alignment horizontal="left" vertical="center"/>
    </xf>
    <xf numFmtId="0" fontId="7" fillId="7" borderId="5" xfId="0" applyFont="1" applyFill="1" applyBorder="1" applyAlignment="1">
      <alignment horizontal="left" vertical="center"/>
    </xf>
    <xf numFmtId="0" fontId="7" fillId="7" borderId="6" xfId="0" applyFont="1" applyFill="1" applyBorder="1" applyAlignment="1">
      <alignment horizontal="left" vertical="center"/>
    </xf>
    <xf numFmtId="2" fontId="0" fillId="5" borderId="12" xfId="5" applyNumberFormat="1" applyFont="1" applyFill="1" applyBorder="1" applyAlignment="1" applyProtection="1">
      <alignment horizontal="center" vertical="center" wrapText="1"/>
      <protection locked="0"/>
    </xf>
    <xf numFmtId="2" fontId="0" fillId="5" borderId="14" xfId="5" applyNumberFormat="1" applyFont="1" applyFill="1" applyBorder="1" applyAlignment="1" applyProtection="1">
      <alignment horizontal="center" vertical="center" wrapText="1"/>
      <protection locked="0"/>
    </xf>
    <xf numFmtId="0" fontId="0" fillId="5" borderId="3" xfId="0" applyFill="1" applyBorder="1" applyAlignment="1" applyProtection="1">
      <alignment horizontal="center" vertical="center"/>
      <protection locked="0"/>
    </xf>
    <xf numFmtId="0" fontId="7" fillId="7" borderId="3" xfId="0" applyFont="1" applyFill="1" applyBorder="1" applyAlignment="1">
      <alignment horizontal="left" vertical="center"/>
    </xf>
    <xf numFmtId="0" fontId="0" fillId="2" borderId="12" xfId="0" applyFill="1" applyBorder="1" applyAlignment="1">
      <alignment horizontal="left" vertical="center" wrapText="1"/>
    </xf>
    <xf numFmtId="0" fontId="15" fillId="2" borderId="0" xfId="6" applyFont="1" applyFill="1" applyAlignment="1">
      <alignment horizontal="center" vertical="center"/>
    </xf>
  </cellXfs>
  <cellStyles count="9">
    <cellStyle name="Comma" xfId="5" builtinId="3"/>
    <cellStyle name="Currency" xfId="8" builtinId="4"/>
    <cellStyle name="Hyperlink 2" xfId="3" xr:uid="{4A2A2FA9-4F0C-40D3-93A6-87814993A8F9}"/>
    <cellStyle name="Neutral 2" xfId="7" xr:uid="{6EBF7578-598B-4BB7-8BFE-D03B4CC4D66F}"/>
    <cellStyle name="Normal" xfId="0" builtinId="0"/>
    <cellStyle name="Normal 11" xfId="2" xr:uid="{A26E6923-41E9-4C99-8528-9DE0E2AE62B3}"/>
    <cellStyle name="Normal 2" xfId="4" xr:uid="{93C7DA46-1A90-4D17-9F61-03B6567D349A}"/>
    <cellStyle name="Normal 3" xfId="6" xr:uid="{E4B7A36A-EA23-4E39-8B81-CD8BCCE7AC60}"/>
    <cellStyle name="Per cent" xfId="1" builtinId="5"/>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darkDown"/>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darkDown"/>
      </fill>
    </dxf>
    <dxf>
      <fill>
        <patternFill patternType="darkDown"/>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microsoft.com/office/2017/10/relationships/person" Target="persons/person.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52551</xdr:colOff>
      <xdr:row>1</xdr:row>
      <xdr:rowOff>14857</xdr:rowOff>
    </xdr:from>
    <xdr:to>
      <xdr:col>2</xdr:col>
      <xdr:colOff>1045171</xdr:colOff>
      <xdr:row>3</xdr:row>
      <xdr:rowOff>96518</xdr:rowOff>
    </xdr:to>
    <xdr:pic>
      <xdr:nvPicPr>
        <xdr:cNvPr id="2" name="Picture 1">
          <a:extLst>
            <a:ext uri="{FF2B5EF4-FFF2-40B4-BE49-F238E27FC236}">
              <a16:creationId xmlns:a16="http://schemas.microsoft.com/office/drawing/2014/main" id="{1E928BBA-644F-4467-B967-7DF86A05927D}"/>
            </a:ext>
          </a:extLst>
        </xdr:cNvPr>
        <xdr:cNvPicPr>
          <a:picLocks noChangeAspect="1"/>
        </xdr:cNvPicPr>
      </xdr:nvPicPr>
      <xdr:blipFill>
        <a:blip xmlns:r="http://schemas.openxmlformats.org/officeDocument/2006/relationships" r:embed="rId1"/>
        <a:stretch>
          <a:fillRect/>
        </a:stretch>
      </xdr:blipFill>
      <xdr:spPr>
        <a:xfrm>
          <a:off x="834258" y="185650"/>
          <a:ext cx="1774327" cy="423247"/>
        </a:xfrm>
        <a:prstGeom prst="rect">
          <a:avLst/>
        </a:prstGeom>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161925</xdr:colOff>
      <xdr:row>1</xdr:row>
      <xdr:rowOff>38100</xdr:rowOff>
    </xdr:from>
    <xdr:to>
      <xdr:col>3</xdr:col>
      <xdr:colOff>525256</xdr:colOff>
      <xdr:row>3</xdr:row>
      <xdr:rowOff>130511</xdr:rowOff>
    </xdr:to>
    <xdr:pic>
      <xdr:nvPicPr>
        <xdr:cNvPr id="2" name="Picture 1">
          <a:extLst>
            <a:ext uri="{FF2B5EF4-FFF2-40B4-BE49-F238E27FC236}">
              <a16:creationId xmlns:a16="http://schemas.microsoft.com/office/drawing/2014/main" id="{AB68BDAC-8493-4877-8114-350433F78416}"/>
            </a:ext>
          </a:extLst>
        </xdr:cNvPr>
        <xdr:cNvPicPr>
          <a:picLocks noChangeAspect="1"/>
        </xdr:cNvPicPr>
      </xdr:nvPicPr>
      <xdr:blipFill>
        <a:blip xmlns:r="http://schemas.openxmlformats.org/officeDocument/2006/relationships" r:embed="rId1"/>
        <a:stretch>
          <a:fillRect/>
        </a:stretch>
      </xdr:blipFill>
      <xdr:spPr>
        <a:xfrm>
          <a:off x="942975" y="215900"/>
          <a:ext cx="1855581" cy="444201"/>
        </a:xfrm>
        <a:prstGeom prst="rect">
          <a:avLst/>
        </a:prstGeom>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59531</xdr:rowOff>
    </xdr:from>
    <xdr:to>
      <xdr:col>2</xdr:col>
      <xdr:colOff>873647</xdr:colOff>
      <xdr:row>3</xdr:row>
      <xdr:rowOff>93180</xdr:rowOff>
    </xdr:to>
    <xdr:pic>
      <xdr:nvPicPr>
        <xdr:cNvPr id="2" name="Picture 1">
          <a:extLst>
            <a:ext uri="{FF2B5EF4-FFF2-40B4-BE49-F238E27FC236}">
              <a16:creationId xmlns:a16="http://schemas.microsoft.com/office/drawing/2014/main" id="{BD285F1A-A505-4A8A-A6AA-245FD57788B2}"/>
            </a:ext>
          </a:extLst>
        </xdr:cNvPr>
        <xdr:cNvPicPr>
          <a:picLocks noChangeAspect="1"/>
        </xdr:cNvPicPr>
      </xdr:nvPicPr>
      <xdr:blipFill>
        <a:blip xmlns:r="http://schemas.openxmlformats.org/officeDocument/2006/relationships" r:embed="rId1"/>
        <a:stretch>
          <a:fillRect/>
        </a:stretch>
      </xdr:blipFill>
      <xdr:spPr>
        <a:xfrm>
          <a:off x="876300" y="237331"/>
          <a:ext cx="1542937" cy="393059"/>
        </a:xfrm>
        <a:prstGeom prst="rect">
          <a:avLst/>
        </a:prstGeom>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59531</xdr:rowOff>
    </xdr:from>
    <xdr:to>
      <xdr:col>2</xdr:col>
      <xdr:colOff>1008840</xdr:colOff>
      <xdr:row>3</xdr:row>
      <xdr:rowOff>76200</xdr:rowOff>
    </xdr:to>
    <xdr:pic>
      <xdr:nvPicPr>
        <xdr:cNvPr id="2" name="Picture 1">
          <a:extLst>
            <a:ext uri="{FF2B5EF4-FFF2-40B4-BE49-F238E27FC236}">
              <a16:creationId xmlns:a16="http://schemas.microsoft.com/office/drawing/2014/main" id="{F41E91C5-9A8E-42ED-93D3-472F6635F17B}"/>
            </a:ext>
          </a:extLst>
        </xdr:cNvPr>
        <xdr:cNvPicPr>
          <a:picLocks noChangeAspect="1"/>
        </xdr:cNvPicPr>
      </xdr:nvPicPr>
      <xdr:blipFill>
        <a:blip xmlns:r="http://schemas.openxmlformats.org/officeDocument/2006/relationships" r:embed="rId1"/>
        <a:stretch>
          <a:fillRect/>
        </a:stretch>
      </xdr:blipFill>
      <xdr:spPr>
        <a:xfrm>
          <a:off x="781050" y="240506"/>
          <a:ext cx="1599390" cy="378619"/>
        </a:xfrm>
        <a:prstGeom prst="rect">
          <a:avLst/>
        </a:prstGeom>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1</xdr:row>
      <xdr:rowOff>59531</xdr:rowOff>
    </xdr:from>
    <xdr:to>
      <xdr:col>2</xdr:col>
      <xdr:colOff>1008840</xdr:colOff>
      <xdr:row>3</xdr:row>
      <xdr:rowOff>76200</xdr:rowOff>
    </xdr:to>
    <xdr:pic>
      <xdr:nvPicPr>
        <xdr:cNvPr id="2" name="Picture 1">
          <a:extLst>
            <a:ext uri="{FF2B5EF4-FFF2-40B4-BE49-F238E27FC236}">
              <a16:creationId xmlns:a16="http://schemas.microsoft.com/office/drawing/2014/main" id="{167A768A-76FD-4670-B4AC-9EFE0348A52D}"/>
            </a:ext>
          </a:extLst>
        </xdr:cNvPr>
        <xdr:cNvPicPr>
          <a:picLocks noChangeAspect="1"/>
        </xdr:cNvPicPr>
      </xdr:nvPicPr>
      <xdr:blipFill>
        <a:blip xmlns:r="http://schemas.openxmlformats.org/officeDocument/2006/relationships" r:embed="rId1"/>
        <a:stretch>
          <a:fillRect/>
        </a:stretch>
      </xdr:blipFill>
      <xdr:spPr>
        <a:xfrm>
          <a:off x="781050" y="240506"/>
          <a:ext cx="1599390" cy="378619"/>
        </a:xfrm>
        <a:prstGeom prst="rect">
          <a:avLst/>
        </a:prstGeom>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1</xdr:row>
      <xdr:rowOff>59531</xdr:rowOff>
    </xdr:from>
    <xdr:to>
      <xdr:col>2</xdr:col>
      <xdr:colOff>864122</xdr:colOff>
      <xdr:row>3</xdr:row>
      <xdr:rowOff>93180</xdr:rowOff>
    </xdr:to>
    <xdr:pic>
      <xdr:nvPicPr>
        <xdr:cNvPr id="2" name="Picture 1">
          <a:extLst>
            <a:ext uri="{FF2B5EF4-FFF2-40B4-BE49-F238E27FC236}">
              <a16:creationId xmlns:a16="http://schemas.microsoft.com/office/drawing/2014/main" id="{B1033BE2-2A07-4F48-ABBC-3F3BFB156BAA}"/>
            </a:ext>
          </a:extLst>
        </xdr:cNvPr>
        <xdr:cNvPicPr>
          <a:picLocks noChangeAspect="1"/>
        </xdr:cNvPicPr>
      </xdr:nvPicPr>
      <xdr:blipFill>
        <a:blip xmlns:r="http://schemas.openxmlformats.org/officeDocument/2006/relationships" r:embed="rId1"/>
        <a:stretch>
          <a:fillRect/>
        </a:stretch>
      </xdr:blipFill>
      <xdr:spPr>
        <a:xfrm>
          <a:off x="876300" y="237331"/>
          <a:ext cx="1553097" cy="389249"/>
        </a:xfrm>
        <a:prstGeom prst="rect">
          <a:avLst/>
        </a:prstGeom>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156881</xdr:colOff>
      <xdr:row>2</xdr:row>
      <xdr:rowOff>50987</xdr:rowOff>
    </xdr:from>
    <xdr:to>
      <xdr:col>2</xdr:col>
      <xdr:colOff>1216165</xdr:colOff>
      <xdr:row>4</xdr:row>
      <xdr:rowOff>132009</xdr:rowOff>
    </xdr:to>
    <xdr:pic>
      <xdr:nvPicPr>
        <xdr:cNvPr id="2" name="Picture 1">
          <a:extLst>
            <a:ext uri="{FF2B5EF4-FFF2-40B4-BE49-F238E27FC236}">
              <a16:creationId xmlns:a16="http://schemas.microsoft.com/office/drawing/2014/main" id="{FC1ACA52-EB21-4BC2-9E7D-61EF3F5F6DBE}"/>
            </a:ext>
          </a:extLst>
        </xdr:cNvPr>
        <xdr:cNvPicPr>
          <a:picLocks noChangeAspect="1"/>
        </xdr:cNvPicPr>
      </xdr:nvPicPr>
      <xdr:blipFill>
        <a:blip xmlns:r="http://schemas.openxmlformats.org/officeDocument/2006/relationships" r:embed="rId1"/>
        <a:stretch>
          <a:fillRect/>
        </a:stretch>
      </xdr:blipFill>
      <xdr:spPr>
        <a:xfrm>
          <a:off x="949361" y="397697"/>
          <a:ext cx="1831444" cy="4239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MRC%20Actuarial%20Services\Syndicate%20capital\Focus%20Areas\2026%20return\March%20Reassessment%20LCR\Latest_LCR_2027.xlsx" TargetMode="External"/><Relationship Id="rId1" Type="http://schemas.openxmlformats.org/officeDocument/2006/relationships/externalLinkPath" Target="file:///G:\MRC%20Actuarial%20Services\Syndicate%20capital\Focus%20Areas\2026%20return\March%20Reassessment%20LCR\Latest_LCR_20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RC%20Actuarial%20Services\Syndicate%20capital\Focus%20Areas\2026%20return\March%20Reassessment%20LCR\Previous_LCR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0"/>
      <sheetName val="012"/>
      <sheetName val="012SBF"/>
      <sheetName val="012LCR"/>
      <sheetName val="309"/>
      <sheetName val="310"/>
      <sheetName val="311"/>
      <sheetName val="312"/>
      <sheetName val="313"/>
      <sheetName val="314"/>
      <sheetName val="500"/>
      <sheetName val="501"/>
      <sheetName val="502"/>
      <sheetName val="503"/>
      <sheetName val="510"/>
      <sheetName val="511"/>
      <sheetName val="520"/>
      <sheetName val="521"/>
      <sheetName val="ChartData"/>
      <sheetName val="530"/>
      <sheetName val="531"/>
      <sheetName val="540"/>
      <sheetName val="541"/>
      <sheetName val="550"/>
      <sheetName val="560"/>
      <sheetName val="561"/>
      <sheetName val="562"/>
      <sheetName val="570"/>
      <sheetName val="571"/>
      <sheetName val="6001"/>
      <sheetName val="600"/>
      <sheetName val="6002"/>
      <sheetName val="RS_ValueSource"/>
      <sheetName val="adjustmentSheet"/>
    </sheetNames>
    <sheetDataSet>
      <sheetData sheetId="0"/>
      <sheetData sheetId="1"/>
      <sheetData sheetId="2"/>
      <sheetData sheetId="3"/>
      <sheetData sheetId="4">
        <row r="4">
          <cell r="E4"/>
          <cell r="F4"/>
          <cell r="G4"/>
        </row>
        <row r="6">
          <cell r="E6"/>
          <cell r="F6"/>
          <cell r="G6"/>
        </row>
        <row r="7">
          <cell r="E7"/>
        </row>
        <row r="8">
          <cell r="E8"/>
          <cell r="F8"/>
          <cell r="G8"/>
        </row>
        <row r="9">
          <cell r="E9"/>
          <cell r="F9"/>
          <cell r="G9"/>
        </row>
        <row r="11">
          <cell r="E11"/>
        </row>
        <row r="12">
          <cell r="E12"/>
          <cell r="F12" t="str">
            <v>One-Year</v>
          </cell>
          <cell r="G12" t="str">
            <v>Ultimate</v>
          </cell>
        </row>
        <row r="13">
          <cell r="E13"/>
          <cell r="F13"/>
          <cell r="G13"/>
        </row>
        <row r="14">
          <cell r="E14"/>
          <cell r="F14" t="str">
            <v>A</v>
          </cell>
          <cell r="G14" t="str">
            <v>B</v>
          </cell>
        </row>
        <row r="15">
          <cell r="E15" t="str">
            <v>Syndicate SCR (as at 1st January in the proposed Underwriting Year)</v>
          </cell>
          <cell r="F15">
            <v>0</v>
          </cell>
          <cell r="G15">
            <v>0</v>
          </cell>
        </row>
        <row r="16">
          <cell r="E16" t="str">
            <v>Contract Boundary Adjustment</v>
          </cell>
          <cell r="F16"/>
          <cell r="G16">
            <v>0</v>
          </cell>
        </row>
        <row r="17">
          <cell r="E17" t="str">
            <v>Model Limitation Adjustment</v>
          </cell>
          <cell r="F17">
            <v>0</v>
          </cell>
          <cell r="G17">
            <v>0</v>
          </cell>
        </row>
        <row r="18">
          <cell r="E18" t="str">
            <v>Risk Margin Adjustment</v>
          </cell>
          <cell r="F18"/>
          <cell r="G18">
            <v>0</v>
          </cell>
        </row>
        <row r="19">
          <cell r="E19" t="str">
            <v>Total</v>
          </cell>
          <cell r="F19">
            <v>0</v>
          </cell>
          <cell r="G19">
            <v>0</v>
          </cell>
        </row>
        <row r="20">
          <cell r="E20"/>
          <cell r="F20"/>
          <cell r="G20"/>
        </row>
        <row r="21">
          <cell r="E21"/>
          <cell r="F21"/>
          <cell r="G21"/>
        </row>
        <row r="22">
          <cell r="E22"/>
          <cell r="F22"/>
          <cell r="G22"/>
        </row>
        <row r="23">
          <cell r="E23"/>
          <cell r="F23"/>
          <cell r="G23"/>
        </row>
        <row r="24">
          <cell r="E24"/>
          <cell r="F24" t="str">
            <v>One-Year balance sheet to balance sheet basis</v>
          </cell>
          <cell r="G24"/>
        </row>
        <row r="25">
          <cell r="E25"/>
          <cell r="F25"/>
          <cell r="G25"/>
        </row>
        <row r="26">
          <cell r="E26"/>
          <cell r="F26" t="str">
            <v>Pre diversification</v>
          </cell>
          <cell r="G26"/>
        </row>
        <row r="27">
          <cell r="E27"/>
          <cell r="F27" t="str">
            <v xml:space="preserve">GBP </v>
          </cell>
          <cell r="G27" t="str">
            <v>%</v>
          </cell>
        </row>
        <row r="28">
          <cell r="E28"/>
          <cell r="F28" t="str">
            <v>C</v>
          </cell>
          <cell r="G28" t="str">
            <v>D</v>
          </cell>
        </row>
        <row r="29">
          <cell r="E29"/>
          <cell r="F29"/>
          <cell r="G29"/>
        </row>
        <row r="30">
          <cell r="E30" t="str">
            <v>total: After diversification between Premium and Reserve risk</v>
          </cell>
          <cell r="F30">
            <v>0</v>
          </cell>
          <cell r="G30">
            <v>0</v>
          </cell>
        </row>
        <row r="31">
          <cell r="E31" t="str">
            <v>split: Premium Risk (see note above)</v>
          </cell>
          <cell r="F31">
            <v>0</v>
          </cell>
          <cell r="G31"/>
        </row>
        <row r="32">
          <cell r="E32" t="str">
            <v>split: Reserve Risk</v>
          </cell>
          <cell r="F32">
            <v>0</v>
          </cell>
          <cell r="G32"/>
        </row>
        <row r="33">
          <cell r="E33"/>
          <cell r="F33"/>
          <cell r="G33"/>
        </row>
        <row r="34">
          <cell r="E34" t="str">
            <v>total: After diversification between Reinsurance Credit Risk and Other Credit Risk</v>
          </cell>
          <cell r="F34">
            <v>0</v>
          </cell>
          <cell r="G34">
            <v>0</v>
          </cell>
        </row>
        <row r="35">
          <cell r="E35" t="str">
            <v>split: Reinsurance Credit Risk</v>
          </cell>
          <cell r="F35">
            <v>0</v>
          </cell>
          <cell r="G35"/>
        </row>
        <row r="36">
          <cell r="E36" t="str">
            <v>split: Other Credit Risk</v>
          </cell>
          <cell r="F36">
            <v>0</v>
          </cell>
          <cell r="G36"/>
        </row>
        <row r="37">
          <cell r="E37" t="str">
            <v>Market Risk (see note above)</v>
          </cell>
          <cell r="F37">
            <v>0</v>
          </cell>
          <cell r="G37">
            <v>0</v>
          </cell>
          <cell r="H37">
            <v>0</v>
          </cell>
          <cell r="I37">
            <v>0</v>
          </cell>
          <cell r="L37">
            <v>0</v>
          </cell>
          <cell r="M37">
            <v>0</v>
          </cell>
        </row>
        <row r="38">
          <cell r="E38" t="str">
            <v>Operational Risk</v>
          </cell>
          <cell r="F38">
            <v>0</v>
          </cell>
          <cell r="G38">
            <v>0</v>
          </cell>
        </row>
        <row r="39">
          <cell r="E39" t="str">
            <v>TOTAL</v>
          </cell>
          <cell r="F39">
            <v>0</v>
          </cell>
          <cell r="G39">
            <v>0</v>
          </cell>
        </row>
        <row r="40">
          <cell r="E40" t="str">
            <v>Diversification credit between risk categories</v>
          </cell>
          <cell r="F40">
            <v>0</v>
          </cell>
          <cell r="G40"/>
        </row>
        <row r="41">
          <cell r="E41" t="str">
            <v>DIVERSIFIED TOTAL</v>
          </cell>
          <cell r="F41">
            <v>0</v>
          </cell>
          <cell r="G41"/>
          <cell r="J41">
            <v>0</v>
          </cell>
        </row>
        <row r="42">
          <cell r="E42"/>
          <cell r="F42"/>
          <cell r="G42"/>
        </row>
        <row r="43">
          <cell r="E43"/>
          <cell r="F43"/>
          <cell r="G43"/>
        </row>
        <row r="44">
          <cell r="E44"/>
          <cell r="F44"/>
          <cell r="G44"/>
        </row>
      </sheetData>
      <sheetData sheetId="5">
        <row r="14">
          <cell r="G14">
            <v>0</v>
          </cell>
        </row>
        <row r="15">
          <cell r="G15">
            <v>0</v>
          </cell>
        </row>
      </sheetData>
      <sheetData sheetId="6">
        <row r="23">
          <cell r="L23">
            <v>0</v>
          </cell>
          <cell r="M23">
            <v>0</v>
          </cell>
        </row>
      </sheetData>
      <sheetData sheetId="7"/>
      <sheetData sheetId="8"/>
      <sheetData sheetId="9">
        <row r="4">
          <cell r="F4"/>
          <cell r="G4"/>
        </row>
        <row r="5">
          <cell r="F5"/>
          <cell r="G5"/>
        </row>
        <row r="6">
          <cell r="F6"/>
          <cell r="G6"/>
        </row>
        <row r="7">
          <cell r="F7"/>
          <cell r="G7"/>
        </row>
        <row r="8">
          <cell r="F8"/>
          <cell r="G8"/>
        </row>
        <row r="9">
          <cell r="F9"/>
          <cell r="G9" t="str">
            <v>Mean Outcome</v>
          </cell>
        </row>
        <row r="10">
          <cell r="F10"/>
          <cell r="G10"/>
        </row>
        <row r="11">
          <cell r="F11"/>
          <cell r="G11" t="str">
            <v>A</v>
          </cell>
        </row>
        <row r="12">
          <cell r="F12"/>
          <cell r="G12"/>
        </row>
        <row r="13">
          <cell r="F13" t="str">
            <v>total:</v>
          </cell>
          <cell r="G13">
            <v>0</v>
          </cell>
        </row>
        <row r="14">
          <cell r="F14" t="str">
            <v>split: Premium Risk</v>
          </cell>
          <cell r="G14">
            <v>0</v>
          </cell>
        </row>
        <row r="15">
          <cell r="F15" t="str">
            <v>split: Reserve Risk</v>
          </cell>
          <cell r="G15">
            <v>0</v>
          </cell>
        </row>
        <row r="16">
          <cell r="F16" t="str">
            <v>Investment Return &amp; Risk</v>
          </cell>
          <cell r="G16">
            <v>0</v>
          </cell>
        </row>
        <row r="17">
          <cell r="F17" t="str">
            <v>All Other</v>
          </cell>
          <cell r="G17">
            <v>0</v>
          </cell>
        </row>
        <row r="18">
          <cell r="F18" t="str">
            <v>TOTAL EXPECTED RETURN</v>
          </cell>
          <cell r="G18">
            <v>0</v>
          </cell>
        </row>
        <row r="19">
          <cell r="F19"/>
          <cell r="G19"/>
        </row>
        <row r="20">
          <cell r="F20"/>
          <cell r="G20"/>
        </row>
        <row r="21">
          <cell r="F21"/>
          <cell r="G21"/>
        </row>
        <row r="22">
          <cell r="F22"/>
          <cell r="G22" t="str">
            <v>Mean Outcome</v>
          </cell>
        </row>
        <row r="23">
          <cell r="F23"/>
          <cell r="G23"/>
        </row>
        <row r="24">
          <cell r="F24"/>
          <cell r="G24" t="str">
            <v>D</v>
          </cell>
        </row>
        <row r="25">
          <cell r="F25" t="str">
            <v>Interest Rate Risk</v>
          </cell>
          <cell r="G25">
            <v>0</v>
          </cell>
          <cell r="I25">
            <v>0</v>
          </cell>
          <cell r="J25">
            <v>0</v>
          </cell>
          <cell r="L25">
            <v>0</v>
          </cell>
        </row>
        <row r="26">
          <cell r="F26" t="str">
            <v>Interest rate risk on technical provisions (excluding risk margin)</v>
          </cell>
          <cell r="G26">
            <v>0</v>
          </cell>
          <cell r="I26">
            <v>0</v>
          </cell>
          <cell r="J26">
            <v>0</v>
          </cell>
          <cell r="L26">
            <v>0</v>
          </cell>
        </row>
        <row r="27">
          <cell r="F27" t="str">
            <v xml:space="preserve">Interest rate risk on assets </v>
          </cell>
          <cell r="G27">
            <v>0</v>
          </cell>
          <cell r="I27">
            <v>0</v>
          </cell>
          <cell r="J27">
            <v>0</v>
          </cell>
          <cell r="L27">
            <v>0</v>
          </cell>
        </row>
        <row r="28">
          <cell r="F28" t="str">
            <v xml:space="preserve">Credit Risk (on assets only) </v>
          </cell>
          <cell r="G28">
            <v>0</v>
          </cell>
          <cell r="I28">
            <v>0</v>
          </cell>
          <cell r="J28">
            <v>0</v>
          </cell>
          <cell r="L28">
            <v>0</v>
          </cell>
        </row>
        <row r="29">
          <cell r="F29" t="str">
            <v xml:space="preserve">Equity and Other Asset Risk (on assets only) </v>
          </cell>
          <cell r="G29">
            <v>0</v>
          </cell>
          <cell r="I29">
            <v>0</v>
          </cell>
          <cell r="J29">
            <v>0</v>
          </cell>
          <cell r="L29">
            <v>0</v>
          </cell>
        </row>
        <row r="30">
          <cell r="F30" t="str">
            <v xml:space="preserve">Liquidity Risk </v>
          </cell>
          <cell r="G30">
            <v>0</v>
          </cell>
          <cell r="I30">
            <v>0</v>
          </cell>
          <cell r="J30">
            <v>0</v>
          </cell>
          <cell r="L30">
            <v>0</v>
          </cell>
        </row>
        <row r="31">
          <cell r="F31" t="str">
            <v>Foreign Exchange Risk (including fx risk on liabilities)</v>
          </cell>
          <cell r="G31">
            <v>0</v>
          </cell>
          <cell r="I31">
            <v>0</v>
          </cell>
          <cell r="J31">
            <v>0</v>
          </cell>
          <cell r="L31">
            <v>0</v>
          </cell>
        </row>
        <row r="32">
          <cell r="F32" t="str">
            <v xml:space="preserve">Other Risks </v>
          </cell>
          <cell r="G32">
            <v>0</v>
          </cell>
          <cell r="I32">
            <v>0</v>
          </cell>
          <cell r="J32">
            <v>0</v>
          </cell>
          <cell r="L32">
            <v>0</v>
          </cell>
        </row>
        <row r="33">
          <cell r="F33" t="str">
            <v xml:space="preserve">TOTAL </v>
          </cell>
          <cell r="G33">
            <v>0</v>
          </cell>
          <cell r="J33">
            <v>0</v>
          </cell>
        </row>
        <row r="34">
          <cell r="F34" t="str">
            <v xml:space="preserve">Diversification Credit </v>
          </cell>
          <cell r="G34"/>
        </row>
        <row r="35">
          <cell r="F35" t="str">
            <v xml:space="preserve">DIVERSIFIED TOTAL </v>
          </cell>
          <cell r="G35">
            <v>0</v>
          </cell>
          <cell r="I35">
            <v>0</v>
          </cell>
          <cell r="L35">
            <v>0</v>
          </cell>
        </row>
        <row r="36">
          <cell r="F36"/>
          <cell r="G36"/>
        </row>
        <row r="37">
          <cell r="F37"/>
          <cell r="G37"/>
        </row>
        <row r="38">
          <cell r="F38"/>
          <cell r="G38"/>
        </row>
        <row r="39">
          <cell r="F39"/>
          <cell r="G39"/>
        </row>
        <row r="40">
          <cell r="F40"/>
          <cell r="G40" t="str">
            <v>Mean Outcome</v>
          </cell>
        </row>
        <row r="41">
          <cell r="F41"/>
          <cell r="G41"/>
        </row>
        <row r="42">
          <cell r="F42"/>
          <cell r="G42" t="str">
            <v>G</v>
          </cell>
        </row>
        <row r="43">
          <cell r="F43" t="str">
            <v>One Year SCR</v>
          </cell>
          <cell r="G43">
            <v>0</v>
          </cell>
        </row>
        <row r="44">
          <cell r="F44" t="str">
            <v>Removal of PY + 1 Unincepted Contracts</v>
          </cell>
          <cell r="G44">
            <v>0</v>
          </cell>
        </row>
        <row r="45">
          <cell r="F45" t="str">
            <v>Additional PY &amp; Prior Years Binder Business</v>
          </cell>
          <cell r="G45">
            <v>0</v>
          </cell>
        </row>
        <row r="46">
          <cell r="F46" t="str">
            <v>Change in Risk Margin from T0 to T1</v>
          </cell>
          <cell r="G46">
            <v>0</v>
          </cell>
        </row>
        <row r="47">
          <cell r="F47" t="str">
            <v xml:space="preserve">Run Down Opening Risk Margin from B/S at T0 to Nil at Ultimate </v>
          </cell>
          <cell r="G47">
            <v>0</v>
          </cell>
        </row>
        <row r="48">
          <cell r="F48" t="str">
            <v>Unexpired Business on PY &amp; Prior Years</v>
          </cell>
          <cell r="G48"/>
        </row>
        <row r="49">
          <cell r="F49" t="str">
            <v>Ultimate Volatilities Less One-Year Volatilities</v>
          </cell>
          <cell r="G49"/>
        </row>
        <row r="50">
          <cell r="F50" t="str">
            <v>Other</v>
          </cell>
          <cell r="G50">
            <v>0</v>
          </cell>
        </row>
        <row r="51">
          <cell r="F51" t="str">
            <v xml:space="preserve">TOTAL </v>
          </cell>
          <cell r="G51">
            <v>0</v>
          </cell>
        </row>
        <row r="52">
          <cell r="F52" t="str">
            <v>One -Year Diversification Credit less Ultimate Diversification Credit</v>
          </cell>
          <cell r="G52"/>
        </row>
        <row r="53">
          <cell r="F53" t="str">
            <v xml:space="preserve">DIVERSIFIED TOTAL </v>
          </cell>
          <cell r="G53"/>
        </row>
        <row r="54">
          <cell r="F54"/>
          <cell r="G54"/>
        </row>
        <row r="57">
          <cell r="F57"/>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row r="75">
          <cell r="F75"/>
          <cell r="G75"/>
        </row>
        <row r="76">
          <cell r="F76"/>
          <cell r="G76"/>
        </row>
        <row r="77">
          <cell r="F77"/>
          <cell r="G77"/>
        </row>
        <row r="78">
          <cell r="F78"/>
          <cell r="G78"/>
        </row>
      </sheetData>
      <sheetData sheetId="10">
        <row r="1">
          <cell r="C1"/>
          <cell r="D1"/>
          <cell r="E1"/>
          <cell r="F1"/>
          <cell r="G1"/>
          <cell r="H1"/>
          <cell r="I1"/>
          <cell r="J1"/>
          <cell r="K1"/>
        </row>
        <row r="6">
          <cell r="C6"/>
          <cell r="D6"/>
          <cell r="E6"/>
          <cell r="F6"/>
          <cell r="G6"/>
          <cell r="H6"/>
          <cell r="I6"/>
          <cell r="J6"/>
          <cell r="K6"/>
          <cell r="L6" t="str">
            <v>Syndicate Number:</v>
          </cell>
          <cell r="M6"/>
        </row>
        <row r="7">
          <cell r="C7"/>
          <cell r="D7"/>
          <cell r="E7"/>
          <cell r="F7"/>
          <cell r="G7"/>
          <cell r="H7"/>
        </row>
        <row r="8">
          <cell r="C8" t="str">
            <v>500 Premium Risk Excluding Catastrophe - Quantitative Inputs</v>
          </cell>
          <cell r="D8"/>
          <cell r="E8"/>
          <cell r="F8"/>
          <cell r="G8"/>
          <cell r="H8"/>
          <cell r="I8"/>
          <cell r="J8"/>
          <cell r="K8"/>
          <cell r="L8"/>
          <cell r="M8"/>
        </row>
        <row r="9">
          <cell r="C9"/>
          <cell r="D9"/>
          <cell r="E9"/>
          <cell r="F9"/>
          <cell r="G9"/>
          <cell r="H9"/>
        </row>
        <row r="10">
          <cell r="C10" t="str">
            <v>Question 1</v>
          </cell>
          <cell r="D10"/>
          <cell r="E10"/>
          <cell r="F10"/>
          <cell r="G10"/>
          <cell r="H10"/>
          <cell r="I10"/>
          <cell r="J10"/>
          <cell r="K10"/>
          <cell r="L10"/>
        </row>
        <row r="12">
          <cell r="C12" t="str">
            <v>This question relates to risk on unexpired exposures (excluding natural catastrophe but including non-nat catastrophes). 
The Class Names are populated from the selections made at the start of the pre-setup process.</v>
          </cell>
          <cell r="D12"/>
          <cell r="E12"/>
          <cell r="F12"/>
          <cell r="G12"/>
          <cell r="H12"/>
          <cell r="I12"/>
          <cell r="J12"/>
          <cell r="K12"/>
          <cell r="L12"/>
          <cell r="M12"/>
        </row>
        <row r="14">
          <cell r="C14" t="str">
            <v>Response:</v>
          </cell>
          <cell r="M14"/>
        </row>
        <row r="15">
          <cell r="D15"/>
          <cell r="E15"/>
          <cell r="F15"/>
          <cell r="G15"/>
          <cell r="H15"/>
          <cell r="I15"/>
          <cell r="J15"/>
          <cell r="K15"/>
          <cell r="L15"/>
        </row>
        <row r="16">
          <cell r="C16" t="str">
            <v>Class Name</v>
          </cell>
          <cell r="D16" t="str">
            <v>Net Premium</v>
          </cell>
          <cell r="E16" t="str">
            <v xml:space="preserve">Mean Net Claims </v>
          </cell>
          <cell r="F16" t="str">
            <v>CAT Exposed?</v>
          </cell>
          <cell r="G16" t="str">
            <v>Cyber Exposed?</v>
          </cell>
          <cell r="H16" t="str">
            <v>Net Claims Percentiles</v>
          </cell>
          <cell r="I16"/>
          <cell r="J16"/>
          <cell r="K16"/>
          <cell r="L16"/>
          <cell r="M16" t="str">
            <v xml:space="preserve">Post diversified claims </v>
          </cell>
        </row>
        <row r="17">
          <cell r="C17"/>
          <cell r="D17"/>
          <cell r="E17"/>
          <cell r="F17"/>
          <cell r="G17"/>
          <cell r="H17" t="str">
            <v>50th</v>
          </cell>
          <cell r="I17" t="str">
            <v>75th</v>
          </cell>
          <cell r="J17" t="str">
            <v>90th</v>
          </cell>
          <cell r="K17" t="str">
            <v>95th</v>
          </cell>
          <cell r="L17" t="str">
            <v>99.5th</v>
          </cell>
          <cell r="M17" t="str">
            <v>99.5th</v>
          </cell>
        </row>
        <row r="18">
          <cell r="C18"/>
          <cell r="D18" t="str">
            <v>A</v>
          </cell>
          <cell r="E18" t="str">
            <v>B</v>
          </cell>
          <cell r="F18" t="str">
            <v>C</v>
          </cell>
          <cell r="G18" t="str">
            <v>D</v>
          </cell>
          <cell r="H18" t="str">
            <v>E</v>
          </cell>
          <cell r="I18" t="str">
            <v>F</v>
          </cell>
          <cell r="J18" t="str">
            <v>G</v>
          </cell>
          <cell r="K18" t="str">
            <v>H</v>
          </cell>
          <cell r="L18" t="str">
            <v>I</v>
          </cell>
          <cell r="M18" t="str">
            <v>I(i)</v>
          </cell>
        </row>
        <row r="19">
          <cell r="C19" t="str">
            <v>PA</v>
          </cell>
          <cell r="D19">
            <v>0</v>
          </cell>
          <cell r="E19">
            <v>0</v>
          </cell>
          <cell r="F19"/>
          <cell r="G19"/>
          <cell r="H19">
            <v>0</v>
          </cell>
          <cell r="I19">
            <v>0</v>
          </cell>
          <cell r="J19">
            <v>0</v>
          </cell>
          <cell r="K19">
            <v>0</v>
          </cell>
          <cell r="L19">
            <v>0</v>
          </cell>
          <cell r="M19">
            <v>0</v>
          </cell>
        </row>
        <row r="20">
          <cell r="C20" t="str">
            <v>All other</v>
          </cell>
          <cell r="D20">
            <v>0</v>
          </cell>
          <cell r="E20">
            <v>0</v>
          </cell>
          <cell r="F20"/>
          <cell r="G20"/>
          <cell r="H20">
            <v>0</v>
          </cell>
          <cell r="I20">
            <v>0</v>
          </cell>
          <cell r="J20">
            <v>0</v>
          </cell>
          <cell r="K20">
            <v>0</v>
          </cell>
          <cell r="L20">
            <v>0</v>
          </cell>
          <cell r="M20">
            <v>0</v>
          </cell>
        </row>
        <row r="21">
          <cell r="C21" t="str">
            <v>Total</v>
          </cell>
          <cell r="D21">
            <v>0</v>
          </cell>
          <cell r="E21">
            <v>0</v>
          </cell>
          <cell r="F21"/>
          <cell r="G21"/>
          <cell r="H21">
            <v>0</v>
          </cell>
          <cell r="I21">
            <v>0</v>
          </cell>
          <cell r="J21">
            <v>0</v>
          </cell>
          <cell r="K21">
            <v>0</v>
          </cell>
          <cell r="L21">
            <v>0</v>
          </cell>
          <cell r="M21">
            <v>0</v>
          </cell>
        </row>
        <row r="23">
          <cell r="C23" t="str">
            <v>Agent's Comments:</v>
          </cell>
        </row>
        <row r="25">
          <cell r="C25" t="str">
            <v/>
          </cell>
          <cell r="D25"/>
          <cell r="E25"/>
          <cell r="F25"/>
          <cell r="G25"/>
          <cell r="H25"/>
          <cell r="I25"/>
          <cell r="J25"/>
          <cell r="K25"/>
          <cell r="L25"/>
          <cell r="M25"/>
        </row>
      </sheetData>
      <sheetData sheetId="11">
        <row r="6">
          <cell r="C6"/>
          <cell r="I6"/>
        </row>
        <row r="7">
          <cell r="C7"/>
          <cell r="I7"/>
        </row>
        <row r="8">
          <cell r="C8" t="str">
            <v>501 Premium Risk excluding catastrophe - Outputs</v>
          </cell>
          <cell r="I8"/>
        </row>
        <row r="9">
          <cell r="C9"/>
          <cell r="I9"/>
        </row>
        <row r="10">
          <cell r="C10" t="str">
            <v>Question 1</v>
          </cell>
          <cell r="I10"/>
        </row>
        <row r="12">
          <cell r="C12" t="str">
            <v xml:space="preserve"> 
The table shows the ratios of net claims excluding catastrophe to premiums. The table will be used by Lloyd's when reviewing the appropriateness of the modelled claims volatility for individual classes and in aggregate.
No inputs are required for this section.
</v>
          </cell>
          <cell r="I12"/>
        </row>
        <row r="14">
          <cell r="C14" t="str">
            <v>Response:</v>
          </cell>
        </row>
        <row r="16">
          <cell r="C16" t="str">
            <v>Class Name</v>
          </cell>
          <cell r="I16"/>
        </row>
        <row r="17">
          <cell r="C17"/>
          <cell r="I17" t="str">
            <v>50th</v>
          </cell>
        </row>
        <row r="18">
          <cell r="C18"/>
          <cell r="I18"/>
        </row>
        <row r="19">
          <cell r="C19" t="str">
            <v>PA</v>
          </cell>
          <cell r="I19">
            <v>0</v>
          </cell>
        </row>
        <row r="20">
          <cell r="C20"/>
          <cell r="I20"/>
        </row>
        <row r="21">
          <cell r="C21"/>
          <cell r="I21"/>
        </row>
        <row r="22">
          <cell r="C22" t="str">
            <v>All other</v>
          </cell>
          <cell r="I22">
            <v>0</v>
          </cell>
        </row>
        <row r="23">
          <cell r="C23" t="str">
            <v>Total</v>
          </cell>
          <cell r="I23">
            <v>0</v>
          </cell>
        </row>
        <row r="25">
          <cell r="C25" t="str">
            <v>Question 2</v>
          </cell>
          <cell r="I25"/>
        </row>
        <row r="26">
          <cell r="C26"/>
          <cell r="I26"/>
        </row>
        <row r="27">
          <cell r="C27" t="str">
            <v>Net Claims Percentiles ULRs excluding Catastrophe.</v>
          </cell>
          <cell r="I27"/>
        </row>
        <row r="28">
          <cell r="C28"/>
          <cell r="I28"/>
        </row>
        <row r="29">
          <cell r="C29" t="str">
            <v>Response:</v>
          </cell>
          <cell r="I29"/>
        </row>
        <row r="31">
          <cell r="C31" t="str">
            <v>Class Name</v>
          </cell>
          <cell r="I31"/>
        </row>
        <row r="32">
          <cell r="C32"/>
          <cell r="I32" t="str">
            <v>75th</v>
          </cell>
        </row>
        <row r="33">
          <cell r="C33"/>
          <cell r="I33"/>
        </row>
        <row r="34">
          <cell r="C34" t="str">
            <v>PA</v>
          </cell>
          <cell r="I34">
            <v>0</v>
          </cell>
        </row>
        <row r="35">
          <cell r="C35"/>
          <cell r="I35"/>
        </row>
        <row r="36">
          <cell r="C36"/>
          <cell r="I36"/>
        </row>
        <row r="37">
          <cell r="C37" t="str">
            <v>All other</v>
          </cell>
          <cell r="I37">
            <v>0</v>
          </cell>
        </row>
        <row r="38">
          <cell r="C38" t="str">
            <v>Total</v>
          </cell>
          <cell r="I38">
            <v>0</v>
          </cell>
        </row>
        <row r="40">
          <cell r="C40" t="str">
            <v>Question 3</v>
          </cell>
          <cell r="I40"/>
        </row>
        <row r="41">
          <cell r="C41"/>
          <cell r="I41"/>
        </row>
        <row r="42">
          <cell r="C42" t="str">
            <v xml:space="preserve">The table compares the modelled aggregate result for net claims excluding catastrophe with full dependence and a sum of squares test result (SST) assuming zero correlation. Lloyd's will use the table to provide an initial indication of whether the level of diversification within premium risk excluding catastrophe is appropriate. 
No inputs are required for this section.
</v>
          </cell>
          <cell r="I42"/>
        </row>
        <row r="43">
          <cell r="C43"/>
          <cell r="I43"/>
        </row>
        <row r="44">
          <cell r="C44" t="str">
            <v>Response:</v>
          </cell>
          <cell r="I44"/>
        </row>
        <row r="47">
          <cell r="C47"/>
          <cell r="I47"/>
        </row>
        <row r="48">
          <cell r="C48"/>
          <cell r="I48" t="str">
            <v>99.5th</v>
          </cell>
        </row>
        <row r="49">
          <cell r="C49" t="str">
            <v>Total Claims (Fully dependent)</v>
          </cell>
          <cell r="I49">
            <v>0</v>
          </cell>
        </row>
        <row r="50">
          <cell r="C50" t="str">
            <v>Total Claims (Modelled)</v>
          </cell>
          <cell r="I50">
            <v>0</v>
          </cell>
        </row>
        <row r="51">
          <cell r="C51" t="str">
            <v>Fully Dependent less Modelled</v>
          </cell>
          <cell r="I51">
            <v>0</v>
          </cell>
        </row>
        <row r="52">
          <cell r="C52" t="str">
            <v xml:space="preserve">Diversification benefit % </v>
          </cell>
          <cell r="I52">
            <v>0</v>
          </cell>
        </row>
        <row r="53">
          <cell r="C53"/>
          <cell r="I53"/>
        </row>
        <row r="54">
          <cell r="C54" t="str">
            <v>Total Claims (SST)</v>
          </cell>
          <cell r="I54">
            <v>0</v>
          </cell>
        </row>
        <row r="55">
          <cell r="C55" t="str">
            <v>Modelled less SST</v>
          </cell>
          <cell r="I55">
            <v>0</v>
          </cell>
        </row>
        <row r="56">
          <cell r="C56" t="str">
            <v>% Difference with Modelled total</v>
          </cell>
          <cell r="I56">
            <v>0</v>
          </cell>
        </row>
        <row r="70">
          <cell r="C70" t="str">
            <v>test</v>
          </cell>
        </row>
      </sheetData>
      <sheetData sheetId="12">
        <row r="6">
          <cell r="C6"/>
          <cell r="D6"/>
          <cell r="E6"/>
          <cell r="F6"/>
          <cell r="G6"/>
          <cell r="H6"/>
          <cell r="I6"/>
          <cell r="J6"/>
          <cell r="K6" t="str">
            <v>Syndicate Number:</v>
          </cell>
          <cell r="L6"/>
          <cell r="M6" t="str">
            <v>XXXX</v>
          </cell>
        </row>
        <row r="7">
          <cell r="C7"/>
          <cell r="D7"/>
          <cell r="E7"/>
          <cell r="F7"/>
          <cell r="G7"/>
          <cell r="H7"/>
        </row>
        <row r="8">
          <cell r="C8" t="str">
            <v>502 Premium Risk including catastrophe - Quantitative Inputs</v>
          </cell>
          <cell r="D8"/>
          <cell r="E8"/>
          <cell r="F8"/>
          <cell r="G8"/>
          <cell r="H8"/>
          <cell r="I8"/>
          <cell r="J8"/>
          <cell r="K8"/>
          <cell r="L8"/>
        </row>
        <row r="9">
          <cell r="C9"/>
          <cell r="D9"/>
          <cell r="E9"/>
          <cell r="F9"/>
          <cell r="G9"/>
          <cell r="H9"/>
        </row>
        <row r="10">
          <cell r="C10" t="str">
            <v>Question 1</v>
          </cell>
          <cell r="D10"/>
          <cell r="E10"/>
          <cell r="F10"/>
          <cell r="G10"/>
          <cell r="H10"/>
          <cell r="I10"/>
          <cell r="J10"/>
          <cell r="K10"/>
          <cell r="L10"/>
        </row>
        <row r="12">
          <cell r="C12" t="str">
            <v>This question relates to risk on unexpired exposures (including all types of catastrophe losses). 
The Class Names are populated from the selections made at the start of the pre-setup process.</v>
          </cell>
          <cell r="D12"/>
          <cell r="E12"/>
          <cell r="F12"/>
          <cell r="G12"/>
          <cell r="H12"/>
          <cell r="I12"/>
          <cell r="J12"/>
          <cell r="K12"/>
          <cell r="L12"/>
          <cell r="M12"/>
        </row>
        <row r="14">
          <cell r="C14" t="str">
            <v>Response:</v>
          </cell>
        </row>
        <row r="16">
          <cell r="C16" t="str">
            <v>Class Name</v>
          </cell>
          <cell r="D16" t="str">
            <v>Net Premium</v>
          </cell>
          <cell r="E16" t="str">
            <v xml:space="preserve">Mean Net Claims </v>
          </cell>
          <cell r="F16" t="str">
            <v>CAT Exposed?</v>
          </cell>
          <cell r="G16" t="str">
            <v>Cyber Exposed?</v>
          </cell>
          <cell r="H16" t="str">
            <v>Net Claims Percentiles</v>
          </cell>
          <cell r="I16"/>
          <cell r="J16"/>
          <cell r="K16"/>
          <cell r="L16"/>
          <cell r="M16" t="str">
            <v xml:space="preserve">Post diversified claims </v>
          </cell>
        </row>
        <row r="17">
          <cell r="C17"/>
          <cell r="D17"/>
          <cell r="E17"/>
          <cell r="F17"/>
          <cell r="G17"/>
          <cell r="H17" t="str">
            <v>50th</v>
          </cell>
          <cell r="I17" t="str">
            <v>75th</v>
          </cell>
          <cell r="J17" t="str">
            <v>90th</v>
          </cell>
          <cell r="K17" t="str">
            <v>95th</v>
          </cell>
          <cell r="L17" t="str">
            <v>99.5th</v>
          </cell>
          <cell r="M17" t="str">
            <v>99.5th</v>
          </cell>
        </row>
        <row r="18">
          <cell r="C18"/>
          <cell r="D18" t="str">
            <v>A</v>
          </cell>
          <cell r="E18" t="str">
            <v>B</v>
          </cell>
          <cell r="F18" t="str">
            <v>C</v>
          </cell>
          <cell r="G18" t="str">
            <v>D</v>
          </cell>
          <cell r="H18" t="str">
            <v>E</v>
          </cell>
          <cell r="I18" t="str">
            <v>F</v>
          </cell>
          <cell r="J18" t="str">
            <v>G</v>
          </cell>
          <cell r="K18" t="str">
            <v>H</v>
          </cell>
          <cell r="L18" t="str">
            <v>I</v>
          </cell>
          <cell r="M18" t="str">
            <v>I(i)</v>
          </cell>
        </row>
        <row r="19">
          <cell r="C19" t="str">
            <v>PA</v>
          </cell>
          <cell r="D19">
            <v>0</v>
          </cell>
          <cell r="E19">
            <v>0</v>
          </cell>
          <cell r="F19">
            <v>0</v>
          </cell>
          <cell r="G19">
            <v>0</v>
          </cell>
          <cell r="H19">
            <v>0</v>
          </cell>
          <cell r="I19">
            <v>0</v>
          </cell>
          <cell r="J19">
            <v>0</v>
          </cell>
          <cell r="K19">
            <v>0</v>
          </cell>
          <cell r="L19">
            <v>0</v>
          </cell>
          <cell r="M19">
            <v>0</v>
          </cell>
        </row>
        <row r="20">
          <cell r="C20" t="str">
            <v>All other</v>
          </cell>
          <cell r="D20">
            <v>0</v>
          </cell>
          <cell r="E20">
            <v>0</v>
          </cell>
          <cell r="F20">
            <v>0</v>
          </cell>
          <cell r="G20">
            <v>0</v>
          </cell>
          <cell r="H20">
            <v>0</v>
          </cell>
          <cell r="I20">
            <v>0</v>
          </cell>
          <cell r="J20">
            <v>0</v>
          </cell>
          <cell r="K20">
            <v>0</v>
          </cell>
          <cell r="L20">
            <v>0</v>
          </cell>
          <cell r="M20">
            <v>0</v>
          </cell>
        </row>
        <row r="21">
          <cell r="C21" t="str">
            <v>Total</v>
          </cell>
          <cell r="D21">
            <v>0</v>
          </cell>
          <cell r="E21">
            <v>0</v>
          </cell>
          <cell r="F21"/>
          <cell r="G21"/>
          <cell r="H21">
            <v>0</v>
          </cell>
          <cell r="I21">
            <v>0</v>
          </cell>
          <cell r="J21">
            <v>0</v>
          </cell>
          <cell r="K21">
            <v>0</v>
          </cell>
          <cell r="L21">
            <v>0</v>
          </cell>
          <cell r="M21">
            <v>0</v>
          </cell>
        </row>
        <row r="23">
          <cell r="C23" t="str">
            <v>Agent's Comments:</v>
          </cell>
        </row>
        <row r="25">
          <cell r="C25" t="str">
            <v/>
          </cell>
          <cell r="D25"/>
          <cell r="E25"/>
          <cell r="F25"/>
          <cell r="G25"/>
          <cell r="H25"/>
          <cell r="I25"/>
          <cell r="J25"/>
          <cell r="K25"/>
          <cell r="L25"/>
          <cell r="M25"/>
        </row>
      </sheetData>
      <sheetData sheetId="13"/>
      <sheetData sheetId="14">
        <row r="6">
          <cell r="C6"/>
          <cell r="D6"/>
          <cell r="E6"/>
          <cell r="F6"/>
          <cell r="G6"/>
          <cell r="H6"/>
          <cell r="I6"/>
          <cell r="J6" t="str">
            <v xml:space="preserve">Syndicate Number:  </v>
          </cell>
          <cell r="K6"/>
          <cell r="L6"/>
          <cell r="M6" t="str">
            <v>XXXX</v>
          </cell>
        </row>
        <row r="7">
          <cell r="C7"/>
          <cell r="D7"/>
          <cell r="E7"/>
          <cell r="F7"/>
          <cell r="G7"/>
          <cell r="H7"/>
        </row>
        <row r="8">
          <cell r="C8" t="str">
            <v>510 Reserve Risk - Quantitative Inputs</v>
          </cell>
          <cell r="D8"/>
          <cell r="E8"/>
          <cell r="F8"/>
          <cell r="G8"/>
          <cell r="H8"/>
          <cell r="I8"/>
          <cell r="J8"/>
          <cell r="K8"/>
          <cell r="L8"/>
        </row>
        <row r="9">
          <cell r="C9"/>
          <cell r="D9"/>
          <cell r="E9"/>
          <cell r="F9"/>
          <cell r="G9"/>
          <cell r="H9"/>
        </row>
        <row r="10">
          <cell r="C10" t="str">
            <v>Question 1</v>
          </cell>
          <cell r="D10"/>
          <cell r="E10"/>
          <cell r="F10"/>
          <cell r="G10"/>
          <cell r="H10"/>
          <cell r="I10"/>
          <cell r="J10"/>
          <cell r="K10"/>
          <cell r="L10"/>
        </row>
        <row r="12">
          <cell r="C12" t="str">
            <v>This question relates to risk on earned exposures. 
The Class Names are populated from the selections made at the start of the pre-setup process.</v>
          </cell>
          <cell r="D12"/>
          <cell r="E12"/>
          <cell r="F12"/>
          <cell r="G12"/>
          <cell r="H12"/>
          <cell r="I12"/>
          <cell r="J12"/>
          <cell r="K12"/>
          <cell r="L12"/>
        </row>
        <row r="14">
          <cell r="C14" t="str">
            <v>Response:</v>
          </cell>
        </row>
        <row r="16">
          <cell r="C16" t="str">
            <v>Class Name</v>
          </cell>
          <cell r="D16" t="str">
            <v xml:space="preserve">Mean Net Claims </v>
          </cell>
          <cell r="E16" t="str">
            <v>Net Claims Percentiles</v>
          </cell>
          <cell r="F16"/>
          <cell r="G16"/>
          <cell r="H16"/>
          <cell r="I16"/>
          <cell r="J16" t="str">
            <v xml:space="preserve">Post diversified claims </v>
          </cell>
        </row>
        <row r="17">
          <cell r="C17"/>
          <cell r="D17"/>
          <cell r="E17" t="str">
            <v>50th</v>
          </cell>
          <cell r="F17" t="str">
            <v>75th</v>
          </cell>
          <cell r="G17" t="str">
            <v>90th</v>
          </cell>
          <cell r="H17" t="str">
            <v>95th</v>
          </cell>
          <cell r="I17" t="str">
            <v>99.5th</v>
          </cell>
          <cell r="J17" t="str">
            <v>99.5th</v>
          </cell>
        </row>
        <row r="18">
          <cell r="C18"/>
          <cell r="D18" t="str">
            <v>A</v>
          </cell>
          <cell r="E18" t="str">
            <v>B</v>
          </cell>
          <cell r="F18" t="str">
            <v>C</v>
          </cell>
          <cell r="G18" t="str">
            <v>D</v>
          </cell>
          <cell r="H18" t="str">
            <v>E</v>
          </cell>
          <cell r="I18" t="str">
            <v>F</v>
          </cell>
          <cell r="J18" t="str">
            <v>F(i)</v>
          </cell>
        </row>
        <row r="19">
          <cell r="C19" t="str">
            <v>PA</v>
          </cell>
          <cell r="D19">
            <v>0</v>
          </cell>
          <cell r="E19">
            <v>0</v>
          </cell>
          <cell r="F19">
            <v>0</v>
          </cell>
          <cell r="G19">
            <v>0</v>
          </cell>
          <cell r="H19">
            <v>0</v>
          </cell>
          <cell r="I19">
            <v>0</v>
          </cell>
          <cell r="J19">
            <v>0</v>
          </cell>
        </row>
        <row r="20">
          <cell r="C20" t="str">
            <v>All other</v>
          </cell>
          <cell r="D20">
            <v>0</v>
          </cell>
          <cell r="E20">
            <v>0</v>
          </cell>
          <cell r="F20">
            <v>0</v>
          </cell>
          <cell r="G20">
            <v>0</v>
          </cell>
          <cell r="H20">
            <v>0</v>
          </cell>
          <cell r="I20">
            <v>0</v>
          </cell>
          <cell r="J20">
            <v>0</v>
          </cell>
        </row>
        <row r="21">
          <cell r="C21" t="str">
            <v>Total</v>
          </cell>
          <cell r="D21">
            <v>0</v>
          </cell>
          <cell r="E21">
            <v>0</v>
          </cell>
          <cell r="F21">
            <v>0</v>
          </cell>
          <cell r="G21">
            <v>0</v>
          </cell>
          <cell r="H21">
            <v>0</v>
          </cell>
          <cell r="I21">
            <v>0</v>
          </cell>
          <cell r="J21">
            <v>0</v>
          </cell>
        </row>
        <row r="23">
          <cell r="C23" t="str">
            <v>Agent's Comments:</v>
          </cell>
        </row>
        <row r="25">
          <cell r="C25" t="str">
            <v/>
          </cell>
          <cell r="D25"/>
          <cell r="E25"/>
          <cell r="F25"/>
          <cell r="G25"/>
          <cell r="H25"/>
          <cell r="I25"/>
          <cell r="J25"/>
          <cell r="K25"/>
          <cell r="L25"/>
        </row>
      </sheetData>
      <sheetData sheetId="15">
        <row r="4">
          <cell r="C4"/>
          <cell r="I4" t="str">
            <v>Syndicate Number:</v>
          </cell>
        </row>
        <row r="5">
          <cell r="C5"/>
        </row>
        <row r="6">
          <cell r="C6" t="str">
            <v>511 Reserve Risk - Outputs</v>
          </cell>
          <cell r="I6"/>
        </row>
        <row r="7">
          <cell r="C7"/>
        </row>
        <row r="8">
          <cell r="C8" t="str">
            <v>Question 1</v>
          </cell>
          <cell r="I8"/>
        </row>
        <row r="10">
          <cell r="C10" t="str">
            <v xml:space="preserve">The table shows the ratios of net claims at the indicated percentiles to mean net claims. The table will be used by Lloyd's when assessing the appropriateness of the modelled claims volatility for individual classes and in aggregate.
No inputs are required for this section.
</v>
          </cell>
          <cell r="I10"/>
        </row>
        <row r="12">
          <cell r="C12" t="str">
            <v>Response:</v>
          </cell>
        </row>
        <row r="14">
          <cell r="C14" t="str">
            <v>Class Name</v>
          </cell>
          <cell r="I14"/>
        </row>
        <row r="15">
          <cell r="C15"/>
          <cell r="I15" t="str">
            <v>99.5th</v>
          </cell>
        </row>
        <row r="16">
          <cell r="C16"/>
          <cell r="I16"/>
        </row>
        <row r="17">
          <cell r="C17" t="str">
            <v>PA</v>
          </cell>
          <cell r="I17">
            <v>0</v>
          </cell>
        </row>
        <row r="18">
          <cell r="C18"/>
          <cell r="I18"/>
        </row>
        <row r="19">
          <cell r="C19"/>
          <cell r="I19"/>
        </row>
        <row r="20">
          <cell r="C20" t="str">
            <v>All other</v>
          </cell>
          <cell r="I20">
            <v>0</v>
          </cell>
        </row>
        <row r="21">
          <cell r="C21" t="str">
            <v>Total</v>
          </cell>
          <cell r="I21">
            <v>0</v>
          </cell>
        </row>
        <row r="22">
          <cell r="C22"/>
          <cell r="I22"/>
        </row>
        <row r="23">
          <cell r="C23" t="str">
            <v>Agent's Comments:</v>
          </cell>
          <cell r="I23"/>
        </row>
        <row r="24">
          <cell r="C24"/>
          <cell r="I24"/>
        </row>
        <row r="25">
          <cell r="C25"/>
          <cell r="I25"/>
        </row>
        <row r="27">
          <cell r="C27" t="str">
            <v>Question 2</v>
          </cell>
          <cell r="I27"/>
        </row>
        <row r="29">
          <cell r="C29" t="str">
            <v xml:space="preserve">The table compares the modelled aggregate result for net claims with full dependence and a sum of squares test result (SST) assuming zero correlation. Lloyd's will use the table to provide an initial indication of whether the level of diversification within reserve risk is appropriate. 
No inputs are required for this section.
</v>
          </cell>
          <cell r="I29"/>
        </row>
        <row r="31">
          <cell r="C31" t="str">
            <v>Response:</v>
          </cell>
        </row>
        <row r="33">
          <cell r="C33"/>
          <cell r="I33"/>
        </row>
        <row r="34">
          <cell r="C34"/>
          <cell r="I34" t="str">
            <v>99.5th</v>
          </cell>
        </row>
        <row r="35">
          <cell r="C35" t="str">
            <v>Total Claims (Fully dependent)</v>
          </cell>
          <cell r="I35">
            <v>0</v>
          </cell>
        </row>
        <row r="36">
          <cell r="C36" t="str">
            <v>Total Claims (Modelled)</v>
          </cell>
          <cell r="I36">
            <v>0</v>
          </cell>
        </row>
        <row r="37">
          <cell r="C37" t="str">
            <v>Fully Dependent less Modelled</v>
          </cell>
          <cell r="I37">
            <v>0</v>
          </cell>
        </row>
        <row r="38">
          <cell r="C38" t="str">
            <v xml:space="preserve">Diversification benefit % </v>
          </cell>
          <cell r="I38">
            <v>0</v>
          </cell>
        </row>
        <row r="39">
          <cell r="C39"/>
          <cell r="I39"/>
        </row>
        <row r="40">
          <cell r="C40" t="str">
            <v>Total Claims (SST)</v>
          </cell>
          <cell r="I40">
            <v>0</v>
          </cell>
        </row>
        <row r="41">
          <cell r="C41" t="str">
            <v>Modelled less SST</v>
          </cell>
          <cell r="I41">
            <v>0</v>
          </cell>
        </row>
        <row r="42">
          <cell r="C42" t="str">
            <v>% Difference with Modelled total</v>
          </cell>
          <cell r="I42">
            <v>0</v>
          </cell>
        </row>
      </sheetData>
      <sheetData sheetId="16"/>
      <sheetData sheetId="17">
        <row r="4">
          <cell r="C4"/>
          <cell r="F4"/>
        </row>
        <row r="5">
          <cell r="C5"/>
        </row>
        <row r="6">
          <cell r="C6" t="str">
            <v>521 Dependencies - Outputs</v>
          </cell>
          <cell r="F6"/>
        </row>
        <row r="7">
          <cell r="C7"/>
        </row>
        <row r="8">
          <cell r="C8" t="str">
            <v>Question 1</v>
          </cell>
          <cell r="F8"/>
        </row>
        <row r="10">
          <cell r="C10" t="str">
            <v xml:space="preserve">The graph shows the joint exceedance probabilities from Question 1 in graphical form. Lloyd's will use the graphs when assessing whether the level of dependency between total premium risk and reserve risk is appropriate.
No inputs are required for this section.
</v>
          </cell>
          <cell r="F10"/>
        </row>
        <row r="12">
          <cell r="C12" t="str">
            <v>Response:</v>
          </cell>
        </row>
        <row r="13">
          <cell r="C13"/>
        </row>
        <row r="14">
          <cell r="C14" t="str">
            <v>Premium Risk and Reserve Risk</v>
          </cell>
          <cell r="F14"/>
        </row>
        <row r="15">
          <cell r="C15"/>
          <cell r="F15"/>
        </row>
        <row r="16">
          <cell r="C16"/>
        </row>
        <row r="17">
          <cell r="C17"/>
        </row>
        <row r="18">
          <cell r="C18"/>
        </row>
        <row r="19">
          <cell r="C19"/>
        </row>
        <row r="20">
          <cell r="C20"/>
        </row>
        <row r="21">
          <cell r="C21"/>
        </row>
        <row r="22">
          <cell r="C22"/>
        </row>
        <row r="23">
          <cell r="C23"/>
        </row>
        <row r="24">
          <cell r="C24"/>
        </row>
        <row r="25">
          <cell r="C25"/>
        </row>
        <row r="26">
          <cell r="C26"/>
        </row>
        <row r="27">
          <cell r="C27"/>
        </row>
        <row r="28">
          <cell r="C28"/>
        </row>
        <row r="29">
          <cell r="C29"/>
        </row>
        <row r="30">
          <cell r="C30"/>
        </row>
        <row r="31">
          <cell r="C31"/>
          <cell r="F31"/>
        </row>
        <row r="37">
          <cell r="C37"/>
          <cell r="F37"/>
        </row>
        <row r="38">
          <cell r="C38" t="str">
            <v>Question 2</v>
          </cell>
          <cell r="F38"/>
        </row>
        <row r="39">
          <cell r="C39"/>
          <cell r="F39"/>
        </row>
        <row r="40">
          <cell r="C40" t="str">
            <v xml:space="preserve">The graph shows the joint exceedance probabilities from Question 2 in graphical form. Lloyd's will use the graphs when assessing whether the level of dependency between total insurance risk and market risk is appropriate.
No inputs are required for this section.
</v>
          </cell>
          <cell r="F40"/>
        </row>
        <row r="41">
          <cell r="C41"/>
          <cell r="F41"/>
        </row>
        <row r="42">
          <cell r="C42" t="str">
            <v>Response:</v>
          </cell>
          <cell r="F42"/>
        </row>
        <row r="44">
          <cell r="C44" t="str">
            <v>Insurance Risk and Market Risk</v>
          </cell>
          <cell r="F44"/>
        </row>
        <row r="45">
          <cell r="C45"/>
          <cell r="F45"/>
        </row>
        <row r="46">
          <cell r="C46"/>
        </row>
        <row r="47">
          <cell r="C47"/>
        </row>
        <row r="48">
          <cell r="C48"/>
        </row>
        <row r="49">
          <cell r="C49"/>
        </row>
        <row r="50">
          <cell r="C50"/>
        </row>
        <row r="51">
          <cell r="C51"/>
        </row>
        <row r="52">
          <cell r="C52"/>
        </row>
        <row r="53">
          <cell r="C53"/>
        </row>
        <row r="54">
          <cell r="C54"/>
        </row>
        <row r="55">
          <cell r="C55"/>
        </row>
        <row r="56">
          <cell r="C56"/>
        </row>
        <row r="57">
          <cell r="C57"/>
        </row>
        <row r="58">
          <cell r="C58"/>
        </row>
        <row r="59">
          <cell r="C59"/>
          <cell r="F59"/>
        </row>
        <row r="60">
          <cell r="C60"/>
        </row>
        <row r="61">
          <cell r="C61"/>
          <cell r="F61"/>
        </row>
        <row r="64">
          <cell r="C64" t="str">
            <v>Question 3</v>
          </cell>
          <cell r="F64"/>
        </row>
        <row r="65">
          <cell r="C65"/>
          <cell r="F65"/>
        </row>
        <row r="66">
          <cell r="C66" t="str">
            <v xml:space="preserve">The graph shows the joint exceedance probabilities from Question 3 in graphical form. Lloyd's will use the graphs when assessing whether the level of dependency between total insurance risk and RI credit risk is appropriate.
No inputs are required for this section.
</v>
          </cell>
          <cell r="F66"/>
        </row>
        <row r="67">
          <cell r="C67"/>
          <cell r="F67"/>
        </row>
        <row r="68">
          <cell r="C68" t="str">
            <v>Response:</v>
          </cell>
          <cell r="F68"/>
        </row>
        <row r="70">
          <cell r="C70" t="str">
            <v>Insurance Risk and RI credit risk</v>
          </cell>
          <cell r="F70"/>
        </row>
        <row r="71">
          <cell r="C71"/>
          <cell r="F71"/>
        </row>
        <row r="72">
          <cell r="C72"/>
        </row>
        <row r="73">
          <cell r="C73"/>
        </row>
        <row r="74">
          <cell r="C74"/>
        </row>
        <row r="75">
          <cell r="C75"/>
        </row>
        <row r="76">
          <cell r="C76"/>
        </row>
        <row r="77">
          <cell r="C77"/>
        </row>
        <row r="78">
          <cell r="C78"/>
        </row>
        <row r="79">
          <cell r="C79"/>
        </row>
        <row r="80">
          <cell r="C80"/>
        </row>
        <row r="81">
          <cell r="C81"/>
        </row>
        <row r="82">
          <cell r="C82"/>
        </row>
        <row r="83">
          <cell r="C83"/>
        </row>
        <row r="84">
          <cell r="C84"/>
        </row>
        <row r="85">
          <cell r="C85"/>
        </row>
        <row r="86">
          <cell r="C86"/>
        </row>
        <row r="87">
          <cell r="C87"/>
          <cell r="F87"/>
        </row>
        <row r="94">
          <cell r="C94"/>
          <cell r="F94"/>
        </row>
        <row r="95">
          <cell r="C95" t="str">
            <v>Question 4</v>
          </cell>
          <cell r="F95"/>
        </row>
        <row r="96">
          <cell r="C96"/>
          <cell r="F96"/>
        </row>
        <row r="97">
          <cell r="C97" t="str">
            <v xml:space="preserve">The graph shows the joint exceedance probabilities from Question 4 in graphical form. Lloyd's will use the graphs when assessing whether the level of dependency between total insurance risk and operational risk is appropriate.
No inputs are required for this section.
</v>
          </cell>
          <cell r="F97"/>
        </row>
        <row r="98">
          <cell r="C98"/>
          <cell r="F98"/>
        </row>
        <row r="99">
          <cell r="C99" t="str">
            <v>Response:</v>
          </cell>
          <cell r="F99"/>
        </row>
        <row r="101">
          <cell r="C101" t="str">
            <v>Insurance Risk and Operational risk</v>
          </cell>
          <cell r="F101"/>
        </row>
        <row r="102">
          <cell r="C102"/>
          <cell r="F102"/>
        </row>
        <row r="103">
          <cell r="C103"/>
        </row>
        <row r="104">
          <cell r="C104"/>
        </row>
        <row r="105">
          <cell r="C105"/>
        </row>
        <row r="106">
          <cell r="C106"/>
        </row>
        <row r="107">
          <cell r="C107"/>
        </row>
        <row r="108">
          <cell r="C108"/>
        </row>
        <row r="109">
          <cell r="C109"/>
        </row>
        <row r="110">
          <cell r="C110"/>
        </row>
        <row r="111">
          <cell r="C111"/>
        </row>
        <row r="112">
          <cell r="C112"/>
        </row>
        <row r="113">
          <cell r="C113"/>
        </row>
        <row r="114">
          <cell r="C114"/>
        </row>
        <row r="115">
          <cell r="C115"/>
        </row>
        <row r="116">
          <cell r="C116"/>
          <cell r="F116"/>
        </row>
        <row r="117">
          <cell r="C117"/>
          <cell r="F117"/>
        </row>
        <row r="118">
          <cell r="C118"/>
          <cell r="F118"/>
        </row>
        <row r="124">
          <cell r="C124" t="str">
            <v>Question 5</v>
          </cell>
          <cell r="F124"/>
        </row>
        <row r="125">
          <cell r="C125"/>
          <cell r="F125"/>
        </row>
        <row r="126">
          <cell r="C126" t="str">
            <v xml:space="preserve">The table compares the modelled aggregate result for insurance risk with full dependence and a sum of squares test result (SST) assuming zero correlation. The credit from the risk margin has been excluded from the mean and 99.5th values provided in Question 5. Lloyd's will use the table to provide an initial indication of whether the level of diversification within insurance risk is appropriate. 
No inputs are required for this section.
</v>
          </cell>
          <cell r="F126"/>
        </row>
        <row r="127">
          <cell r="C127"/>
          <cell r="F127"/>
        </row>
        <row r="128">
          <cell r="C128" t="str">
            <v>Response:</v>
          </cell>
          <cell r="F128"/>
        </row>
        <row r="130">
          <cell r="C130"/>
          <cell r="F130" t="str">
            <v>99.5th Percentile (adjusted)</v>
          </cell>
        </row>
        <row r="131">
          <cell r="C131"/>
          <cell r="F131"/>
        </row>
        <row r="132">
          <cell r="C132" t="str">
            <v>Premium risk</v>
          </cell>
          <cell r="F132">
            <v>0</v>
          </cell>
        </row>
        <row r="133">
          <cell r="C133" t="str">
            <v>Reserve risk</v>
          </cell>
          <cell r="F133">
            <v>0</v>
          </cell>
        </row>
        <row r="134">
          <cell r="C134" t="str">
            <v>Insurance Risk (Fully Dependent)</v>
          </cell>
          <cell r="F134">
            <v>0</v>
          </cell>
        </row>
        <row r="135">
          <cell r="C135" t="str">
            <v>Insurance Risk (Modelled)</v>
          </cell>
          <cell r="F135">
            <v>0</v>
          </cell>
        </row>
        <row r="136">
          <cell r="C136" t="str">
            <v>Fully Dependent less Modelled</v>
          </cell>
          <cell r="F136">
            <v>0</v>
          </cell>
        </row>
        <row r="137">
          <cell r="C137" t="str">
            <v xml:space="preserve">Diversification benefit % </v>
          </cell>
          <cell r="F137">
            <v>0</v>
          </cell>
        </row>
        <row r="138">
          <cell r="C138"/>
          <cell r="F138"/>
        </row>
        <row r="139">
          <cell r="C139" t="str">
            <v>Insurance Risk (SST)</v>
          </cell>
          <cell r="F139">
            <v>0</v>
          </cell>
        </row>
        <row r="140">
          <cell r="C140" t="str">
            <v>Modelled less SST</v>
          </cell>
          <cell r="F140">
            <v>0</v>
          </cell>
        </row>
        <row r="141">
          <cell r="C141" t="str">
            <v>% Difference with Modelled Risk</v>
          </cell>
          <cell r="F141">
            <v>0</v>
          </cell>
        </row>
        <row r="156">
          <cell r="C156" t="str">
            <v>Question 6</v>
          </cell>
          <cell r="F156"/>
        </row>
        <row r="157">
          <cell r="C157"/>
          <cell r="F157"/>
        </row>
        <row r="158">
          <cell r="C158" t="str">
            <v xml:space="preserve">The table compares the modelled aggregate result for all SCR risk types with full dependence and a sum of squares test result (SST) assuming zero correlation. The credit from the risk margin has been excluded from the mean and 99.5th values provided in Question 5. Lloyd's will use the table to provide an initial indication of whether the level of diversification within SCR is appropriate. 
No inputs are required for this section
</v>
          </cell>
          <cell r="F158"/>
        </row>
        <row r="159">
          <cell r="C159"/>
          <cell r="F159"/>
        </row>
        <row r="160">
          <cell r="C160" t="str">
            <v>Response:</v>
          </cell>
          <cell r="F160"/>
        </row>
        <row r="162">
          <cell r="C162"/>
          <cell r="F162" t="str">
            <v>99.5th Percentile (adjusted)</v>
          </cell>
        </row>
        <row r="163">
          <cell r="C163"/>
          <cell r="F163"/>
        </row>
        <row r="164">
          <cell r="C164" t="str">
            <v>Insurance risk</v>
          </cell>
          <cell r="F164">
            <v>0</v>
          </cell>
        </row>
        <row r="165">
          <cell r="C165" t="str">
            <v>Credit risk</v>
          </cell>
          <cell r="F165">
            <v>0</v>
          </cell>
        </row>
        <row r="166">
          <cell r="C166" t="str">
            <v>Market risk</v>
          </cell>
          <cell r="F166">
            <v>0</v>
          </cell>
        </row>
        <row r="167">
          <cell r="C167" t="str">
            <v>Operational risk</v>
          </cell>
          <cell r="F167">
            <v>0</v>
          </cell>
        </row>
        <row r="168">
          <cell r="C168" t="str">
            <v>SCR (Fully Dependent)</v>
          </cell>
          <cell r="F168">
            <v>0</v>
          </cell>
        </row>
        <row r="169">
          <cell r="C169" t="str">
            <v>SCR (Modelled)</v>
          </cell>
          <cell r="F169">
            <v>0</v>
          </cell>
        </row>
        <row r="170">
          <cell r="C170" t="str">
            <v>Fully Dependent less Modelled</v>
          </cell>
          <cell r="F170">
            <v>0</v>
          </cell>
        </row>
        <row r="171">
          <cell r="C171" t="str">
            <v xml:space="preserve">Diversification benefit % </v>
          </cell>
          <cell r="F171">
            <v>0</v>
          </cell>
        </row>
        <row r="172">
          <cell r="C172"/>
          <cell r="F172"/>
        </row>
        <row r="173">
          <cell r="C173" t="str">
            <v>SCR (SST)</v>
          </cell>
          <cell r="F173">
            <v>0</v>
          </cell>
        </row>
        <row r="174">
          <cell r="C174" t="str">
            <v>Modelled less SST</v>
          </cell>
          <cell r="F174">
            <v>0</v>
          </cell>
        </row>
        <row r="175">
          <cell r="C175" t="str">
            <v>% Difference with Modelled SCR</v>
          </cell>
          <cell r="F175">
            <v>0</v>
          </cell>
        </row>
        <row r="189">
          <cell r="C189" t="str">
            <v>Question 7</v>
          </cell>
        </row>
        <row r="191">
          <cell r="C191" t="str">
            <v>The table compares the modelled aggregate result for insurance risk excluding natural catastrophe with full dependence and a sum of squares test result (SST) assuming zero correlation. The credit from the risk margin has been excluded from the mean and 99.5th values provided in Question 6. Lloyd's will use the table to provide an initial indication of whether the level of diversification within insurance risk is appropriate. 
No inputs are required for this section.</v>
          </cell>
          <cell r="F191"/>
        </row>
        <row r="193">
          <cell r="C193" t="str">
            <v>Response:</v>
          </cell>
        </row>
        <row r="195">
          <cell r="C195"/>
          <cell r="F195" t="str">
            <v>99.5th Percentile (adjusted)</v>
          </cell>
        </row>
        <row r="196">
          <cell r="C196"/>
          <cell r="F196"/>
        </row>
        <row r="197">
          <cell r="C197" t="str">
            <v>Premium risk excluding natural Catastrophe</v>
          </cell>
          <cell r="F197">
            <v>0</v>
          </cell>
        </row>
        <row r="198">
          <cell r="C198" t="str">
            <v>Reserve risk</v>
          </cell>
          <cell r="F198">
            <v>0</v>
          </cell>
        </row>
        <row r="199">
          <cell r="C199" t="str">
            <v>Insurance Risk excluding natural Catastrophe (Fully Dependent)</v>
          </cell>
          <cell r="F199">
            <v>0</v>
          </cell>
        </row>
        <row r="200">
          <cell r="C200" t="str">
            <v>Insurance Risk excluding natural Catastrophe (Modelled)</v>
          </cell>
          <cell r="F200">
            <v>0</v>
          </cell>
        </row>
        <row r="201">
          <cell r="C201" t="str">
            <v>Fully Dependent less Modelled</v>
          </cell>
          <cell r="F201">
            <v>0</v>
          </cell>
        </row>
        <row r="202">
          <cell r="C202" t="str">
            <v xml:space="preserve">Diversification benefit % </v>
          </cell>
          <cell r="F202">
            <v>0</v>
          </cell>
        </row>
        <row r="203">
          <cell r="C203"/>
          <cell r="F203"/>
        </row>
        <row r="204">
          <cell r="C204" t="str">
            <v>Insurance Risk excluding natural Catastrophe (SST)</v>
          </cell>
          <cell r="F204">
            <v>0</v>
          </cell>
        </row>
        <row r="205">
          <cell r="C205" t="str">
            <v>Modelled less SST</v>
          </cell>
          <cell r="F205">
            <v>0</v>
          </cell>
        </row>
        <row r="206">
          <cell r="C206" t="str">
            <v>% Difference with Modelled Risk</v>
          </cell>
          <cell r="F206">
            <v>0</v>
          </cell>
        </row>
      </sheetData>
      <sheetData sheetId="18"/>
      <sheetData sheetId="19">
        <row r="4">
          <cell r="D4"/>
          <cell r="G4"/>
          <cell r="H4"/>
        </row>
        <row r="5">
          <cell r="D5"/>
          <cell r="G5"/>
          <cell r="H5"/>
        </row>
        <row r="6">
          <cell r="D6" t="str">
            <v>530 Reinsurance - Quantitative Inputs</v>
          </cell>
          <cell r="G6"/>
          <cell r="H6"/>
        </row>
        <row r="7">
          <cell r="D7"/>
          <cell r="G7"/>
          <cell r="H7"/>
        </row>
        <row r="8">
          <cell r="D8" t="str">
            <v>Question 1</v>
          </cell>
          <cell r="G8"/>
          <cell r="H8"/>
        </row>
        <row r="10">
          <cell r="D10" t="str">
            <v>This question relates to the amount of ultimate credit risk associated with different levels of reinsurance recoveries.</v>
          </cell>
          <cell r="G10"/>
          <cell r="H10"/>
        </row>
        <row r="12">
          <cell r="D12" t="str">
            <v>Response:</v>
          </cell>
        </row>
        <row r="13">
          <cell r="D13"/>
        </row>
        <row r="14">
          <cell r="D14"/>
          <cell r="G14"/>
          <cell r="H14"/>
        </row>
        <row r="15">
          <cell r="D15"/>
          <cell r="G15" t="str">
            <v>C</v>
          </cell>
          <cell r="H15" t="str">
            <v>D</v>
          </cell>
        </row>
        <row r="16">
          <cell r="D16"/>
          <cell r="G16" t="str">
            <v>75th</v>
          </cell>
          <cell r="H16" t="str">
            <v>90th</v>
          </cell>
        </row>
        <row r="17">
          <cell r="D17" t="str">
            <v>RI credit risk loss on RI recovery</v>
          </cell>
          <cell r="G17">
            <v>0</v>
          </cell>
          <cell r="H17">
            <v>0</v>
          </cell>
        </row>
        <row r="18">
          <cell r="D18" t="str">
            <v>RI recovery (gross) -
all counterparties</v>
          </cell>
          <cell r="G18">
            <v>0</v>
          </cell>
          <cell r="H18">
            <v>0</v>
          </cell>
        </row>
        <row r="19">
          <cell r="D19" t="str">
            <v>RI recovery (gross) -
Defaulting counterparties</v>
          </cell>
          <cell r="G19">
            <v>0</v>
          </cell>
          <cell r="H19">
            <v>0</v>
          </cell>
        </row>
        <row r="21">
          <cell r="D21" t="str">
            <v>Agent's Comments:</v>
          </cell>
          <cell r="G21"/>
          <cell r="H21"/>
        </row>
        <row r="22">
          <cell r="D22"/>
          <cell r="G22"/>
          <cell r="H22"/>
        </row>
        <row r="23">
          <cell r="D23" t="str">
            <v/>
          </cell>
          <cell r="G23"/>
          <cell r="H23"/>
        </row>
        <row r="25">
          <cell r="D25" t="str">
            <v>Question 2</v>
          </cell>
        </row>
        <row r="27">
          <cell r="D27" t="str">
            <v xml:space="preserve">This question relates to the level of modelled outwards reinsurance benefit to the SCR. Please comment on any limitations of extracting this information if applicable. </v>
          </cell>
          <cell r="G27"/>
          <cell r="H27"/>
        </row>
        <row r="29">
          <cell r="D29" t="str">
            <v>Response:</v>
          </cell>
        </row>
        <row r="31">
          <cell r="D31"/>
          <cell r="G31" t="str">
            <v>I</v>
          </cell>
          <cell r="H31" t="str">
            <v>J</v>
          </cell>
        </row>
        <row r="32">
          <cell r="D32"/>
          <cell r="G32" t="str">
            <v>Total benefit</v>
          </cell>
          <cell r="H32"/>
        </row>
        <row r="33">
          <cell r="D33"/>
          <cell r="G33" t="str">
            <v>One-year</v>
          </cell>
          <cell r="H33" t="str">
            <v>Ultimate</v>
          </cell>
        </row>
        <row r="34">
          <cell r="D34" t="str">
            <v>Base SCR</v>
          </cell>
          <cell r="G34">
            <v>0</v>
          </cell>
          <cell r="H34">
            <v>0</v>
          </cell>
        </row>
        <row r="35">
          <cell r="D35" t="str">
            <v>Adjusted SCR</v>
          </cell>
          <cell r="G35">
            <v>0</v>
          </cell>
          <cell r="H35">
            <v>0</v>
          </cell>
        </row>
        <row r="36">
          <cell r="D36" t="str">
            <v>Benefit to SCR</v>
          </cell>
          <cell r="G36">
            <v>0</v>
          </cell>
          <cell r="H36">
            <v>0</v>
          </cell>
        </row>
        <row r="38">
          <cell r="D38" t="str">
            <v>Agent's Comments:</v>
          </cell>
        </row>
        <row r="40">
          <cell r="D40" t="str">
            <v/>
          </cell>
          <cell r="G40"/>
          <cell r="H40"/>
        </row>
      </sheetData>
      <sheetData sheetId="20">
        <row r="4">
          <cell r="C4"/>
          <cell r="I4"/>
        </row>
        <row r="5">
          <cell r="C5"/>
        </row>
        <row r="6">
          <cell r="C6" t="str">
            <v>531 Reinsurance - Outputs</v>
          </cell>
          <cell r="I6"/>
        </row>
        <row r="7">
          <cell r="C7"/>
        </row>
        <row r="8">
          <cell r="C8" t="str">
            <v>Question 1</v>
          </cell>
          <cell r="I8"/>
        </row>
        <row r="10">
          <cell r="C10" t="str">
            <v xml:space="preserve">The table compares the RI credit risk losses to the recoveries gross of those losses at different percentiles of RI credit risk loss. Lloyd's will use the table to provide an initial indication of whether the severity of RI credit risk loss is appropriate relative to the modelled RI recoveries.
No inputs are required for this section.
</v>
          </cell>
          <cell r="I10"/>
        </row>
        <row r="12">
          <cell r="C12" t="str">
            <v>Response:</v>
          </cell>
        </row>
        <row r="13">
          <cell r="C13"/>
        </row>
        <row r="14">
          <cell r="C14"/>
          <cell r="I14"/>
        </row>
        <row r="15">
          <cell r="C15"/>
          <cell r="I15" t="str">
            <v>99.5th</v>
          </cell>
        </row>
        <row r="16">
          <cell r="C16" t="str">
            <v>RI credit risk loss on RI recovery</v>
          </cell>
          <cell r="I16">
            <v>0</v>
          </cell>
        </row>
        <row r="17">
          <cell r="C17" t="str">
            <v>RI recovery (gross) - all counterparties</v>
          </cell>
          <cell r="I17">
            <v>0</v>
          </cell>
        </row>
        <row r="18">
          <cell r="C18" t="str">
            <v>RI recovery (gross) - Defaulting counterparties</v>
          </cell>
          <cell r="I18">
            <v>0</v>
          </cell>
        </row>
        <row r="19">
          <cell r="C19" t="str">
            <v>RI credit risk loss vs. RI recovery (Gross) - all counterparties</v>
          </cell>
          <cell r="I19">
            <v>0</v>
          </cell>
        </row>
        <row r="20">
          <cell r="C20" t="str">
            <v>RI credit risk loss vs. RI recovery (Gross) - defaulting counterparties</v>
          </cell>
          <cell r="I20">
            <v>0</v>
          </cell>
        </row>
      </sheetData>
      <sheetData sheetId="21"/>
      <sheetData sheetId="22">
        <row r="4">
          <cell r="C4"/>
          <cell r="D4"/>
          <cell r="E4"/>
        </row>
        <row r="5">
          <cell r="C5"/>
          <cell r="D5"/>
          <cell r="E5"/>
        </row>
        <row r="6">
          <cell r="C6" t="str">
            <v>541 Post Diversified Risks - Outputs</v>
          </cell>
          <cell r="D6"/>
          <cell r="E6"/>
        </row>
        <row r="7">
          <cell r="C7"/>
          <cell r="D7"/>
          <cell r="E7"/>
        </row>
        <row r="8">
          <cell r="C8" t="str">
            <v>Question 1</v>
          </cell>
          <cell r="D8"/>
          <cell r="E8"/>
        </row>
        <row r="10">
          <cell r="C10" t="str">
            <v xml:space="preserve">The table shows the percentage difference between the ultimate SCR reported on the LCR form 309 and the upper and lower bounds of the 95% confidence range used to calculate the LCR post diversified amounts. These percentages are a measure of simulation error.
No inputs are required for this section.
</v>
          </cell>
          <cell r="D10"/>
          <cell r="E10"/>
        </row>
        <row r="12">
          <cell r="C12" t="str">
            <v>Response:</v>
          </cell>
        </row>
        <row r="14">
          <cell r="C14"/>
          <cell r="D14" t="str">
            <v>Ultimate</v>
          </cell>
          <cell r="E14" t="str">
            <v>%</v>
          </cell>
        </row>
        <row r="15">
          <cell r="C15" t="str">
            <v>Syndicate SCR (as at 1st January in the Proposed Underwriting Year)</v>
          </cell>
          <cell r="D15">
            <v>0</v>
          </cell>
          <cell r="E15"/>
        </row>
        <row r="16">
          <cell r="C16"/>
          <cell r="D16"/>
          <cell r="E16"/>
        </row>
        <row r="17">
          <cell r="C17" t="str">
            <v>SCR - upper bound</v>
          </cell>
          <cell r="D17">
            <v>0</v>
          </cell>
          <cell r="E17">
            <v>0</v>
          </cell>
        </row>
        <row r="18">
          <cell r="C18" t="str">
            <v>SCR - lower bound</v>
          </cell>
          <cell r="D18">
            <v>0</v>
          </cell>
          <cell r="E18">
            <v>0</v>
          </cell>
        </row>
        <row r="22">
          <cell r="C22" t="str">
            <v>Question 2</v>
          </cell>
          <cell r="D22"/>
          <cell r="E22"/>
        </row>
        <row r="24">
          <cell r="C24" t="str">
            <v xml:space="preserve">The table shows the values to be reported on the LCR form 309, column G as the post diversification amounts.
No inputs are required for this section.
</v>
          </cell>
          <cell r="D24"/>
          <cell r="E24"/>
        </row>
        <row r="26">
          <cell r="C26" t="str">
            <v>Response:</v>
          </cell>
        </row>
        <row r="28">
          <cell r="C28"/>
          <cell r="D28" t="str">
            <v>One-Year</v>
          </cell>
          <cell r="E28" t="str">
            <v>Ultimate</v>
          </cell>
        </row>
        <row r="29">
          <cell r="C29" t="str">
            <v>Scale Factors</v>
          </cell>
          <cell r="D29">
            <v>0</v>
          </cell>
          <cell r="E29">
            <v>0</v>
          </cell>
        </row>
        <row r="30">
          <cell r="C30"/>
          <cell r="D30" t="str">
            <v>Form 309 Post-Diversification Risks</v>
          </cell>
          <cell r="E30"/>
        </row>
        <row r="31">
          <cell r="C31" t="str">
            <v>Insurance risk</v>
          </cell>
          <cell r="D31">
            <v>0</v>
          </cell>
          <cell r="E31">
            <v>0</v>
          </cell>
        </row>
        <row r="32">
          <cell r="C32" t="str">
            <v xml:space="preserve">Premium risk </v>
          </cell>
          <cell r="D32">
            <v>0</v>
          </cell>
          <cell r="E32">
            <v>0</v>
          </cell>
        </row>
        <row r="33">
          <cell r="C33" t="str">
            <v>Reserve risk</v>
          </cell>
          <cell r="D33">
            <v>0</v>
          </cell>
          <cell r="E33">
            <v>0</v>
          </cell>
        </row>
        <row r="34">
          <cell r="C34" t="str">
            <v>Credit risk</v>
          </cell>
          <cell r="D34">
            <v>0</v>
          </cell>
          <cell r="E34">
            <v>0</v>
          </cell>
        </row>
        <row r="35">
          <cell r="C35" t="str">
            <v>Reinsurance credit risk</v>
          </cell>
          <cell r="D35">
            <v>0</v>
          </cell>
          <cell r="E35">
            <v>0</v>
          </cell>
        </row>
        <row r="36">
          <cell r="C36" t="str">
            <v>Other credit risk</v>
          </cell>
          <cell r="D36">
            <v>0</v>
          </cell>
          <cell r="E36">
            <v>0</v>
          </cell>
        </row>
        <row r="37">
          <cell r="C37" t="str">
            <v>Market risk</v>
          </cell>
          <cell r="D37">
            <v>0</v>
          </cell>
          <cell r="E37">
            <v>0</v>
          </cell>
        </row>
        <row r="38">
          <cell r="C38" t="str">
            <v>Operational risk</v>
          </cell>
          <cell r="D38">
            <v>0</v>
          </cell>
          <cell r="E38">
            <v>0</v>
          </cell>
        </row>
        <row r="39">
          <cell r="C39" t="str">
            <v>Total</v>
          </cell>
          <cell r="D39">
            <v>0</v>
          </cell>
          <cell r="E39">
            <v>0</v>
          </cell>
        </row>
      </sheetData>
      <sheetData sheetId="23"/>
      <sheetData sheetId="24"/>
      <sheetData sheetId="25">
        <row r="5">
          <cell r="C5"/>
          <cell r="D5"/>
          <cell r="E5"/>
          <cell r="F5"/>
          <cell r="G5"/>
          <cell r="H5"/>
          <cell r="I5"/>
          <cell r="J5"/>
          <cell r="K5"/>
          <cell r="L5"/>
          <cell r="M5"/>
        </row>
        <row r="6">
          <cell r="C6"/>
          <cell r="D6"/>
          <cell r="E6"/>
          <cell r="F6"/>
          <cell r="G6"/>
        </row>
        <row r="7">
          <cell r="C7"/>
          <cell r="D7"/>
          <cell r="E7"/>
          <cell r="F7"/>
          <cell r="G7"/>
        </row>
        <row r="8">
          <cell r="C8"/>
          <cell r="D8"/>
          <cell r="E8"/>
          <cell r="F8"/>
          <cell r="G8"/>
          <cell r="H8"/>
          <cell r="I8"/>
          <cell r="J8"/>
          <cell r="K8"/>
          <cell r="L8"/>
          <cell r="M8"/>
        </row>
        <row r="9">
          <cell r="C9"/>
          <cell r="D9"/>
          <cell r="E9"/>
          <cell r="F9"/>
          <cell r="G9"/>
          <cell r="H9"/>
          <cell r="I9"/>
        </row>
        <row r="10">
          <cell r="C10" t="str">
            <v>Question 1</v>
          </cell>
          <cell r="D10"/>
          <cell r="E10"/>
          <cell r="F10"/>
          <cell r="G10"/>
          <cell r="H10"/>
          <cell r="I10"/>
          <cell r="J10"/>
          <cell r="K10"/>
          <cell r="L10"/>
          <cell r="M10"/>
        </row>
        <row r="12">
          <cell r="C12" t="str">
            <v xml:space="preserve">
This question is to compare SBF and modelled loss ratios. Please refer to Lloyd's Capital Guidance on Lloyds.com for details.
Complete the tables below for the proposed YoA. Loss ratios and CoVs should be in %  to 2 d.p. The inputs must be whole number format e.g. 50 % should be inputted as '50'.
All CoVs should be submitted on an excuding natural catastrophe basis i.e. including attritional, large and non-natural catastrophe claims only.
The Class Names are populated from the selections made at the start of the pre-setup process.</v>
          </cell>
          <cell r="D12"/>
          <cell r="E12"/>
          <cell r="F12"/>
          <cell r="G12"/>
          <cell r="H12"/>
          <cell r="I12"/>
          <cell r="J12"/>
          <cell r="K12"/>
          <cell r="L12"/>
          <cell r="M12"/>
        </row>
        <row r="13">
          <cell r="D13"/>
          <cell r="E13"/>
          <cell r="F13"/>
          <cell r="G13"/>
          <cell r="H13"/>
          <cell r="I13"/>
          <cell r="J13"/>
          <cell r="K13"/>
        </row>
        <row r="14">
          <cell r="C14" t="str">
            <v>Response:</v>
          </cell>
          <cell r="D14"/>
          <cell r="E14"/>
          <cell r="F14"/>
          <cell r="G14"/>
          <cell r="H14"/>
          <cell r="I14"/>
          <cell r="J14"/>
          <cell r="K14"/>
        </row>
        <row r="15">
          <cell r="C15"/>
        </row>
        <row r="16">
          <cell r="C16" t="str">
            <v>Class Name</v>
          </cell>
          <cell r="D16" t="str">
            <v>Gross Net Premium</v>
          </cell>
          <cell r="E16" t="str">
            <v>Plan loss ratio (Gross Net)</v>
          </cell>
          <cell r="F16" t="str">
            <v>Modelled loss ratio (Gross Net)</v>
          </cell>
          <cell r="G16" t="str">
            <v>Difference</v>
          </cell>
          <cell r="H16" t="str">
            <v>Net Net Premium</v>
          </cell>
          <cell r="I16" t="str">
            <v>Plan loss ratio (Net Net)</v>
          </cell>
          <cell r="J16" t="str">
            <v>Modelled loss ratio (Net net)</v>
          </cell>
          <cell r="K16" t="str">
            <v>Difference</v>
          </cell>
          <cell r="L16" t="str">
            <v>Comments</v>
          </cell>
          <cell r="M16"/>
        </row>
        <row r="17">
          <cell r="C17"/>
          <cell r="D17"/>
          <cell r="E17"/>
          <cell r="F17"/>
          <cell r="G17"/>
          <cell r="H17"/>
          <cell r="I17"/>
          <cell r="J17"/>
          <cell r="K17"/>
          <cell r="L17"/>
          <cell r="M17"/>
        </row>
        <row r="18">
          <cell r="C18"/>
          <cell r="D18"/>
          <cell r="E18"/>
          <cell r="F18"/>
          <cell r="G18"/>
          <cell r="H18"/>
          <cell r="I18"/>
          <cell r="J18"/>
          <cell r="K18"/>
          <cell r="L18"/>
          <cell r="M18"/>
        </row>
        <row r="19">
          <cell r="C19"/>
          <cell r="D19" t="str">
            <v>A</v>
          </cell>
          <cell r="E19" t="str">
            <v>B</v>
          </cell>
          <cell r="F19" t="str">
            <v>C</v>
          </cell>
          <cell r="G19" t="str">
            <v>D</v>
          </cell>
          <cell r="H19" t="str">
            <v>E</v>
          </cell>
          <cell r="I19" t="str">
            <v>F</v>
          </cell>
          <cell r="J19" t="str">
            <v>G</v>
          </cell>
          <cell r="K19" t="str">
            <v>H</v>
          </cell>
          <cell r="L19"/>
          <cell r="M19"/>
        </row>
        <row r="20">
          <cell r="C20" t="str">
            <v>PA</v>
          </cell>
          <cell r="D20">
            <v>0</v>
          </cell>
          <cell r="E20">
            <v>0</v>
          </cell>
          <cell r="F20">
            <v>0</v>
          </cell>
          <cell r="G20">
            <v>0</v>
          </cell>
          <cell r="H20">
            <v>0</v>
          </cell>
          <cell r="I20">
            <v>0</v>
          </cell>
          <cell r="J20">
            <v>0</v>
          </cell>
          <cell r="K20">
            <v>0</v>
          </cell>
          <cell r="L20" t="str">
            <v/>
          </cell>
          <cell r="M20" t="str">
            <v/>
          </cell>
        </row>
        <row r="21">
          <cell r="C21" t="str">
            <v>All Other</v>
          </cell>
          <cell r="D21">
            <v>0</v>
          </cell>
          <cell r="E21">
            <v>0</v>
          </cell>
          <cell r="F21">
            <v>0</v>
          </cell>
          <cell r="G21">
            <v>0</v>
          </cell>
          <cell r="H21">
            <v>0</v>
          </cell>
          <cell r="I21">
            <v>0</v>
          </cell>
          <cell r="J21">
            <v>0</v>
          </cell>
          <cell r="K21">
            <v>0</v>
          </cell>
          <cell r="L21" t="str">
            <v/>
          </cell>
          <cell r="M21" t="str">
            <v/>
          </cell>
        </row>
        <row r="22">
          <cell r="C22" t="str">
            <v>Total</v>
          </cell>
          <cell r="D22">
            <v>0</v>
          </cell>
          <cell r="E22">
            <v>0</v>
          </cell>
          <cell r="F22">
            <v>0</v>
          </cell>
          <cell r="G22">
            <v>0</v>
          </cell>
          <cell r="H22">
            <v>0</v>
          </cell>
          <cell r="I22">
            <v>0</v>
          </cell>
          <cell r="J22">
            <v>0</v>
          </cell>
          <cell r="K22">
            <v>0</v>
          </cell>
          <cell r="L22"/>
          <cell r="M22"/>
        </row>
        <row r="24">
          <cell r="C24" t="str">
            <v>Agent's Comments:</v>
          </cell>
          <cell r="D24"/>
          <cell r="E24"/>
          <cell r="F24"/>
          <cell r="G24"/>
          <cell r="H24"/>
          <cell r="I24"/>
          <cell r="J24"/>
          <cell r="K24"/>
          <cell r="L24"/>
          <cell r="M24"/>
        </row>
        <row r="25">
          <cell r="C25"/>
          <cell r="D25"/>
          <cell r="E25"/>
          <cell r="F25"/>
          <cell r="G25"/>
          <cell r="H25"/>
          <cell r="I25"/>
          <cell r="J25"/>
          <cell r="K25"/>
          <cell r="L25"/>
          <cell r="M25"/>
        </row>
        <row r="26">
          <cell r="C26" t="str">
            <v/>
          </cell>
          <cell r="D26"/>
          <cell r="E26"/>
          <cell r="F26"/>
          <cell r="G26"/>
          <cell r="H26"/>
          <cell r="I26"/>
          <cell r="J26"/>
          <cell r="K26"/>
          <cell r="L26"/>
          <cell r="M26"/>
        </row>
        <row r="29">
          <cell r="C29" t="str">
            <v>Question 2</v>
          </cell>
          <cell r="D29"/>
          <cell r="E29"/>
          <cell r="F29"/>
          <cell r="G29"/>
          <cell r="H29"/>
          <cell r="I29"/>
          <cell r="J29"/>
          <cell r="K29"/>
          <cell r="L29"/>
          <cell r="M29"/>
        </row>
        <row r="31">
          <cell r="C31" t="str">
            <v xml:space="preserve">
Complete the table on the below for the data used for parameterisation.
The Class Names are populated from the selections made at the start of the pre-setup process.</v>
          </cell>
          <cell r="D31"/>
          <cell r="E31"/>
          <cell r="F31"/>
          <cell r="G31"/>
          <cell r="H31"/>
          <cell r="I31"/>
          <cell r="J31"/>
          <cell r="K31"/>
          <cell r="L31"/>
          <cell r="M31"/>
        </row>
        <row r="32">
          <cell r="D32"/>
          <cell r="E32"/>
          <cell r="F32"/>
          <cell r="G32"/>
          <cell r="H32"/>
          <cell r="I32"/>
          <cell r="J32"/>
          <cell r="K32"/>
        </row>
        <row r="33">
          <cell r="C33" t="str">
            <v>Response:</v>
          </cell>
          <cell r="D33"/>
          <cell r="E33"/>
          <cell r="F33"/>
          <cell r="G33"/>
          <cell r="H33"/>
          <cell r="I33"/>
          <cell r="J33"/>
          <cell r="K33"/>
        </row>
        <row r="34">
          <cell r="C34"/>
          <cell r="D34"/>
          <cell r="E34"/>
          <cell r="F34"/>
          <cell r="G34"/>
          <cell r="H34"/>
          <cell r="I34"/>
          <cell r="J34"/>
          <cell r="K34"/>
        </row>
        <row r="35">
          <cell r="C35"/>
          <cell r="D35"/>
          <cell r="E35"/>
          <cell r="F35"/>
          <cell r="G35"/>
          <cell r="H35"/>
          <cell r="I35"/>
          <cell r="J35"/>
          <cell r="K35"/>
        </row>
        <row r="36">
          <cell r="C36"/>
          <cell r="D36"/>
          <cell r="E36"/>
          <cell r="F36"/>
          <cell r="G36"/>
          <cell r="H36"/>
          <cell r="I36"/>
          <cell r="J36"/>
          <cell r="K36"/>
        </row>
        <row r="37">
          <cell r="C37"/>
        </row>
        <row r="38">
          <cell r="C38" t="str">
            <v>Class Name</v>
          </cell>
          <cell r="D38" t="str">
            <v>Number of years of historical data available</v>
          </cell>
          <cell r="E38" t="str">
            <v>Number of years considered for parameterisation
(i.e. given either full or partial credibility)</v>
          </cell>
          <cell r="F38" t="str">
            <v>Number of years given full credibility for parameterisation</v>
          </cell>
          <cell r="G38" t="str">
            <v>Comments</v>
          </cell>
          <cell r="H38"/>
          <cell r="I38"/>
          <cell r="J38"/>
          <cell r="K38"/>
          <cell r="L38"/>
          <cell r="M38"/>
        </row>
        <row r="39">
          <cell r="C39"/>
          <cell r="D39"/>
          <cell r="E39"/>
          <cell r="F39"/>
          <cell r="G39"/>
          <cell r="H39"/>
          <cell r="I39"/>
          <cell r="J39"/>
          <cell r="K39"/>
          <cell r="L39"/>
          <cell r="M39"/>
        </row>
        <row r="40">
          <cell r="C40"/>
          <cell r="D40"/>
          <cell r="E40"/>
          <cell r="F40"/>
          <cell r="G40"/>
          <cell r="H40"/>
          <cell r="I40"/>
          <cell r="J40"/>
          <cell r="K40"/>
          <cell r="L40"/>
          <cell r="M40"/>
        </row>
        <row r="41">
          <cell r="C41"/>
          <cell r="D41" t="str">
            <v>M</v>
          </cell>
          <cell r="E41" t="str">
            <v>N</v>
          </cell>
          <cell r="F41" t="str">
            <v>O</v>
          </cell>
          <cell r="G41"/>
          <cell r="H41"/>
          <cell r="I41"/>
          <cell r="J41"/>
          <cell r="K41"/>
          <cell r="L41"/>
          <cell r="M41"/>
        </row>
        <row r="42">
          <cell r="C42" t="str">
            <v>PA</v>
          </cell>
          <cell r="D42">
            <v>0</v>
          </cell>
          <cell r="E42">
            <v>0</v>
          </cell>
          <cell r="F42">
            <v>0</v>
          </cell>
          <cell r="G42" t="str">
            <v/>
          </cell>
          <cell r="H42"/>
          <cell r="I42"/>
          <cell r="J42"/>
          <cell r="K42"/>
          <cell r="L42"/>
          <cell r="M42"/>
        </row>
        <row r="43">
          <cell r="C43" t="str">
            <v>All Other</v>
          </cell>
          <cell r="D43">
            <v>0</v>
          </cell>
          <cell r="E43">
            <v>0</v>
          </cell>
          <cell r="F43">
            <v>0</v>
          </cell>
          <cell r="G43" t="str">
            <v/>
          </cell>
          <cell r="H43"/>
          <cell r="I43"/>
          <cell r="J43"/>
          <cell r="K43"/>
          <cell r="L43"/>
          <cell r="M43"/>
        </row>
        <row r="45">
          <cell r="C45" t="str">
            <v>Agent's Comments:</v>
          </cell>
          <cell r="D45"/>
          <cell r="E45"/>
          <cell r="F45"/>
          <cell r="G45"/>
          <cell r="H45"/>
          <cell r="I45"/>
          <cell r="J45"/>
          <cell r="K45"/>
          <cell r="L45"/>
          <cell r="M45"/>
        </row>
        <row r="46">
          <cell r="C46"/>
          <cell r="D46"/>
          <cell r="E46"/>
          <cell r="F46"/>
          <cell r="G46"/>
          <cell r="H46"/>
          <cell r="I46"/>
          <cell r="J46"/>
          <cell r="K46"/>
          <cell r="L46"/>
          <cell r="M46"/>
        </row>
        <row r="47">
          <cell r="C47" t="str">
            <v/>
          </cell>
          <cell r="D47"/>
          <cell r="E47"/>
          <cell r="F47"/>
          <cell r="G47"/>
          <cell r="H47"/>
          <cell r="I47"/>
          <cell r="J47"/>
          <cell r="K47"/>
          <cell r="L47"/>
          <cell r="M47"/>
        </row>
      </sheetData>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
      <sheetName val="012"/>
      <sheetName val="012SBF"/>
      <sheetName val="012LCR"/>
      <sheetName val="309"/>
      <sheetName val="310"/>
      <sheetName val="311"/>
      <sheetName val="312"/>
      <sheetName val="313"/>
      <sheetName val="314"/>
      <sheetName val="500"/>
      <sheetName val="501"/>
      <sheetName val="502"/>
      <sheetName val="503"/>
      <sheetName val="510"/>
      <sheetName val="511"/>
      <sheetName val="520"/>
      <sheetName val="521"/>
      <sheetName val="ChartData"/>
      <sheetName val="530"/>
      <sheetName val="531"/>
      <sheetName val="540"/>
      <sheetName val="541"/>
      <sheetName val="550"/>
      <sheetName val="560"/>
      <sheetName val="561"/>
      <sheetName val="562"/>
      <sheetName val="570"/>
      <sheetName val="571"/>
      <sheetName val="6001"/>
      <sheetName val="600"/>
      <sheetName val="6002"/>
      <sheetName val="RS_ValueSource"/>
    </sheetNames>
    <sheetDataSet>
      <sheetData sheetId="0"/>
      <sheetData sheetId="1"/>
      <sheetData sheetId="2"/>
      <sheetData sheetId="3"/>
      <sheetData sheetId="4">
        <row r="4">
          <cell r="E4"/>
          <cell r="F4"/>
          <cell r="G4"/>
        </row>
        <row r="6">
          <cell r="E6"/>
          <cell r="F6"/>
          <cell r="G6"/>
        </row>
        <row r="7">
          <cell r="E7"/>
        </row>
        <row r="8">
          <cell r="E8"/>
          <cell r="F8"/>
          <cell r="G8"/>
        </row>
        <row r="9">
          <cell r="E9"/>
          <cell r="F9"/>
          <cell r="G9"/>
        </row>
        <row r="11">
          <cell r="E11"/>
        </row>
        <row r="12">
          <cell r="E12"/>
          <cell r="F12" t="str">
            <v>One-Year</v>
          </cell>
          <cell r="G12" t="str">
            <v>Ultimate</v>
          </cell>
        </row>
        <row r="13">
          <cell r="E13"/>
          <cell r="F13"/>
          <cell r="G13"/>
        </row>
        <row r="14">
          <cell r="E14"/>
          <cell r="F14" t="str">
            <v>A</v>
          </cell>
          <cell r="G14" t="str">
            <v>B</v>
          </cell>
        </row>
        <row r="15">
          <cell r="E15" t="str">
            <v>Syndicate SCR (as at 1st January in the proposed Underwriting Year)</v>
          </cell>
          <cell r="F15">
            <v>0</v>
          </cell>
          <cell r="G15">
            <v>0</v>
          </cell>
        </row>
        <row r="16">
          <cell r="E16" t="str">
            <v>Contract Boundary Adjustment</v>
          </cell>
          <cell r="F16"/>
          <cell r="G16">
            <v>0</v>
          </cell>
        </row>
        <row r="17">
          <cell r="E17" t="str">
            <v>Management Adjustment</v>
          </cell>
          <cell r="F17">
            <v>0</v>
          </cell>
          <cell r="G17">
            <v>0</v>
          </cell>
        </row>
        <row r="18">
          <cell r="E18" t="str">
            <v>Risk Margin Adjustment</v>
          </cell>
          <cell r="F18"/>
          <cell r="G18">
            <v>0</v>
          </cell>
        </row>
        <row r="19">
          <cell r="E19" t="str">
            <v>Total</v>
          </cell>
          <cell r="F19">
            <v>0</v>
          </cell>
          <cell r="G19">
            <v>0</v>
          </cell>
        </row>
        <row r="20">
          <cell r="E20"/>
          <cell r="F20"/>
          <cell r="G20"/>
        </row>
        <row r="21">
          <cell r="E21"/>
          <cell r="F21"/>
          <cell r="G21"/>
        </row>
        <row r="22">
          <cell r="E22"/>
          <cell r="F22"/>
          <cell r="G22"/>
        </row>
        <row r="23">
          <cell r="E23"/>
          <cell r="F23"/>
          <cell r="G23"/>
        </row>
        <row r="24">
          <cell r="E24"/>
          <cell r="F24" t="str">
            <v>One-Year balance sheet to balance sheet basis</v>
          </cell>
          <cell r="G24"/>
        </row>
        <row r="25">
          <cell r="E25"/>
          <cell r="F25"/>
          <cell r="G25"/>
        </row>
        <row r="26">
          <cell r="E26"/>
          <cell r="F26" t="str">
            <v>Pre diversification</v>
          </cell>
          <cell r="G26"/>
        </row>
        <row r="27">
          <cell r="E27"/>
          <cell r="F27" t="str">
            <v xml:space="preserve">GBP </v>
          </cell>
          <cell r="G27" t="str">
            <v>%</v>
          </cell>
        </row>
        <row r="28">
          <cell r="E28"/>
          <cell r="F28" t="str">
            <v>C</v>
          </cell>
          <cell r="G28" t="str">
            <v>D</v>
          </cell>
        </row>
        <row r="29">
          <cell r="E29"/>
          <cell r="F29"/>
          <cell r="G29"/>
        </row>
        <row r="30">
          <cell r="E30" t="str">
            <v>total: After diversification between Premium and Reserve risk</v>
          </cell>
          <cell r="F30">
            <v>0</v>
          </cell>
          <cell r="G30">
            <v>0</v>
          </cell>
        </row>
        <row r="31">
          <cell r="E31" t="str">
            <v>split: Premium Risk (see note above)</v>
          </cell>
          <cell r="F31">
            <v>0</v>
          </cell>
          <cell r="G31"/>
        </row>
        <row r="32">
          <cell r="E32" t="str">
            <v>split: Reserve Risk</v>
          </cell>
          <cell r="F32">
            <v>0</v>
          </cell>
          <cell r="G32"/>
        </row>
        <row r="33">
          <cell r="E33"/>
          <cell r="F33"/>
          <cell r="G33"/>
        </row>
        <row r="34">
          <cell r="E34" t="str">
            <v>total: After diversification between Reinsurance Credit Risk and Other Credit Risk</v>
          </cell>
          <cell r="F34">
            <v>0</v>
          </cell>
          <cell r="G34">
            <v>0</v>
          </cell>
        </row>
        <row r="35">
          <cell r="E35" t="str">
            <v>split: Reinsurance Credit Risk</v>
          </cell>
          <cell r="F35">
            <v>0</v>
          </cell>
          <cell r="G35"/>
        </row>
        <row r="36">
          <cell r="E36" t="str">
            <v>split: Other Credit Risk</v>
          </cell>
          <cell r="F36">
            <v>0</v>
          </cell>
          <cell r="G36"/>
        </row>
        <row r="37">
          <cell r="E37" t="str">
            <v>Market Risk (see note above)</v>
          </cell>
          <cell r="F37">
            <v>0</v>
          </cell>
          <cell r="G37">
            <v>0</v>
          </cell>
          <cell r="H37">
            <v>0</v>
          </cell>
          <cell r="I37">
            <v>0</v>
          </cell>
          <cell r="M37">
            <v>0</v>
          </cell>
        </row>
        <row r="38">
          <cell r="E38" t="str">
            <v>Operational Risk</v>
          </cell>
          <cell r="F38">
            <v>0</v>
          </cell>
          <cell r="G38">
            <v>0</v>
          </cell>
        </row>
        <row r="39">
          <cell r="E39" t="str">
            <v>TOTAL</v>
          </cell>
          <cell r="F39">
            <v>0</v>
          </cell>
          <cell r="G39">
            <v>0</v>
          </cell>
        </row>
        <row r="40">
          <cell r="E40" t="str">
            <v>Diversification credit between risk categories</v>
          </cell>
          <cell r="F40">
            <v>0</v>
          </cell>
          <cell r="G40"/>
        </row>
        <row r="41">
          <cell r="E41" t="str">
            <v>DIVERSIFIED TOTAL</v>
          </cell>
          <cell r="F41">
            <v>0</v>
          </cell>
          <cell r="G41"/>
        </row>
        <row r="42">
          <cell r="E42"/>
          <cell r="F42"/>
          <cell r="G42"/>
        </row>
        <row r="43">
          <cell r="E43"/>
          <cell r="F43"/>
          <cell r="G43"/>
        </row>
        <row r="44">
          <cell r="E44"/>
          <cell r="F44"/>
          <cell r="G44"/>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D4"/>
          <cell r="G4"/>
          <cell r="H4"/>
        </row>
        <row r="5">
          <cell r="D5"/>
          <cell r="G5"/>
          <cell r="H5"/>
        </row>
        <row r="6">
          <cell r="D6" t="str">
            <v>530 Reinsurance - Quantitative Inputs</v>
          </cell>
          <cell r="G6"/>
          <cell r="H6"/>
        </row>
        <row r="7">
          <cell r="D7"/>
          <cell r="G7"/>
          <cell r="H7"/>
        </row>
        <row r="8">
          <cell r="D8" t="str">
            <v>Question 1</v>
          </cell>
          <cell r="G8"/>
          <cell r="H8"/>
        </row>
        <row r="10">
          <cell r="D10" t="str">
            <v>This question relates to the amount of ultimate credit risk associated with different levels of reinsurance recoveries.</v>
          </cell>
          <cell r="G10"/>
          <cell r="H10"/>
        </row>
        <row r="12">
          <cell r="D12" t="str">
            <v>Response:</v>
          </cell>
        </row>
        <row r="13">
          <cell r="D13"/>
        </row>
        <row r="14">
          <cell r="D14"/>
          <cell r="G14"/>
          <cell r="H14"/>
        </row>
        <row r="15">
          <cell r="D15"/>
          <cell r="G15" t="str">
            <v>C</v>
          </cell>
          <cell r="H15" t="str">
            <v>D</v>
          </cell>
        </row>
        <row r="16">
          <cell r="D16"/>
          <cell r="G16" t="str">
            <v>75th</v>
          </cell>
          <cell r="H16" t="str">
            <v>90th</v>
          </cell>
        </row>
        <row r="17">
          <cell r="D17" t="str">
            <v>RI credit risk loss on RI recovery</v>
          </cell>
          <cell r="G17">
            <v>0</v>
          </cell>
          <cell r="H17">
            <v>0</v>
          </cell>
        </row>
        <row r="18">
          <cell r="D18" t="str">
            <v>RI recovery (gross) -
all counterparties</v>
          </cell>
          <cell r="G18">
            <v>0</v>
          </cell>
          <cell r="H18">
            <v>0</v>
          </cell>
        </row>
        <row r="19">
          <cell r="D19" t="str">
            <v>RI recovery (gross) -
Defaulting counterparties</v>
          </cell>
          <cell r="G19">
            <v>0</v>
          </cell>
          <cell r="H19">
            <v>0</v>
          </cell>
        </row>
        <row r="21">
          <cell r="D21" t="str">
            <v>Agent's Comments:</v>
          </cell>
          <cell r="G21"/>
          <cell r="H21"/>
        </row>
        <row r="22">
          <cell r="D22"/>
          <cell r="G22"/>
          <cell r="H22"/>
        </row>
        <row r="23">
          <cell r="D23" t="str">
            <v/>
          </cell>
          <cell r="G23"/>
          <cell r="H23"/>
        </row>
        <row r="25">
          <cell r="D25" t="str">
            <v>Question 2</v>
          </cell>
        </row>
        <row r="27">
          <cell r="D27" t="str">
            <v xml:space="preserve">This question relates to the level of modelled outwards reinsurance benefit to the SCR. Please comment on any limitations of extracting this information if applicable. </v>
          </cell>
          <cell r="G27"/>
          <cell r="H27"/>
        </row>
        <row r="29">
          <cell r="D29" t="str">
            <v>Response:</v>
          </cell>
        </row>
        <row r="31">
          <cell r="D31"/>
          <cell r="G31" t="str">
            <v>I</v>
          </cell>
          <cell r="H31" t="str">
            <v>J</v>
          </cell>
        </row>
        <row r="32">
          <cell r="D32"/>
          <cell r="G32" t="str">
            <v>Total benefit</v>
          </cell>
          <cell r="H32"/>
        </row>
        <row r="33">
          <cell r="D33"/>
          <cell r="G33" t="str">
            <v>One-year</v>
          </cell>
          <cell r="H33" t="str">
            <v>Ultimate</v>
          </cell>
        </row>
        <row r="34">
          <cell r="D34" t="str">
            <v>Base SCR</v>
          </cell>
          <cell r="G34">
            <v>0</v>
          </cell>
          <cell r="H34">
            <v>0</v>
          </cell>
        </row>
        <row r="35">
          <cell r="D35" t="str">
            <v>Adjusted SCR</v>
          </cell>
          <cell r="G35">
            <v>0</v>
          </cell>
          <cell r="H35">
            <v>0</v>
          </cell>
        </row>
        <row r="36">
          <cell r="D36" t="str">
            <v>Benefit to SCR</v>
          </cell>
          <cell r="G36">
            <v>0</v>
          </cell>
          <cell r="H36">
            <v>0</v>
          </cell>
        </row>
        <row r="38">
          <cell r="D38" t="str">
            <v>Agent's Comments:</v>
          </cell>
        </row>
        <row r="40">
          <cell r="D40" t="str">
            <v/>
          </cell>
          <cell r="G40"/>
          <cell r="H40"/>
        </row>
      </sheetData>
      <sheetData sheetId="20"/>
      <sheetData sheetId="21"/>
      <sheetData sheetId="22">
        <row r="4">
          <cell r="C4"/>
          <cell r="D4"/>
          <cell r="E4"/>
        </row>
        <row r="5">
          <cell r="C5"/>
          <cell r="D5"/>
          <cell r="E5"/>
        </row>
        <row r="6">
          <cell r="C6" t="str">
            <v>541 Post Diversified Risks - Outputs</v>
          </cell>
          <cell r="D6"/>
          <cell r="E6"/>
        </row>
        <row r="7">
          <cell r="C7"/>
          <cell r="D7"/>
          <cell r="E7"/>
        </row>
        <row r="8">
          <cell r="C8" t="str">
            <v>Question 1</v>
          </cell>
          <cell r="D8"/>
          <cell r="E8"/>
        </row>
        <row r="10">
          <cell r="C10" t="str">
            <v xml:space="preserve">The table shows the percentage difference between the ultimate SCR reported on the LCR form 309 and the upper and lower bounds of the 95% confidence range used to calculate the LCR post diversified amounts. These percentages are a measure of simulation error.
No inputs are required for this section.
</v>
          </cell>
          <cell r="D10"/>
          <cell r="E10"/>
        </row>
        <row r="12">
          <cell r="C12" t="str">
            <v>Response:</v>
          </cell>
        </row>
        <row r="14">
          <cell r="C14"/>
          <cell r="D14" t="str">
            <v>Ultimate</v>
          </cell>
          <cell r="E14" t="str">
            <v>%</v>
          </cell>
        </row>
        <row r="15">
          <cell r="C15" t="str">
            <v>Syndicate SCR (as at 1st January in the Proposed Underwriting Year)</v>
          </cell>
          <cell r="D15">
            <v>0</v>
          </cell>
          <cell r="E15"/>
        </row>
        <row r="16">
          <cell r="C16"/>
          <cell r="D16"/>
          <cell r="E16"/>
        </row>
        <row r="17">
          <cell r="C17" t="str">
            <v>SCR - upper bound</v>
          </cell>
          <cell r="D17">
            <v>0</v>
          </cell>
          <cell r="E17">
            <v>0</v>
          </cell>
        </row>
        <row r="18">
          <cell r="C18" t="str">
            <v>SCR - lower bound</v>
          </cell>
          <cell r="D18">
            <v>0</v>
          </cell>
          <cell r="E18">
            <v>0</v>
          </cell>
        </row>
        <row r="22">
          <cell r="C22" t="str">
            <v>Question 2</v>
          </cell>
          <cell r="D22"/>
          <cell r="E22"/>
        </row>
        <row r="24">
          <cell r="C24" t="str">
            <v xml:space="preserve">The table shows the values to be reported on the LCR form 309, column G as the post diversification amounts.
No inputs are required for this section.
</v>
          </cell>
          <cell r="D24"/>
          <cell r="E24"/>
        </row>
        <row r="26">
          <cell r="C26" t="str">
            <v>Response:</v>
          </cell>
        </row>
        <row r="28">
          <cell r="C28"/>
          <cell r="D28" t="str">
            <v>One-Year</v>
          </cell>
          <cell r="E28" t="str">
            <v>Ultimate</v>
          </cell>
        </row>
        <row r="29">
          <cell r="C29" t="str">
            <v>Scale Factors</v>
          </cell>
          <cell r="D29">
            <v>0</v>
          </cell>
          <cell r="E29">
            <v>0</v>
          </cell>
        </row>
        <row r="30">
          <cell r="C30"/>
          <cell r="D30" t="str">
            <v>Form 309 Post-Diversification Risks</v>
          </cell>
          <cell r="E30"/>
        </row>
        <row r="31">
          <cell r="C31" t="str">
            <v>Insurance risk</v>
          </cell>
          <cell r="D31">
            <v>0</v>
          </cell>
          <cell r="E31">
            <v>0</v>
          </cell>
        </row>
        <row r="32">
          <cell r="C32" t="str">
            <v xml:space="preserve">Premium risk </v>
          </cell>
          <cell r="D32">
            <v>0</v>
          </cell>
          <cell r="E32">
            <v>0</v>
          </cell>
        </row>
        <row r="33">
          <cell r="C33" t="str">
            <v>Reserve risk</v>
          </cell>
          <cell r="D33">
            <v>0</v>
          </cell>
          <cell r="E33">
            <v>0</v>
          </cell>
        </row>
        <row r="34">
          <cell r="C34" t="str">
            <v>Credit risk</v>
          </cell>
          <cell r="D34">
            <v>0</v>
          </cell>
          <cell r="E34">
            <v>0</v>
          </cell>
        </row>
        <row r="35">
          <cell r="C35" t="str">
            <v>Reinsurance credit risk</v>
          </cell>
          <cell r="D35">
            <v>0</v>
          </cell>
          <cell r="E35">
            <v>0</v>
          </cell>
        </row>
        <row r="36">
          <cell r="C36" t="str">
            <v>Other credit risk</v>
          </cell>
          <cell r="D36">
            <v>0</v>
          </cell>
          <cell r="E36">
            <v>0</v>
          </cell>
        </row>
        <row r="37">
          <cell r="C37" t="str">
            <v>Market risk</v>
          </cell>
          <cell r="D37">
            <v>0</v>
          </cell>
          <cell r="E37">
            <v>0</v>
          </cell>
        </row>
        <row r="38">
          <cell r="C38" t="str">
            <v>Operational risk</v>
          </cell>
          <cell r="D38">
            <v>0</v>
          </cell>
          <cell r="E38">
            <v>0</v>
          </cell>
        </row>
        <row r="39">
          <cell r="C39" t="str">
            <v>Total</v>
          </cell>
          <cell r="D39">
            <v>0</v>
          </cell>
          <cell r="E39">
            <v>0</v>
          </cell>
        </row>
      </sheetData>
      <sheetData sheetId="23"/>
      <sheetData sheetId="24"/>
      <sheetData sheetId="25">
        <row r="5">
          <cell r="C5"/>
          <cell r="D5"/>
          <cell r="E5"/>
          <cell r="F5"/>
          <cell r="H5"/>
          <cell r="I5"/>
          <cell r="J5"/>
        </row>
        <row r="6">
          <cell r="C6"/>
          <cell r="D6"/>
          <cell r="E6"/>
          <cell r="F6"/>
        </row>
        <row r="7">
          <cell r="C7"/>
          <cell r="D7"/>
          <cell r="E7"/>
          <cell r="F7"/>
        </row>
        <row r="8">
          <cell r="C8"/>
          <cell r="D8"/>
          <cell r="E8"/>
          <cell r="F8"/>
          <cell r="H8"/>
          <cell r="I8"/>
          <cell r="J8"/>
        </row>
        <row r="9">
          <cell r="C9"/>
          <cell r="D9"/>
          <cell r="E9"/>
          <cell r="F9"/>
          <cell r="H9"/>
          <cell r="I9"/>
        </row>
        <row r="10">
          <cell r="C10" t="str">
            <v>Question 1</v>
          </cell>
          <cell r="D10"/>
          <cell r="E10"/>
          <cell r="F10"/>
          <cell r="H10"/>
          <cell r="I10"/>
          <cell r="J10"/>
        </row>
        <row r="12">
          <cell r="C12" t="str">
            <v xml:space="preserve">
This question is to compare SBF and modelled loss ratios. Please refer to section 3.11 of Lloyd's Capital Guidance on Lloyds.com for details.
Complete the tables below for the proposed YoA. Loss ratios and CoVs should be in %  to 2 d.p. The inputs must be whole number format e.g. 50 % should be inputted as '50'.
The Class Names are populated from the selections made at the start of the pre-setup process.</v>
          </cell>
          <cell r="D12"/>
          <cell r="E12"/>
          <cell r="F12"/>
          <cell r="H12"/>
          <cell r="I12"/>
          <cell r="J12"/>
        </row>
        <row r="13">
          <cell r="D13"/>
          <cell r="E13"/>
          <cell r="F13"/>
          <cell r="H13"/>
          <cell r="I13"/>
          <cell r="J13"/>
        </row>
        <row r="14">
          <cell r="C14" t="str">
            <v>Response:</v>
          </cell>
          <cell r="D14"/>
          <cell r="E14"/>
          <cell r="F14"/>
          <cell r="H14"/>
          <cell r="I14"/>
          <cell r="J14"/>
        </row>
        <row r="15">
          <cell r="C15"/>
        </row>
        <row r="16">
          <cell r="C16" t="str">
            <v>Class Name</v>
          </cell>
          <cell r="D16" t="str">
            <v>Gross Net Premium</v>
          </cell>
          <cell r="E16" t="str">
            <v>Plan loss ratio (Gross Net)</v>
          </cell>
          <cell r="F16" t="str">
            <v>Modelled loss ratio (Gross Net)</v>
          </cell>
          <cell r="H16" t="str">
            <v>Net Net Premium</v>
          </cell>
          <cell r="I16" t="str">
            <v>Plan loss ratio (Net Net)</v>
          </cell>
          <cell r="J16" t="str">
            <v>Modelled loss ratio (Net net)</v>
          </cell>
        </row>
        <row r="17">
          <cell r="C17"/>
          <cell r="D17"/>
          <cell r="E17"/>
          <cell r="F17"/>
          <cell r="H17"/>
          <cell r="I17"/>
          <cell r="J17"/>
        </row>
        <row r="18">
          <cell r="C18"/>
          <cell r="D18"/>
          <cell r="E18"/>
          <cell r="F18"/>
          <cell r="H18"/>
          <cell r="I18"/>
          <cell r="J18"/>
        </row>
        <row r="19">
          <cell r="C19"/>
          <cell r="D19" t="str">
            <v>A</v>
          </cell>
          <cell r="E19" t="str">
            <v>B</v>
          </cell>
          <cell r="F19" t="str">
            <v>C</v>
          </cell>
          <cell r="H19" t="str">
            <v>E</v>
          </cell>
          <cell r="I19" t="str">
            <v>F</v>
          </cell>
          <cell r="J19" t="str">
            <v>G</v>
          </cell>
        </row>
        <row r="20">
          <cell r="C20"/>
          <cell r="D20">
            <v>0</v>
          </cell>
          <cell r="E20">
            <v>0</v>
          </cell>
          <cell r="F20">
            <v>0</v>
          </cell>
          <cell r="H20">
            <v>0</v>
          </cell>
          <cell r="I20">
            <v>0</v>
          </cell>
          <cell r="J20">
            <v>0</v>
          </cell>
        </row>
        <row r="21">
          <cell r="C21"/>
          <cell r="D21">
            <v>0</v>
          </cell>
          <cell r="E21">
            <v>0</v>
          </cell>
          <cell r="F21">
            <v>0</v>
          </cell>
          <cell r="H21">
            <v>0</v>
          </cell>
          <cell r="I21">
            <v>0</v>
          </cell>
          <cell r="J21">
            <v>0</v>
          </cell>
        </row>
        <row r="22">
          <cell r="C22"/>
          <cell r="D22">
            <v>0</v>
          </cell>
          <cell r="E22">
            <v>0</v>
          </cell>
          <cell r="F22">
            <v>0</v>
          </cell>
          <cell r="H22">
            <v>0</v>
          </cell>
          <cell r="I22">
            <v>0</v>
          </cell>
          <cell r="J22">
            <v>0</v>
          </cell>
        </row>
        <row r="23">
          <cell r="C23"/>
          <cell r="D23">
            <v>0</v>
          </cell>
          <cell r="E23">
            <v>0</v>
          </cell>
          <cell r="F23">
            <v>0</v>
          </cell>
          <cell r="H23">
            <v>0</v>
          </cell>
          <cell r="I23">
            <v>0</v>
          </cell>
          <cell r="J23">
            <v>0</v>
          </cell>
        </row>
        <row r="24">
          <cell r="C24"/>
          <cell r="D24">
            <v>0</v>
          </cell>
          <cell r="E24">
            <v>0</v>
          </cell>
          <cell r="F24">
            <v>0</v>
          </cell>
          <cell r="H24">
            <v>0</v>
          </cell>
          <cell r="I24">
            <v>0</v>
          </cell>
          <cell r="J24">
            <v>0</v>
          </cell>
        </row>
        <row r="25">
          <cell r="C25"/>
          <cell r="D25">
            <v>0</v>
          </cell>
          <cell r="E25">
            <v>0</v>
          </cell>
          <cell r="F25">
            <v>0</v>
          </cell>
          <cell r="H25">
            <v>0</v>
          </cell>
          <cell r="I25">
            <v>0</v>
          </cell>
          <cell r="J25">
            <v>0</v>
          </cell>
        </row>
        <row r="26">
          <cell r="C26"/>
          <cell r="D26">
            <v>0</v>
          </cell>
          <cell r="E26">
            <v>0</v>
          </cell>
          <cell r="F26">
            <v>0</v>
          </cell>
          <cell r="H26">
            <v>0</v>
          </cell>
          <cell r="I26">
            <v>0</v>
          </cell>
          <cell r="J26">
            <v>0</v>
          </cell>
        </row>
        <row r="27">
          <cell r="C27"/>
          <cell r="D27">
            <v>0</v>
          </cell>
          <cell r="E27">
            <v>0</v>
          </cell>
          <cell r="F27">
            <v>0</v>
          </cell>
          <cell r="H27">
            <v>0</v>
          </cell>
          <cell r="I27">
            <v>0</v>
          </cell>
          <cell r="J27">
            <v>0</v>
          </cell>
        </row>
        <row r="28">
          <cell r="C28"/>
          <cell r="D28">
            <v>0</v>
          </cell>
          <cell r="E28">
            <v>0</v>
          </cell>
          <cell r="F28">
            <v>0</v>
          </cell>
          <cell r="H28">
            <v>0</v>
          </cell>
          <cell r="I28">
            <v>0</v>
          </cell>
          <cell r="J28">
            <v>0</v>
          </cell>
        </row>
        <row r="29">
          <cell r="C29"/>
          <cell r="D29">
            <v>0</v>
          </cell>
          <cell r="E29">
            <v>0</v>
          </cell>
          <cell r="F29">
            <v>0</v>
          </cell>
          <cell r="H29">
            <v>0</v>
          </cell>
          <cell r="I29">
            <v>0</v>
          </cell>
          <cell r="J29">
            <v>0</v>
          </cell>
        </row>
        <row r="30">
          <cell r="C30"/>
          <cell r="D30">
            <v>0</v>
          </cell>
          <cell r="E30">
            <v>0</v>
          </cell>
          <cell r="F30">
            <v>0</v>
          </cell>
          <cell r="H30">
            <v>0</v>
          </cell>
          <cell r="I30">
            <v>0</v>
          </cell>
          <cell r="J30">
            <v>0</v>
          </cell>
        </row>
        <row r="31">
          <cell r="C31" t="str">
            <v>All Other</v>
          </cell>
          <cell r="D31">
            <v>0</v>
          </cell>
          <cell r="E31">
            <v>0</v>
          </cell>
          <cell r="F31">
            <v>0</v>
          </cell>
          <cell r="H31">
            <v>0</v>
          </cell>
          <cell r="I31">
            <v>0</v>
          </cell>
          <cell r="J31">
            <v>0</v>
          </cell>
        </row>
        <row r="32">
          <cell r="C32" t="str">
            <v>Total</v>
          </cell>
          <cell r="D32">
            <v>0</v>
          </cell>
          <cell r="E32">
            <v>0</v>
          </cell>
          <cell r="F32">
            <v>0</v>
          </cell>
          <cell r="H32">
            <v>0</v>
          </cell>
          <cell r="I32">
            <v>0</v>
          </cell>
          <cell r="J32">
            <v>0</v>
          </cell>
        </row>
        <row r="34">
          <cell r="C34" t="str">
            <v>Agent's Comments:</v>
          </cell>
          <cell r="D34"/>
          <cell r="E34"/>
          <cell r="F34"/>
          <cell r="H34"/>
          <cell r="I34"/>
          <cell r="J34"/>
        </row>
        <row r="35">
          <cell r="C35"/>
          <cell r="D35"/>
          <cell r="E35"/>
          <cell r="F35"/>
          <cell r="H35"/>
          <cell r="I35"/>
          <cell r="J35"/>
        </row>
        <row r="36">
          <cell r="C36" t="str">
            <v/>
          </cell>
          <cell r="D36"/>
          <cell r="E36"/>
          <cell r="F36"/>
          <cell r="H36"/>
          <cell r="I36"/>
          <cell r="J36"/>
        </row>
        <row r="39">
          <cell r="C39" t="str">
            <v>Question 2</v>
          </cell>
          <cell r="D39"/>
          <cell r="E39"/>
          <cell r="F39"/>
          <cell r="H39"/>
          <cell r="I39"/>
          <cell r="J39"/>
        </row>
        <row r="41">
          <cell r="C41" t="str">
            <v xml:space="preserve">
Complete the table on the below for the data used for parameterisation.
The Class Names are populated from the selections made at the start of the pre-setup process.</v>
          </cell>
          <cell r="D41"/>
          <cell r="E41"/>
          <cell r="F41"/>
          <cell r="H41"/>
          <cell r="I41"/>
          <cell r="J41"/>
        </row>
        <row r="42">
          <cell r="D42"/>
          <cell r="E42"/>
          <cell r="F42"/>
          <cell r="H42"/>
          <cell r="I42"/>
          <cell r="J42"/>
        </row>
        <row r="43">
          <cell r="C43" t="str">
            <v>Response:</v>
          </cell>
          <cell r="D43"/>
          <cell r="E43"/>
          <cell r="F43"/>
          <cell r="H43"/>
          <cell r="I43"/>
          <cell r="J43"/>
        </row>
        <row r="44">
          <cell r="C44"/>
          <cell r="D44"/>
          <cell r="E44"/>
          <cell r="F44"/>
          <cell r="H44"/>
          <cell r="I44"/>
          <cell r="J44"/>
        </row>
        <row r="45">
          <cell r="C45"/>
          <cell r="D45"/>
          <cell r="E45"/>
          <cell r="F45"/>
          <cell r="H45"/>
          <cell r="I45"/>
          <cell r="J45"/>
        </row>
        <row r="46">
          <cell r="C46"/>
          <cell r="D46"/>
          <cell r="E46"/>
          <cell r="F46"/>
          <cell r="H46"/>
          <cell r="I46"/>
          <cell r="J46"/>
        </row>
        <row r="47">
          <cell r="C47"/>
        </row>
        <row r="48">
          <cell r="C48" t="str">
            <v>Class Name</v>
          </cell>
          <cell r="D48" t="str">
            <v>Number of years of historical data available</v>
          </cell>
          <cell r="E48" t="str">
            <v>Number of years considered for parameterisation
(i.e. given either full or partial credibility)</v>
          </cell>
          <cell r="F48" t="str">
            <v>Number of years given full credibility for parameterisation</v>
          </cell>
          <cell r="H48"/>
          <cell r="I48"/>
          <cell r="J48"/>
        </row>
        <row r="49">
          <cell r="C49"/>
          <cell r="D49"/>
          <cell r="E49"/>
          <cell r="F49"/>
          <cell r="H49"/>
          <cell r="I49"/>
          <cell r="J49"/>
        </row>
        <row r="50">
          <cell r="C50"/>
          <cell r="D50"/>
          <cell r="E50"/>
          <cell r="F50"/>
          <cell r="H50"/>
          <cell r="I50"/>
          <cell r="J50"/>
        </row>
        <row r="51">
          <cell r="C51"/>
          <cell r="D51" t="str">
            <v>M</v>
          </cell>
          <cell r="E51" t="str">
            <v>N</v>
          </cell>
          <cell r="F51" t="str">
            <v>O</v>
          </cell>
          <cell r="H51"/>
          <cell r="I51"/>
          <cell r="J51"/>
        </row>
        <row r="52">
          <cell r="C52"/>
          <cell r="D52">
            <v>0</v>
          </cell>
          <cell r="E52">
            <v>0</v>
          </cell>
          <cell r="F52">
            <v>0</v>
          </cell>
          <cell r="H52"/>
          <cell r="I52"/>
          <cell r="J52"/>
        </row>
        <row r="53">
          <cell r="C53"/>
          <cell r="D53">
            <v>0</v>
          </cell>
          <cell r="E53">
            <v>0</v>
          </cell>
          <cell r="F53">
            <v>0</v>
          </cell>
          <cell r="H53"/>
          <cell r="I53"/>
          <cell r="J53"/>
        </row>
        <row r="54">
          <cell r="C54"/>
          <cell r="D54">
            <v>0</v>
          </cell>
          <cell r="E54">
            <v>0</v>
          </cell>
          <cell r="F54">
            <v>0</v>
          </cell>
          <cell r="H54"/>
          <cell r="I54"/>
          <cell r="J54"/>
        </row>
        <row r="55">
          <cell r="C55"/>
          <cell r="D55">
            <v>0</v>
          </cell>
          <cell r="E55">
            <v>0</v>
          </cell>
          <cell r="F55">
            <v>0</v>
          </cell>
          <cell r="H55"/>
          <cell r="I55"/>
          <cell r="J55"/>
        </row>
        <row r="56">
          <cell r="C56"/>
          <cell r="D56">
            <v>0</v>
          </cell>
          <cell r="E56">
            <v>0</v>
          </cell>
          <cell r="F56">
            <v>0</v>
          </cell>
          <cell r="H56"/>
          <cell r="I56"/>
          <cell r="J56"/>
        </row>
        <row r="57">
          <cell r="C57"/>
          <cell r="D57">
            <v>0</v>
          </cell>
          <cell r="E57">
            <v>0</v>
          </cell>
          <cell r="F57">
            <v>0</v>
          </cell>
          <cell r="H57"/>
          <cell r="I57"/>
          <cell r="J57"/>
        </row>
        <row r="58">
          <cell r="C58"/>
          <cell r="D58">
            <v>0</v>
          </cell>
          <cell r="E58">
            <v>0</v>
          </cell>
          <cell r="F58">
            <v>0</v>
          </cell>
          <cell r="H58"/>
          <cell r="I58"/>
          <cell r="J58"/>
        </row>
        <row r="59">
          <cell r="C59"/>
          <cell r="D59">
            <v>0</v>
          </cell>
          <cell r="E59">
            <v>0</v>
          </cell>
          <cell r="F59">
            <v>0</v>
          </cell>
          <cell r="H59"/>
          <cell r="I59"/>
          <cell r="J59"/>
        </row>
        <row r="60">
          <cell r="C60"/>
          <cell r="D60">
            <v>0</v>
          </cell>
          <cell r="E60">
            <v>0</v>
          </cell>
          <cell r="F60">
            <v>0</v>
          </cell>
          <cell r="H60"/>
          <cell r="I60"/>
          <cell r="J60"/>
        </row>
        <row r="61">
          <cell r="C61"/>
          <cell r="D61">
            <v>0</v>
          </cell>
          <cell r="E61">
            <v>0</v>
          </cell>
          <cell r="F61">
            <v>0</v>
          </cell>
          <cell r="H61"/>
          <cell r="I61"/>
          <cell r="J61"/>
        </row>
        <row r="62">
          <cell r="C62"/>
          <cell r="D62">
            <v>0</v>
          </cell>
          <cell r="E62">
            <v>0</v>
          </cell>
          <cell r="F62">
            <v>0</v>
          </cell>
          <cell r="H62"/>
          <cell r="I62"/>
          <cell r="J62"/>
        </row>
        <row r="63">
          <cell r="C63" t="str">
            <v>All Other</v>
          </cell>
          <cell r="D63">
            <v>0</v>
          </cell>
          <cell r="E63">
            <v>0</v>
          </cell>
          <cell r="F63">
            <v>0</v>
          </cell>
          <cell r="H63"/>
          <cell r="I63"/>
          <cell r="J63"/>
        </row>
        <row r="65">
          <cell r="C65" t="str">
            <v>Agent's Comments:</v>
          </cell>
          <cell r="D65"/>
          <cell r="E65"/>
          <cell r="F65"/>
          <cell r="H65"/>
          <cell r="I65"/>
          <cell r="J65"/>
        </row>
        <row r="66">
          <cell r="C66"/>
          <cell r="D66"/>
          <cell r="E66"/>
          <cell r="F66"/>
          <cell r="H66"/>
          <cell r="I66"/>
          <cell r="J66"/>
        </row>
        <row r="67">
          <cell r="C67" t="str">
            <v/>
          </cell>
          <cell r="D67"/>
          <cell r="E67"/>
          <cell r="F67"/>
          <cell r="H67"/>
          <cell r="I67"/>
          <cell r="J67"/>
        </row>
      </sheetData>
      <sheetData sheetId="26"/>
      <sheetData sheetId="27"/>
      <sheetData sheetId="28"/>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Modi, Dipsi" id="{4BBAE28F-9241-431B-909F-34550DD31BFD}" userId="ModiD@lloyds.com" providerId="PeoplePicker"/>
  <person displayName="Bawa, Fatima" id="{8D57469A-6026-4C85-A690-67C9BEA42AE2}" userId="S::BawaF@lloyds.com::c9037299-ad4b-47a8-928f-ace3dac14acc" providerId="AD"/>
  <person displayName="Modi, Dipsi" id="{225EEB38-5574-44A6-BEF3-49B6406ED511}" userId="S::ModiD@lloyds.com::6b018e0b-d422-452e-9dac-08adbf073747" providerId="AD"/>
</personList>
</file>

<file path=xl/theme/theme1.xml><?xml version="1.0" encoding="utf-8"?>
<a:theme xmlns:a="http://schemas.openxmlformats.org/drawingml/2006/main" name="Lloyd's 2016">
  <a:themeElements>
    <a:clrScheme name="Lloyd's 2016">
      <a:dk1>
        <a:sysClr val="windowText" lastClr="000000"/>
      </a:dk1>
      <a:lt1>
        <a:sysClr val="window" lastClr="FFFFFF"/>
      </a:lt1>
      <a:dk2>
        <a:srgbClr val="717C7C"/>
      </a:dk2>
      <a:lt2>
        <a:srgbClr val="282F54"/>
      </a:lt2>
      <a:accent1>
        <a:srgbClr val="1E35BF"/>
      </a:accent1>
      <a:accent2>
        <a:srgbClr val="78E0C2"/>
      </a:accent2>
      <a:accent3>
        <a:srgbClr val="FF5A00"/>
      </a:accent3>
      <a:accent4>
        <a:srgbClr val="E60000"/>
      </a:accent4>
      <a:accent5>
        <a:srgbClr val="2CBAD8"/>
      </a:accent5>
      <a:accent6>
        <a:srgbClr val="F200C2"/>
      </a:accent6>
      <a:hlink>
        <a:srgbClr val="FFD200"/>
      </a:hlink>
      <a:folHlink>
        <a:srgbClr val="78E0C2"/>
      </a:folHlink>
    </a:clrScheme>
    <a:fontScheme name="Lloyds Pri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bg2"/>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Lloyd's 2016" id="{647B39FB-2D16-4746-8F31-F2CD0EED2516}" vid="{CB4189F0-D46D-42C3-8A12-0D3E95F991E9}"/>
    </a:ext>
  </a:extLst>
</a:theme>
</file>

<file path=xl/threadedComments/threadedComment1.xml><?xml version="1.0" encoding="utf-8"?>
<ThreadedComments xmlns="http://schemas.microsoft.com/office/spreadsheetml/2018/threadedcomments" xmlns:x="http://schemas.openxmlformats.org/spreadsheetml/2006/main">
  <threadedComment ref="BH2" dT="2026-05-14T14:45:48.45" personId="{8D57469A-6026-4C85-A690-67C9BEA42AE2}" id="{77CBAC2A-237E-42A3-B3F1-6ED733BCFBD5}" done="1">
    <text>@Modi, Dipsi I think we said we would try to tidy this tab up? I was thinking organising it by each FA tab, which q it’s referring to?</text>
    <mentions>
      <mention mentionpersonId="{4BBAE28F-9241-431B-909F-34550DD31BFD}" mentionId="{3440085D-65AC-4E60-B069-F4E0A6D376EB}" startIndex="0" length="12"/>
    </mentions>
  </threadedComment>
  <threadedComment ref="AF51" dT="2026-05-19T07:52:43.68" personId="{225EEB38-5574-44A6-BEF3-49B6406ED511}" id="{57BDC29C-8842-42EE-BCA2-15DCD6BB9E76}">
    <text>Also used in geopolitical tab for 27 LCR</text>
  </threadedComment>
  <threadedComment ref="AF53" dT="2026-05-19T07:52:43.68" personId="{225EEB38-5574-44A6-BEF3-49B6406ED511}" id="{C3E1BF20-F3A9-4749-A7E6-384B291180CB}">
    <text>Also used in geopolitical tab for 27 LCR</text>
  </threadedComment>
  <threadedComment ref="AF54" dT="2026-05-19T07:52:43.68" personId="{225EEB38-5574-44A6-BEF3-49B6406ED511}" id="{1AAE8271-7CFC-41B3-88A0-A5DDBAF24F2A}">
    <text>Also used in geopolitical tab for 27 LCR</text>
  </threadedComment>
  <threadedComment ref="AF55" dT="2026-05-19T07:52:43.68" personId="{225EEB38-5574-44A6-BEF3-49B6406ED511}" id="{4D9BAC01-5B39-4067-AD32-4728E4A5A707}">
    <text>Also used in geopolitical tab for 27 LCR</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5-14T14:48:46.98" personId="{8D57469A-6026-4C85-A690-67C9BEA42AE2}" id="{BA7CEAB5-4923-4BA4-81E9-A66440D6DF5C}" done="1">
    <text>@Modi, Dipsi just a reminder to update this to reflect the new tab - I often forget about these tabs. Can I also just check if you’ve spoken to Chris W about updating the collation tool in light of all changes with this template?</text>
    <mentions>
      <mention mentionpersonId="{4BBAE28F-9241-431B-909F-34550DD31BFD}" mentionId="{259D4F8B-271A-40FA-A45E-827E8F1FDD43}"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D651C-E59C-4ED0-B314-3E7DE5704B5A}">
  <sheetPr codeName="Sheet5">
    <tabColor theme="4" tint="0.79998168889431442"/>
  </sheetPr>
  <dimension ref="B2:E18"/>
  <sheetViews>
    <sheetView workbookViewId="0">
      <selection activeCell="D27" sqref="D27"/>
    </sheetView>
  </sheetViews>
  <sheetFormatPr defaultColWidth="10.25" defaultRowHeight="14" x14ac:dyDescent="0.3"/>
  <cols>
    <col min="1" max="2" width="10.25" style="2"/>
    <col min="3" max="3" width="30.58203125" style="2" customWidth="1"/>
    <col min="4" max="4" width="42.5" style="2" customWidth="1"/>
    <col min="5" max="16384" width="10.25" style="2"/>
  </cols>
  <sheetData>
    <row r="2" spans="2:5" x14ac:dyDescent="0.3">
      <c r="B2" s="1"/>
      <c r="C2" s="1"/>
      <c r="D2" s="1"/>
      <c r="E2" s="1"/>
    </row>
    <row r="3" spans="2:5" x14ac:dyDescent="0.3">
      <c r="B3" s="1"/>
      <c r="C3" s="1"/>
      <c r="D3" s="1"/>
      <c r="E3" s="1"/>
    </row>
    <row r="4" spans="2:5" ht="14.5" thickBot="1" x14ac:dyDescent="0.35">
      <c r="B4" s="1"/>
      <c r="C4" s="1"/>
      <c r="D4" s="1"/>
      <c r="E4" s="1"/>
    </row>
    <row r="5" spans="2:5" x14ac:dyDescent="0.3">
      <c r="B5" s="1"/>
      <c r="C5" s="5" t="s">
        <v>0</v>
      </c>
      <c r="D5" s="6" t="str">
        <f>IFERROR(VLOOKUP(D6,Lookups!$B$4:$C$126,2,FALSE),"")</f>
        <v/>
      </c>
      <c r="E5" s="1"/>
    </row>
    <row r="6" spans="2:5" ht="14.5" thickBot="1" x14ac:dyDescent="0.35">
      <c r="B6" s="1"/>
      <c r="C6" s="7" t="s">
        <v>1</v>
      </c>
      <c r="D6" s="29"/>
      <c r="E6" s="1"/>
    </row>
    <row r="7" spans="2:5" ht="14.5" thickBot="1" x14ac:dyDescent="0.35">
      <c r="B7" s="1"/>
      <c r="C7" s="1"/>
      <c r="D7" s="1"/>
      <c r="E7" s="1"/>
    </row>
    <row r="8" spans="2:5" x14ac:dyDescent="0.3">
      <c r="B8" s="1"/>
      <c r="C8" s="5" t="s">
        <v>2</v>
      </c>
      <c r="D8" s="65"/>
      <c r="E8" s="1"/>
    </row>
    <row r="9" spans="2:5" x14ac:dyDescent="0.3">
      <c r="B9" s="1"/>
      <c r="C9" s="8" t="s">
        <v>3</v>
      </c>
      <c r="D9" s="9"/>
      <c r="E9" s="1"/>
    </row>
    <row r="10" spans="2:5" x14ac:dyDescent="0.3">
      <c r="B10" s="1"/>
      <c r="C10" s="8" t="s">
        <v>4</v>
      </c>
      <c r="D10" s="9"/>
      <c r="E10" s="1"/>
    </row>
    <row r="11" spans="2:5" ht="14.5" thickBot="1" x14ac:dyDescent="0.35">
      <c r="B11" s="1"/>
      <c r="C11" s="7" t="s">
        <v>5</v>
      </c>
      <c r="D11" s="10"/>
      <c r="E11" s="1"/>
    </row>
    <row r="12" spans="2:5" x14ac:dyDescent="0.3">
      <c r="B12" s="1"/>
      <c r="C12" s="1"/>
      <c r="D12" s="1"/>
      <c r="E12" s="1"/>
    </row>
    <row r="13" spans="2:5" x14ac:dyDescent="0.3">
      <c r="B13" s="1"/>
      <c r="C13" s="1"/>
      <c r="D13" s="1"/>
      <c r="E13" s="1"/>
    </row>
    <row r="17" spans="2:5" ht="25.4" customHeight="1" x14ac:dyDescent="0.3">
      <c r="B17" s="431" t="s">
        <v>6</v>
      </c>
      <c r="C17" s="432"/>
      <c r="D17" s="432"/>
      <c r="E17" s="433"/>
    </row>
    <row r="18" spans="2:5" ht="25.4" customHeight="1" x14ac:dyDescent="0.3">
      <c r="B18" s="434"/>
      <c r="C18" s="435"/>
      <c r="D18" s="435"/>
      <c r="E18" s="436"/>
    </row>
  </sheetData>
  <sheetProtection formatRows="0" insertHyperlinks="0"/>
  <mergeCells count="1">
    <mergeCell ref="B17:E18"/>
  </mergeCells>
  <pageMargins left="0.7" right="0.7" top="0.75" bottom="0.75" header="0.3" footer="0.3"/>
  <pageSetup paperSize="9" scale="96" orientation="portrait" r:id="rId1"/>
  <headerFooter>
    <oddFooter>&amp;C_x000D_&amp;1#&amp;"Calibri"&amp;10&amp;K000000 Classification: Unclassified</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73D5578-2CF1-4C10-9054-FF918E84F6F9}">
          <x14:formula1>
            <xm:f>Lookups!$B$5:$B$135</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011F-7A93-4374-AEF6-A7AC5A1BCEB2}">
  <sheetPr codeName="Sheet10"/>
  <dimension ref="A1"/>
  <sheetViews>
    <sheetView workbookViewId="0"/>
  </sheetViews>
  <sheetFormatPr defaultRowHeight="14" x14ac:dyDescent="0.3"/>
  <sheetData/>
  <pageMargins left="0.7" right="0.7" top="0.75" bottom="0.75" header="0.3" footer="0.3"/>
  <pageSetup paperSize="9" orientation="portrait" r:id="rId1"/>
  <headerFooter>
    <oddFooter>&amp;C_x000D_&amp;1#&amp;"Calibri"&amp;10&amp;K000000 Classification: Unclassified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AA043-0A70-482E-B098-A96DE970F142}">
  <dimension ref="A1:CX5"/>
  <sheetViews>
    <sheetView workbookViewId="0"/>
  </sheetViews>
  <sheetFormatPr defaultRowHeight="14" x14ac:dyDescent="0.3"/>
  <cols>
    <col min="1" max="1" width="12.83203125" bestFit="1" customWidth="1"/>
    <col min="2" max="2" width="68.5" bestFit="1" customWidth="1"/>
    <col min="3" max="3" width="70.58203125" bestFit="1" customWidth="1"/>
    <col min="4" max="4" width="68.5" bestFit="1" customWidth="1"/>
    <col min="5" max="5" width="70.58203125" bestFit="1" customWidth="1"/>
    <col min="6" max="6" width="65" bestFit="1" customWidth="1"/>
    <col min="7" max="7" width="87.08203125" bestFit="1" customWidth="1"/>
    <col min="8" max="8" width="56.08203125" bestFit="1" customWidth="1"/>
    <col min="9" max="9" width="60.75" bestFit="1" customWidth="1"/>
    <col min="10" max="10" width="58.08203125" bestFit="1" customWidth="1"/>
    <col min="11" max="11" width="63.58203125" bestFit="1" customWidth="1"/>
    <col min="12" max="12" width="64.83203125" bestFit="1" customWidth="1"/>
    <col min="13" max="13" width="56.08203125" bestFit="1" customWidth="1"/>
    <col min="14" max="14" width="60.75" bestFit="1" customWidth="1"/>
    <col min="15" max="15" width="58.08203125" bestFit="1" customWidth="1"/>
    <col min="16" max="16" width="63.58203125" bestFit="1" customWidth="1"/>
    <col min="17" max="17" width="64.83203125" bestFit="1" customWidth="1"/>
    <col min="18" max="18" width="56.08203125" bestFit="1" customWidth="1"/>
    <col min="19" max="19" width="60.75" bestFit="1" customWidth="1"/>
    <col min="20" max="20" width="58.08203125" bestFit="1" customWidth="1"/>
    <col min="21" max="21" width="63.58203125" bestFit="1" customWidth="1"/>
    <col min="22" max="22" width="64.83203125" bestFit="1" customWidth="1"/>
    <col min="23" max="23" width="64.33203125" bestFit="1" customWidth="1"/>
    <col min="24" max="24" width="86.58203125" bestFit="1" customWidth="1"/>
    <col min="25" max="25" width="42.33203125" bestFit="1" customWidth="1"/>
    <col min="26" max="26" width="64.5" bestFit="1" customWidth="1"/>
    <col min="27" max="27" width="114.83203125" bestFit="1" customWidth="1"/>
    <col min="28" max="28" width="126.33203125" bestFit="1" customWidth="1"/>
    <col min="29" max="29" width="102.75" bestFit="1" customWidth="1"/>
    <col min="30" max="30" width="105.5" bestFit="1" customWidth="1"/>
    <col min="31" max="31" width="91.08203125" bestFit="1" customWidth="1"/>
    <col min="32" max="32" width="99.08203125" bestFit="1" customWidth="1"/>
    <col min="33" max="33" width="101.83203125" bestFit="1" customWidth="1"/>
    <col min="34" max="34" width="87.58203125" bestFit="1" customWidth="1"/>
    <col min="35" max="35" width="102.08203125" bestFit="1" customWidth="1"/>
    <col min="36" max="36" width="105" bestFit="1" customWidth="1"/>
    <col min="37" max="37" width="90.58203125" bestFit="1" customWidth="1"/>
    <col min="38" max="38" width="102.25" bestFit="1" customWidth="1"/>
    <col min="39" max="39" width="105.08203125" bestFit="1" customWidth="1"/>
    <col min="40" max="40" width="90.75" bestFit="1" customWidth="1"/>
    <col min="41" max="41" width="83.83203125" bestFit="1" customWidth="1"/>
    <col min="42" max="42" width="86.75" bestFit="1" customWidth="1"/>
    <col min="43" max="43" width="72.33203125" bestFit="1" customWidth="1"/>
    <col min="44" max="44" width="44.75" bestFit="1" customWidth="1"/>
    <col min="45" max="45" width="66.83203125" bestFit="1" customWidth="1"/>
    <col min="46" max="46" width="117.83203125" bestFit="1" customWidth="1"/>
    <col min="47" max="47" width="112" bestFit="1" customWidth="1"/>
    <col min="48" max="48" width="117.83203125" bestFit="1" customWidth="1"/>
    <col min="49" max="49" width="112" bestFit="1" customWidth="1"/>
    <col min="50" max="50" width="117.83203125" bestFit="1" customWidth="1"/>
    <col min="51" max="51" width="112" bestFit="1" customWidth="1"/>
    <col min="52" max="52" width="119.83203125" bestFit="1" customWidth="1"/>
    <col min="53" max="53" width="128.75" bestFit="1" customWidth="1"/>
    <col min="54" max="54" width="134.58203125" bestFit="1" customWidth="1"/>
    <col min="55" max="55" width="126.75" bestFit="1" customWidth="1"/>
    <col min="56" max="56" width="103.75" bestFit="1" customWidth="1"/>
    <col min="57" max="57" width="119.83203125" bestFit="1" customWidth="1"/>
    <col min="58" max="58" width="128.75" bestFit="1" customWidth="1"/>
    <col min="59" max="59" width="134.58203125" bestFit="1" customWidth="1"/>
    <col min="60" max="60" width="126.75" bestFit="1" customWidth="1"/>
    <col min="61" max="61" width="103.75" bestFit="1" customWidth="1"/>
    <col min="62" max="62" width="119.83203125" bestFit="1" customWidth="1"/>
    <col min="63" max="63" width="128.75" bestFit="1" customWidth="1"/>
    <col min="64" max="64" width="134.58203125" bestFit="1" customWidth="1"/>
    <col min="65" max="65" width="48.25" bestFit="1" customWidth="1"/>
    <col min="66" max="66" width="25.25" bestFit="1" customWidth="1"/>
    <col min="67" max="67" width="17.58203125" bestFit="1" customWidth="1"/>
    <col min="68" max="68" width="39.75" bestFit="1" customWidth="1"/>
    <col min="69" max="69" width="86.5" bestFit="1" customWidth="1"/>
    <col min="70" max="70" width="85.33203125" bestFit="1" customWidth="1"/>
    <col min="71" max="71" width="174.08203125" bestFit="1" customWidth="1"/>
    <col min="72" max="72" width="154.25" bestFit="1" customWidth="1"/>
    <col min="73" max="73" width="181.08203125" bestFit="1" customWidth="1"/>
    <col min="74" max="74" width="205.58203125" bestFit="1" customWidth="1"/>
    <col min="75" max="75" width="150.08203125" bestFit="1" customWidth="1"/>
    <col min="76" max="76" width="177.75" bestFit="1" customWidth="1"/>
    <col min="77" max="77" width="114.08203125" bestFit="1" customWidth="1"/>
    <col min="78" max="78" width="235.25" bestFit="1" customWidth="1"/>
    <col min="79" max="79" width="172.58203125" bestFit="1" customWidth="1"/>
    <col min="80" max="80" width="82.08203125" bestFit="1" customWidth="1"/>
    <col min="81" max="81" width="104.25" bestFit="1" customWidth="1"/>
    <col min="82" max="82" width="81.33203125" bestFit="1" customWidth="1"/>
    <col min="83" max="83" width="51.58203125" bestFit="1" customWidth="1"/>
    <col min="84" max="84" width="64.83203125" bestFit="1" customWidth="1"/>
    <col min="85" max="85" width="51.58203125" bestFit="1" customWidth="1"/>
    <col min="86" max="86" width="64.83203125" bestFit="1" customWidth="1"/>
    <col min="87" max="87" width="51.58203125" bestFit="1" customWidth="1"/>
    <col min="88" max="88" width="64.83203125" bestFit="1" customWidth="1"/>
    <col min="89" max="89" width="51.58203125" bestFit="1" customWidth="1"/>
    <col min="90" max="90" width="64.83203125" bestFit="1" customWidth="1"/>
    <col min="91" max="91" width="51.58203125" bestFit="1" customWidth="1"/>
    <col min="92" max="92" width="64.83203125" bestFit="1" customWidth="1"/>
    <col min="93" max="93" width="65.75" bestFit="1" customWidth="1"/>
    <col min="94" max="94" width="64.58203125" bestFit="1" customWidth="1"/>
    <col min="95" max="95" width="52.58203125" bestFit="1" customWidth="1"/>
    <col min="96" max="96" width="74.83203125" bestFit="1" customWidth="1"/>
    <col min="97" max="97" width="98.33203125" bestFit="1" customWidth="1"/>
    <col min="98" max="98" width="66" bestFit="1" customWidth="1"/>
    <col min="99" max="99" width="88.08203125" bestFit="1" customWidth="1"/>
    <col min="100" max="100" width="47.58203125" bestFit="1" customWidth="1"/>
  </cols>
  <sheetData>
    <row r="1" spans="1:102" x14ac:dyDescent="0.3">
      <c r="A1" t="s">
        <v>493</v>
      </c>
      <c r="B1" s="19" t="str">
        <f>B2&amp;B3&amp;B4</f>
        <v>1. Back-testing for recent experience (one-year basis only)2025 - Return periodsNet</v>
      </c>
      <c r="C1" s="19" t="str">
        <f t="shared" ref="C1:G1" si="0">C2&amp;C3&amp;C4</f>
        <v>1. Back-testing for recent experience (one-year basis only)2025 - Return periodsGross</v>
      </c>
      <c r="D1" s="19" t="str">
        <f t="shared" si="0"/>
        <v>1. Back-testing for recent experience (one-year basis only)2027 - Return periodsNet</v>
      </c>
      <c r="E1" s="19" t="str">
        <f t="shared" si="0"/>
        <v>1. Back-testing for recent experience (one-year basis only)2027 - Return periodsGross</v>
      </c>
      <c r="F1" s="19" t="str">
        <f t="shared" si="0"/>
        <v>1. Back-testing for recent experience (one-year basis only)Syndicate comments</v>
      </c>
      <c r="G1" s="19" t="str">
        <f t="shared" si="0"/>
        <v>1. Back-testing for recent experience (one-year basis only)References to relevant documentation/validation</v>
      </c>
      <c r="H1" t="str">
        <f>H2&amp;H3&amp;H4</f>
        <v>2. 2026 YoA SCR loadings as at latest submission periodSCR basis</v>
      </c>
      <c r="I1" t="str">
        <f t="shared" ref="I1:AS1" si="1">I2&amp;I3&amp;I4</f>
        <v>2. 2026 YoA SCR loadings as at latest submission periodType of Loading</v>
      </c>
      <c r="J1" t="str">
        <f t="shared" si="1"/>
        <v>2. 2026 YoA SCR loadings as at latest submission periodLoading (£m)</v>
      </c>
      <c r="K1" t="str">
        <f t="shared" si="1"/>
        <v>2. 2026 YoA SCR loadings as at latest submission periodReason for Loading</v>
      </c>
      <c r="L1" t="str">
        <f t="shared" si="1"/>
        <v>2. 2026 YoA SCR loadings as at latest submission periodSyndicate Comments</v>
      </c>
      <c r="M1" t="str">
        <f t="shared" si="1"/>
        <v>2. 2026 YoA SCR loadings as at latest submission periodSCR basis</v>
      </c>
      <c r="N1" t="str">
        <f t="shared" si="1"/>
        <v>2. 2026 YoA SCR loadings as at latest submission periodType of Loading</v>
      </c>
      <c r="O1" t="str">
        <f t="shared" si="1"/>
        <v>2. 2026 YoA SCR loadings as at latest submission periodLoading (£m)</v>
      </c>
      <c r="P1" t="str">
        <f t="shared" si="1"/>
        <v>2. 2026 YoA SCR loadings as at latest submission periodReason for Loading</v>
      </c>
      <c r="Q1" t="str">
        <f t="shared" si="1"/>
        <v>2. 2026 YoA SCR loadings as at latest submission periodSyndicate Comments</v>
      </c>
      <c r="R1" t="str">
        <f t="shared" si="1"/>
        <v>2. 2026 YoA SCR loadings as at latest submission periodSCR basis</v>
      </c>
      <c r="S1" t="str">
        <f t="shared" si="1"/>
        <v>2. 2026 YoA SCR loadings as at latest submission periodType of Loading</v>
      </c>
      <c r="T1" t="str">
        <f t="shared" si="1"/>
        <v>2. 2026 YoA SCR loadings as at latest submission periodLoading (£m)</v>
      </c>
      <c r="U1" t="str">
        <f t="shared" si="1"/>
        <v>2. 2026 YoA SCR loadings as at latest submission periodReason for Loading</v>
      </c>
      <c r="V1" t="str">
        <f t="shared" si="1"/>
        <v>2. 2026 YoA SCR loadings as at latest submission periodSyndicate Comments</v>
      </c>
      <c r="W1" t="str">
        <f t="shared" si="1"/>
        <v>2. 2026 YoA SCR loadings as at latest submission periodSyndicate comments</v>
      </c>
      <c r="X1" t="str">
        <f t="shared" si="1"/>
        <v>2. 2026 YoA SCR loadings as at latest submission periodReferences to relevant documentation/validation</v>
      </c>
      <c r="Y1" t="str">
        <f>Y2&amp;Y3&amp;Y4</f>
        <v>3. Response to prior feedbackSyndicate comments</v>
      </c>
      <c r="Z1" t="str">
        <f t="shared" si="1"/>
        <v>3. Response to prior feedbackReferences to relevant documentation/validation</v>
      </c>
      <c r="AA1" t="str">
        <f t="shared" ref="AA1:AB1" si="2">AA2&amp;AA3&amp;AA4</f>
        <v>4. Capital Model PlatformUsing the dropdown, please specify the calculation kernel platform you are using. 
If Other, please specify below.</v>
      </c>
      <c r="AB1" t="str">
        <f t="shared" si="2"/>
        <v>4. Capital Model PlatformIndicate whether the calculation kernel is a standard market model (e.g., ICM) or bespoke. If standard, specify the release version.</v>
      </c>
      <c r="AC1" t="str">
        <f t="shared" si="1"/>
        <v>5. Non-proportional RI (one-year)Prospective year (2026) 99.5th claims excluding natural catastrophesBase one-year SCR (£)</v>
      </c>
      <c r="AD1" t="str">
        <f t="shared" si="1"/>
        <v>5. Non-proportional RI (one-year)Prospective year (2026) 99.5th claims excluding natural catastrophesAdjusted one-year SCR (£)</v>
      </c>
      <c r="AE1" t="str">
        <f t="shared" si="1"/>
        <v>5. Non-proportional RI (one-year)Prospective year (2026) 99.5th claims excluding natural catastrophes% impact</v>
      </c>
      <c r="AF1" t="str">
        <f t="shared" si="1"/>
        <v>5. Non-proportional RI (one-year)Prior year 99.5th claims excluding unearned natural catastrophesBase one-year SCR (£)</v>
      </c>
      <c r="AG1" t="str">
        <f t="shared" si="1"/>
        <v>5. Non-proportional RI (one-year)Prior year 99.5th claims excluding unearned natural catastrophesAdjusted one-year SCR (£)</v>
      </c>
      <c r="AH1" t="str">
        <f t="shared" si="1"/>
        <v>5. Non-proportional RI (one-year)Prior year 99.5th claims excluding unearned natural catastrophes% impact</v>
      </c>
      <c r="AI1" t="str">
        <f t="shared" si="1"/>
        <v>5. Non-proportional RI (one-year)Insurance risk 99.5th claims excluding unearned natural catastrophesBase one-year SCR (£)</v>
      </c>
      <c r="AJ1" t="str">
        <f t="shared" si="1"/>
        <v>5. Non-proportional RI (one-year)Insurance risk 99.5th claims excluding unearned natural catastrophesAdjusted one-year SCR (£)</v>
      </c>
      <c r="AK1" t="str">
        <f t="shared" si="1"/>
        <v>5. Non-proportional RI (one-year)Insurance risk 99.5th claims excluding unearned natural catastrophes% impact</v>
      </c>
      <c r="AL1" t="str">
        <f t="shared" si="1"/>
        <v>5. Non-proportional RI (one-year)Insurance risk 99.5th capital excluding unearned natural catastrophesBase one-year SCR (£)</v>
      </c>
      <c r="AM1" t="str">
        <f t="shared" si="1"/>
        <v>5. Non-proportional RI (one-year)Insurance risk 99.5th capital excluding unearned natural catastrophesAdjusted one-year SCR (£)</v>
      </c>
      <c r="AN1" t="str">
        <f t="shared" si="1"/>
        <v>5. Non-proportional RI (one-year)Insurance risk 99.5th capital excluding unearned natural catastrophes% impact</v>
      </c>
      <c r="AO1" t="str">
        <f t="shared" si="1"/>
        <v>5. Non-proportional RI (one-year)One-year SCR excluding natural catastrophesBase one-year SCR (£)</v>
      </c>
      <c r="AP1" t="str">
        <f t="shared" si="1"/>
        <v>5. Non-proportional RI (one-year)One-year SCR excluding natural catastrophesAdjusted one-year SCR (£)</v>
      </c>
      <c r="AQ1" t="str">
        <f t="shared" si="1"/>
        <v>5. Non-proportional RI (one-year)One-year SCR excluding natural catastrophes% impact</v>
      </c>
      <c r="AR1" t="str">
        <f t="shared" si="1"/>
        <v>5. Non-proportional RI (one-year)Syndicate comments</v>
      </c>
      <c r="AS1" t="str">
        <f t="shared" si="1"/>
        <v>5. Non-proportional RI (one-year)References to relevant documentation/validation</v>
      </c>
      <c r="AT1" t="str">
        <f t="shared" ref="AT1" si="3">AT2&amp;AT3&amp;AT4</f>
        <v>6. LCR resubmissions due to material reinsurance arrangements or concentration riskMaterial reinsurance contract(s) exists? (Yes/No)Contract 1</v>
      </c>
      <c r="AU1" t="str">
        <f t="shared" ref="AU1" si="4">AU2&amp;AU3&amp;AU4</f>
        <v>6. LCR resubmissions due to material reinsurance arrangements or concentration riskHypothetical LCR(s) submitted? (Yes/No)Contract 1</v>
      </c>
      <c r="AV1" t="str">
        <f t="shared" ref="AV1" si="5">AV2&amp;AV3&amp;AV4</f>
        <v>6. LCR resubmissions due to material reinsurance arrangements or concentration riskMaterial reinsurance contract(s) exists? (Yes/No)Contract 2</v>
      </c>
      <c r="AW1" t="str">
        <f t="shared" ref="AW1" si="6">AW2&amp;AW3&amp;AW4</f>
        <v>6. LCR resubmissions due to material reinsurance arrangements or concentration riskHypothetical LCR(s) submitted? (Yes/No)Contract 2</v>
      </c>
      <c r="AX1" t="str">
        <f t="shared" ref="AX1" si="7">AX2&amp;AX3&amp;AX4</f>
        <v>6. LCR resubmissions due to material reinsurance arrangements or concentration riskMaterial reinsurance contract(s) exists? (Yes/No)Contract 3</v>
      </c>
      <c r="AY1" t="str">
        <f t="shared" ref="AY1" si="8">AY2&amp;AY3&amp;AY4</f>
        <v>6. LCR resubmissions due to material reinsurance arrangements or concentration riskHypothetical LCR(s) submitted? (Yes/No)Contract 3</v>
      </c>
      <c r="AZ1" t="str">
        <f t="shared" ref="AZ1" si="9">AZ2&amp;AZ3&amp;AZ4</f>
        <v>6. LCR resubmissions due to material reinsurance arrangements or concentration risk% of expected reinsurance recoveries at the meanReinsurer 1</v>
      </c>
      <c r="BA1" t="str">
        <f t="shared" ref="BA1" si="10">BA2&amp;BA3&amp;BA4</f>
        <v>6. LCR resubmissions due to material reinsurance arrangements or concentration risk% of expected reinsurance recoveries at the 99.5th percentileReinsurer 1</v>
      </c>
      <c r="BB1" t="str">
        <f t="shared" ref="BB1" si="11">BB2&amp;BB3&amp;BB4</f>
        <v>6. LCR resubmissions due to material reinsurance arrangements or concentration risk% of expected reinsurance recoveries under stressed / tail scenariosReinsurer 1</v>
      </c>
      <c r="BC1" t="str">
        <f t="shared" ref="BC1" si="12">BC2&amp;BC3&amp;BC4</f>
        <v>6. LCR resubmissions due to material reinsurance arrangements or concentration riskReinsurance recoveries as % of total balance sheet assetsReinsurer 1</v>
      </c>
      <c r="BD1" t="str">
        <f t="shared" ref="BD1" si="13">BD2&amp;BD3&amp;BD4</f>
        <v>6. LCR resubmissions due to material reinsurance arrangements or concentration riskHypothetical LCR(s) required?Reinsurer 1</v>
      </c>
      <c r="BE1" t="str">
        <f t="shared" ref="BE1" si="14">BE2&amp;BE3&amp;BE4</f>
        <v>6. LCR resubmissions due to material reinsurance arrangements or concentration risk% of expected reinsurance recoveries at the meanReinsurer 2</v>
      </c>
      <c r="BF1" t="str">
        <f t="shared" ref="BF1" si="15">BF2&amp;BF3&amp;BF4</f>
        <v>6. LCR resubmissions due to material reinsurance arrangements or concentration risk% of expected reinsurance recoveries at the 99.5th percentileReinsurer 2</v>
      </c>
      <c r="BG1" t="str">
        <f t="shared" ref="BG1" si="16">BG2&amp;BG3&amp;BG4</f>
        <v>6. LCR resubmissions due to material reinsurance arrangements or concentration risk% of expected reinsurance recoveries under stressed / tail scenariosReinsurer 2</v>
      </c>
      <c r="BH1" t="str">
        <f t="shared" ref="BH1" si="17">BH2&amp;BH3&amp;BH4</f>
        <v>6. LCR resubmissions due to material reinsurance arrangements or concentration riskReinsurance recoveries as % of total balance sheet assetsReinsurer 2</v>
      </c>
      <c r="BI1" t="str">
        <f t="shared" ref="BI1" si="18">BI2&amp;BI3&amp;BI4</f>
        <v>6. LCR resubmissions due to material reinsurance arrangements or concentration riskHypothetical LCR(s) required?Reinsurer 2</v>
      </c>
      <c r="BJ1" t="str">
        <f t="shared" ref="BJ1" si="19">BJ2&amp;BJ3&amp;BJ4</f>
        <v>6. LCR resubmissions due to material reinsurance arrangements or concentration risk% of expected reinsurance recoveries at the meanReinsurer 3</v>
      </c>
      <c r="BK1" t="str">
        <f t="shared" ref="BK1" si="20">BK2&amp;BK3&amp;BK4</f>
        <v>6. LCR resubmissions due to material reinsurance arrangements or concentration risk% of expected reinsurance recoveries at the 99.5th percentileReinsurer 3</v>
      </c>
      <c r="BL1" t="str">
        <f t="shared" ref="BL1" si="21">BL2&amp;BL3&amp;BL4</f>
        <v>6. LCR resubmissions due to material reinsurance arrangements or concentration risk% of expected reinsurance recoveries under stressed / tail scenariosReinsurer 3</v>
      </c>
      <c r="BQ1" t="str">
        <f t="shared" ref="BQ1:CC1" si="22">BQ2&amp;BQ3&amp;BQ4</f>
        <v>7. Model Limitation Adjustments (MLAs) within the Model Change Policy (MCP)Name of Signing Authority</v>
      </c>
      <c r="BR1" t="str">
        <f t="shared" si="22"/>
        <v>7. Model Limitation Adjustments (MLAs) within the Model Change Policy (MCP)Role of Signing Authority</v>
      </c>
      <c r="BS1" t="str">
        <f t="shared" si="22"/>
        <v>7. Model Limitation Adjustments (MLAs) within the Model Change Policy (MCP)MCP section referenceConfirmation that MLAs are within the scope of the MCP and accumulate towards thresholds for major changes</v>
      </c>
      <c r="BT1" t="str">
        <f t="shared" si="22"/>
        <v>7. Model Limitation Adjustments (MLAs) within the Model Change Policy (MCP)MCP section referenceDescription of the process for introducing an MLA, including governance and validation</v>
      </c>
      <c r="BU1" t="str">
        <f t="shared" si="22"/>
        <v>7. Model Limitation Adjustments (MLAs) within the Model Change Policy (MCP)MCP section referenceDescription of the process for developing and implementing a plan to address the underlying issue giving rise to an MLA</v>
      </c>
      <c r="BV1" t="str">
        <f t="shared" si="22"/>
        <v>7. Model Limitation Adjustments (MLAs) within the Model Change Policy (MCP)MCP section referenceCriteria for assessing materiality of an MLA i.e. criteria for classifiying an MLA as Major or Minor model change, and associated remediation timelines</v>
      </c>
      <c r="BW1" t="str">
        <f t="shared" si="22"/>
        <v>7. Model Limitation Adjustments (MLAs) within the Model Change Policy (MCP)MCP section referenceDescription of plans for internal and external communication with respect to MLAs</v>
      </c>
      <c r="BX1" t="str">
        <f t="shared" si="22"/>
        <v>7. Model Limitation Adjustments (MLAs) within the Model Change Policy (MCP)MCP section referenceDescription of the process for changing and/or removing MLAs, including monitoring of the model development plan</v>
      </c>
      <c r="BY1" t="str">
        <f t="shared" si="22"/>
        <v>7. Model Limitation Adjustments (MLAs) within the Model Change Policy (MCP)Classification of the MLA-related MCP update (Major/Minor)</v>
      </c>
      <c r="BZ1" t="str">
        <f t="shared" si="22"/>
        <v>7. Model Limitation Adjustments (MLAs) within the Model Change Policy (MCP)Have any other non-MLA related changes been made to the MCP? (Yes - Major, Yes - Minor, No).
If Yes (either Major or Minor), please provide descriptions of the most material changes in the comments box.</v>
      </c>
      <c r="CA1" t="str">
        <f t="shared" si="22"/>
        <v>7. Model Limitation Adjustments (MLAs) within the Model Change Policy (MCP)Confirmation that a version of the MCP with tracked changes, against the last Lloyd’s-approved version, has been provided (Yes/No)</v>
      </c>
      <c r="CB1" t="str">
        <f t="shared" ref="CB1" si="23">CB2&amp;CB3&amp;CB4</f>
        <v>7. Model Limitation Adjustments (MLAs) within the Model Change Policy (MCP)Syndicate comments</v>
      </c>
      <c r="CC1" t="str">
        <f t="shared" si="22"/>
        <v>7. Model Limitation Adjustments (MLAs) within the Model Change Policy (MCP)References to relevant documentation/validation</v>
      </c>
      <c r="CD1" t="str">
        <f>CD2&amp;CD3&amp;CD4</f>
        <v>9. YoA allocation data - conflicts of InterestDoes the agent have any conflicts of interest to declare?</v>
      </c>
      <c r="CE1" t="str">
        <f t="shared" ref="CE1:CR1" si="24">CE2&amp;CE3&amp;CE4</f>
        <v>9. YoA allocation data - conflicts of Interest1Conflict of Interest</v>
      </c>
      <c r="CF1" t="str">
        <f t="shared" si="24"/>
        <v>9. YoA allocation data - conflicts of Interest1Management of Conflict of Interest</v>
      </c>
      <c r="CG1" t="str">
        <f t="shared" si="24"/>
        <v>9. YoA allocation data - conflicts of Interest2Conflict of Interest</v>
      </c>
      <c r="CH1" t="str">
        <f t="shared" si="24"/>
        <v>9. YoA allocation data - conflicts of Interest2Management of Conflict of Interest</v>
      </c>
      <c r="CI1" t="str">
        <f t="shared" si="24"/>
        <v>9. YoA allocation data - conflicts of Interest3Conflict of Interest</v>
      </c>
      <c r="CJ1" t="str">
        <f t="shared" si="24"/>
        <v>9. YoA allocation data - conflicts of Interest3Management of Conflict of Interest</v>
      </c>
      <c r="CK1" t="str">
        <f t="shared" si="24"/>
        <v>9. YoA allocation data - conflicts of Interest4Conflict of Interest</v>
      </c>
      <c r="CL1" t="str">
        <f t="shared" si="24"/>
        <v>9. YoA allocation data - conflicts of Interest4Management of Conflict of Interest</v>
      </c>
      <c r="CM1" t="str">
        <f t="shared" si="24"/>
        <v>9. YoA allocation data - conflicts of Interest5Conflict of Interest</v>
      </c>
      <c r="CN1" t="str">
        <f t="shared" si="24"/>
        <v>9. YoA allocation data - conflicts of Interest5Management of Conflict of Interest</v>
      </c>
      <c r="CO1" t="str">
        <f t="shared" si="24"/>
        <v>9. YoA allocation data - conflicts of InterestAttestationName of Signing Authority</v>
      </c>
      <c r="CP1" t="str">
        <f t="shared" si="24"/>
        <v>9. YoA allocation data - conflicts of InterestAttestationRole of Signing Authority</v>
      </c>
      <c r="CQ1" t="str">
        <f t="shared" si="24"/>
        <v>9. YoA allocation data - conflicts of InterestSyndicate comments</v>
      </c>
      <c r="CR1" t="str">
        <f t="shared" si="24"/>
        <v>9. YoA allocation data - conflicts of InterestReferences to relevant documentation/validation</v>
      </c>
      <c r="CS1" t="str">
        <f>CS2&amp;CS3&amp;CS4</f>
        <v>10. Expressions of interest in Partial Internal Models (PIMs)How likely are you to consider the PIM capital setting option?</v>
      </c>
      <c r="CT1" t="str">
        <f>CT2&amp;CT3&amp;CT4</f>
        <v>10. Expressions of interest in Partial Internal Models (PIMs)Syndicate comments</v>
      </c>
      <c r="CU1" t="str">
        <f>CU2&amp;CU3&amp;CU4</f>
        <v>10. Expressions of interest in Partial Internal Models (PIMs)References to relevant documentation/validation</v>
      </c>
      <c r="CV1" t="str">
        <f>CV2&amp;CV3&amp;CV4</f>
        <v>11. Stability testingNumber of seeds within stability testing</v>
      </c>
      <c r="CW1" t="str">
        <f t="shared" ref="CW1" si="25">CW2&amp;CW3&amp;CW4</f>
        <v>11. Stability testingSyndicate comments</v>
      </c>
      <c r="CX1" t="str">
        <f t="shared" ref="CX1" si="26">CX2&amp;CX3&amp;CX4</f>
        <v>11. Stability testingReferences to relevant documentation/validation</v>
      </c>
    </row>
    <row r="2" spans="1:102" x14ac:dyDescent="0.3">
      <c r="A2" t="s">
        <v>494</v>
      </c>
      <c r="B2" s="19" t="str">
        <f>'General queries'!$C$10</f>
        <v>1. Back-testing for recent experience (one-year basis only)</v>
      </c>
      <c r="C2" s="19" t="str">
        <f>'General queries'!$C$10</f>
        <v>1. Back-testing for recent experience (one-year basis only)</v>
      </c>
      <c r="D2" s="19" t="str">
        <f>'General queries'!$C$10</f>
        <v>1. Back-testing for recent experience (one-year basis only)</v>
      </c>
      <c r="E2" s="19" t="str">
        <f>'General queries'!$C$10</f>
        <v>1. Back-testing for recent experience (one-year basis only)</v>
      </c>
      <c r="F2" s="19" t="str">
        <f>'General queries'!$C$10</f>
        <v>1. Back-testing for recent experience (one-year basis only)</v>
      </c>
      <c r="G2" s="19" t="str">
        <f>'General queries'!$C$10</f>
        <v>1. Back-testing for recent experience (one-year basis only)</v>
      </c>
      <c r="H2" t="str">
        <f>'General queries'!$C$29</f>
        <v>2. 2026 YoA SCR loadings as at latest submission period</v>
      </c>
      <c r="I2" t="str">
        <f>'General queries'!$C$29</f>
        <v>2. 2026 YoA SCR loadings as at latest submission period</v>
      </c>
      <c r="J2" t="str">
        <f>'General queries'!$C$29</f>
        <v>2. 2026 YoA SCR loadings as at latest submission period</v>
      </c>
      <c r="K2" t="str">
        <f>'General queries'!$C$29</f>
        <v>2. 2026 YoA SCR loadings as at latest submission period</v>
      </c>
      <c r="L2" t="str">
        <f>'General queries'!$C$29</f>
        <v>2. 2026 YoA SCR loadings as at latest submission period</v>
      </c>
      <c r="M2" t="str">
        <f>'General queries'!$C$29</f>
        <v>2. 2026 YoA SCR loadings as at latest submission period</v>
      </c>
      <c r="N2" t="str">
        <f>'General queries'!$C$29</f>
        <v>2. 2026 YoA SCR loadings as at latest submission period</v>
      </c>
      <c r="O2" t="str">
        <f>'General queries'!$C$29</f>
        <v>2. 2026 YoA SCR loadings as at latest submission period</v>
      </c>
      <c r="P2" t="str">
        <f>'General queries'!$C$29</f>
        <v>2. 2026 YoA SCR loadings as at latest submission period</v>
      </c>
      <c r="Q2" t="str">
        <f>'General queries'!$C$29</f>
        <v>2. 2026 YoA SCR loadings as at latest submission period</v>
      </c>
      <c r="R2" t="str">
        <f>'General queries'!$C$29</f>
        <v>2. 2026 YoA SCR loadings as at latest submission period</v>
      </c>
      <c r="S2" t="str">
        <f>'General queries'!$C$29</f>
        <v>2. 2026 YoA SCR loadings as at latest submission period</v>
      </c>
      <c r="T2" t="str">
        <f>'General queries'!$C$29</f>
        <v>2. 2026 YoA SCR loadings as at latest submission period</v>
      </c>
      <c r="U2" t="str">
        <f>'General queries'!$C$29</f>
        <v>2. 2026 YoA SCR loadings as at latest submission period</v>
      </c>
      <c r="V2" t="str">
        <f>'General queries'!$C$29</f>
        <v>2. 2026 YoA SCR loadings as at latest submission period</v>
      </c>
      <c r="W2" t="str">
        <f>'General queries'!$C$29</f>
        <v>2. 2026 YoA SCR loadings as at latest submission period</v>
      </c>
      <c r="X2" t="str">
        <f>'General queries'!$C$29</f>
        <v>2. 2026 YoA SCR loadings as at latest submission period</v>
      </c>
      <c r="Y2" t="str">
        <f>'General queries'!$C$45</f>
        <v>3. Response to prior feedback</v>
      </c>
      <c r="Z2" t="str">
        <f>'General queries'!$C$45</f>
        <v>3. Response to prior feedback</v>
      </c>
      <c r="AA2" t="str">
        <f>'General queries'!$C$103</f>
        <v>4. Capital Model Platform</v>
      </c>
      <c r="AB2" t="str">
        <f>'General queries'!$C$103</f>
        <v>4. Capital Model Platform</v>
      </c>
      <c r="AC2" t="str">
        <f>'General queries'!$C$112</f>
        <v>5. Non-proportional RI (one-year)</v>
      </c>
      <c r="AD2" t="str">
        <f>'General queries'!$C$112</f>
        <v>5. Non-proportional RI (one-year)</v>
      </c>
      <c r="AE2" t="str">
        <f>'General queries'!$C$112</f>
        <v>5. Non-proportional RI (one-year)</v>
      </c>
      <c r="AF2" t="str">
        <f>'General queries'!$C$112</f>
        <v>5. Non-proportional RI (one-year)</v>
      </c>
      <c r="AG2" t="str">
        <f>'General queries'!$C$112</f>
        <v>5. Non-proportional RI (one-year)</v>
      </c>
      <c r="AH2" t="str">
        <f>'General queries'!$C$112</f>
        <v>5. Non-proportional RI (one-year)</v>
      </c>
      <c r="AI2" t="str">
        <f>'General queries'!$C$112</f>
        <v>5. Non-proportional RI (one-year)</v>
      </c>
      <c r="AJ2" t="str">
        <f>'General queries'!$C$112</f>
        <v>5. Non-proportional RI (one-year)</v>
      </c>
      <c r="AK2" t="str">
        <f>'General queries'!$C$112</f>
        <v>5. Non-proportional RI (one-year)</v>
      </c>
      <c r="AL2" t="str">
        <f>'General queries'!$C$112</f>
        <v>5. Non-proportional RI (one-year)</v>
      </c>
      <c r="AM2" t="str">
        <f>'General queries'!$C$112</f>
        <v>5. Non-proportional RI (one-year)</v>
      </c>
      <c r="AN2" t="str">
        <f>'General queries'!$C$112</f>
        <v>5. Non-proportional RI (one-year)</v>
      </c>
      <c r="AO2" t="str">
        <f>'General queries'!$C$112</f>
        <v>5. Non-proportional RI (one-year)</v>
      </c>
      <c r="AP2" t="str">
        <f>'General queries'!$C$112</f>
        <v>5. Non-proportional RI (one-year)</v>
      </c>
      <c r="AQ2" t="str">
        <f>'General queries'!$C$112</f>
        <v>5. Non-proportional RI (one-year)</v>
      </c>
      <c r="AR2" t="str">
        <f>'General queries'!$C$112</f>
        <v>5. Non-proportional RI (one-year)</v>
      </c>
      <c r="AS2" t="str">
        <f>'General queries'!$C$112</f>
        <v>5. Non-proportional RI (one-year)</v>
      </c>
      <c r="AT2" t="str">
        <f>'General queries'!$C$130</f>
        <v>6. LCR resubmissions due to material reinsurance arrangements or concentration risk</v>
      </c>
      <c r="AU2" t="str">
        <f>'General queries'!$C$130</f>
        <v>6. LCR resubmissions due to material reinsurance arrangements or concentration risk</v>
      </c>
      <c r="AV2" t="str">
        <f>'General queries'!$C$130</f>
        <v>6. LCR resubmissions due to material reinsurance arrangements or concentration risk</v>
      </c>
      <c r="AW2" t="str">
        <f>'General queries'!$C$130</f>
        <v>6. LCR resubmissions due to material reinsurance arrangements or concentration risk</v>
      </c>
      <c r="AX2" t="str">
        <f>'General queries'!$C$130</f>
        <v>6. LCR resubmissions due to material reinsurance arrangements or concentration risk</v>
      </c>
      <c r="AY2" t="str">
        <f>'General queries'!$C$130</f>
        <v>6. LCR resubmissions due to material reinsurance arrangements or concentration risk</v>
      </c>
      <c r="AZ2" t="str">
        <f>'General queries'!$C$130</f>
        <v>6. LCR resubmissions due to material reinsurance arrangements or concentration risk</v>
      </c>
      <c r="BA2" t="str">
        <f>'General queries'!$C$130</f>
        <v>6. LCR resubmissions due to material reinsurance arrangements or concentration risk</v>
      </c>
      <c r="BB2" t="str">
        <f>'General queries'!$C$130</f>
        <v>6. LCR resubmissions due to material reinsurance arrangements or concentration risk</v>
      </c>
      <c r="BC2" t="str">
        <f>'General queries'!$C$130</f>
        <v>6. LCR resubmissions due to material reinsurance arrangements or concentration risk</v>
      </c>
      <c r="BD2" t="str">
        <f>'General queries'!$C$130</f>
        <v>6. LCR resubmissions due to material reinsurance arrangements or concentration risk</v>
      </c>
      <c r="BE2" t="str">
        <f>'General queries'!$C$130</f>
        <v>6. LCR resubmissions due to material reinsurance arrangements or concentration risk</v>
      </c>
      <c r="BF2" t="str">
        <f>'General queries'!$C$130</f>
        <v>6. LCR resubmissions due to material reinsurance arrangements or concentration risk</v>
      </c>
      <c r="BG2" t="str">
        <f>'General queries'!$C$130</f>
        <v>6. LCR resubmissions due to material reinsurance arrangements or concentration risk</v>
      </c>
      <c r="BH2" t="str">
        <f>'General queries'!$C$130</f>
        <v>6. LCR resubmissions due to material reinsurance arrangements or concentration risk</v>
      </c>
      <c r="BI2" t="str">
        <f>'General queries'!$C$130</f>
        <v>6. LCR resubmissions due to material reinsurance arrangements or concentration risk</v>
      </c>
      <c r="BJ2" t="str">
        <f>'General queries'!$C$130</f>
        <v>6. LCR resubmissions due to material reinsurance arrangements or concentration risk</v>
      </c>
      <c r="BK2" t="str">
        <f>'General queries'!$C$130</f>
        <v>6. LCR resubmissions due to material reinsurance arrangements or concentration risk</v>
      </c>
      <c r="BL2" t="str">
        <f>'General queries'!$C$130</f>
        <v>6. LCR resubmissions due to material reinsurance arrangements or concentration risk</v>
      </c>
      <c r="BQ2" t="str">
        <f>'General queries'!$C$155</f>
        <v>7. Model Limitation Adjustments (MLAs) within the Model Change Policy (MCP)</v>
      </c>
      <c r="BR2" t="str">
        <f>'General queries'!$C$155</f>
        <v>7. Model Limitation Adjustments (MLAs) within the Model Change Policy (MCP)</v>
      </c>
      <c r="BS2" t="str">
        <f>'General queries'!$C$155</f>
        <v>7. Model Limitation Adjustments (MLAs) within the Model Change Policy (MCP)</v>
      </c>
      <c r="BT2" t="str">
        <f>'General queries'!$C$155</f>
        <v>7. Model Limitation Adjustments (MLAs) within the Model Change Policy (MCP)</v>
      </c>
      <c r="BU2" t="str">
        <f>'General queries'!$C$155</f>
        <v>7. Model Limitation Adjustments (MLAs) within the Model Change Policy (MCP)</v>
      </c>
      <c r="BV2" t="str">
        <f>'General queries'!$C$155</f>
        <v>7. Model Limitation Adjustments (MLAs) within the Model Change Policy (MCP)</v>
      </c>
      <c r="BW2" t="str">
        <f>'General queries'!$C$155</f>
        <v>7. Model Limitation Adjustments (MLAs) within the Model Change Policy (MCP)</v>
      </c>
      <c r="BX2" t="str">
        <f>'General queries'!$C$155</f>
        <v>7. Model Limitation Adjustments (MLAs) within the Model Change Policy (MCP)</v>
      </c>
      <c r="BY2" t="str">
        <f>'General queries'!$C$155</f>
        <v>7. Model Limitation Adjustments (MLAs) within the Model Change Policy (MCP)</v>
      </c>
      <c r="BZ2" t="str">
        <f>'General queries'!$C$155</f>
        <v>7. Model Limitation Adjustments (MLAs) within the Model Change Policy (MCP)</v>
      </c>
      <c r="CA2" t="str">
        <f>'General queries'!$C$155</f>
        <v>7. Model Limitation Adjustments (MLAs) within the Model Change Policy (MCP)</v>
      </c>
      <c r="CB2" t="str">
        <f>'General queries'!$C$155</f>
        <v>7. Model Limitation Adjustments (MLAs) within the Model Change Policy (MCP)</v>
      </c>
      <c r="CC2" t="str">
        <f>'General queries'!$C$155</f>
        <v>7. Model Limitation Adjustments (MLAs) within the Model Change Policy (MCP)</v>
      </c>
      <c r="CD2" t="str">
        <f>'General queries'!$C$216</f>
        <v>9. YoA allocation data - conflicts of Interest</v>
      </c>
      <c r="CE2" t="str">
        <f>'General queries'!$C$216</f>
        <v>9. YoA allocation data - conflicts of Interest</v>
      </c>
      <c r="CF2" t="str">
        <f>'General queries'!$C$216</f>
        <v>9. YoA allocation data - conflicts of Interest</v>
      </c>
      <c r="CG2" t="str">
        <f>'General queries'!$C$216</f>
        <v>9. YoA allocation data - conflicts of Interest</v>
      </c>
      <c r="CH2" t="str">
        <f>'General queries'!$C$216</f>
        <v>9. YoA allocation data - conflicts of Interest</v>
      </c>
      <c r="CI2" t="str">
        <f>'General queries'!$C$216</f>
        <v>9. YoA allocation data - conflicts of Interest</v>
      </c>
      <c r="CJ2" t="str">
        <f>'General queries'!$C$216</f>
        <v>9. YoA allocation data - conflicts of Interest</v>
      </c>
      <c r="CK2" t="str">
        <f>'General queries'!$C$216</f>
        <v>9. YoA allocation data - conflicts of Interest</v>
      </c>
      <c r="CL2" t="str">
        <f>'General queries'!$C$216</f>
        <v>9. YoA allocation data - conflicts of Interest</v>
      </c>
      <c r="CM2" t="str">
        <f>'General queries'!$C$216</f>
        <v>9. YoA allocation data - conflicts of Interest</v>
      </c>
      <c r="CN2" t="str">
        <f>'General queries'!$C$216</f>
        <v>9. YoA allocation data - conflicts of Interest</v>
      </c>
      <c r="CO2" t="str">
        <f>'General queries'!$C$216</f>
        <v>9. YoA allocation data - conflicts of Interest</v>
      </c>
      <c r="CP2" t="str">
        <f>'General queries'!$C$216</f>
        <v>9. YoA allocation data - conflicts of Interest</v>
      </c>
      <c r="CQ2" t="str">
        <f>'General queries'!$C$216</f>
        <v>9. YoA allocation data - conflicts of Interest</v>
      </c>
      <c r="CR2" t="str">
        <f>'General queries'!$C$216</f>
        <v>9. YoA allocation data - conflicts of Interest</v>
      </c>
      <c r="CS2" t="str">
        <f>'General queries'!$C$242</f>
        <v>10. Expressions of interest in Partial Internal Models (PIMs)</v>
      </c>
      <c r="CT2" t="str">
        <f>'General queries'!$C$242</f>
        <v>10. Expressions of interest in Partial Internal Models (PIMs)</v>
      </c>
      <c r="CU2" t="str">
        <f>'General queries'!$C$242</f>
        <v>10. Expressions of interest in Partial Internal Models (PIMs)</v>
      </c>
      <c r="CV2" t="str">
        <f>'General queries'!$C$255</f>
        <v>11. Stability testing</v>
      </c>
      <c r="CW2" t="str">
        <f>'General queries'!$C$255</f>
        <v>11. Stability testing</v>
      </c>
      <c r="CX2" t="str">
        <f>'General queries'!$C$255</f>
        <v>11. Stability testing</v>
      </c>
    </row>
    <row r="3" spans="1:102" x14ac:dyDescent="0.3">
      <c r="A3" t="s">
        <v>495</v>
      </c>
      <c r="B3" s="19" t="str">
        <f>'General queries'!$D$14</f>
        <v>2025 - Return periods</v>
      </c>
      <c r="C3" s="19" t="str">
        <f>'General queries'!$D$14</f>
        <v>2025 - Return periods</v>
      </c>
      <c r="D3" s="19" t="str">
        <f>'General queries'!$D$18</f>
        <v>2027 - Return periods</v>
      </c>
      <c r="E3" s="19" t="str">
        <f>'General queries'!$D$18</f>
        <v>2027 - Return periods</v>
      </c>
      <c r="F3" s="19"/>
      <c r="G3" s="19"/>
      <c r="H3" t="str">
        <f>'General queries'!$C$33</f>
        <v>SCR basis</v>
      </c>
      <c r="I3" t="str">
        <f>'General queries'!$D$33</f>
        <v>Type of Loading</v>
      </c>
      <c r="J3" t="str">
        <f>'General queries'!$E$33</f>
        <v>Loading (£m)</v>
      </c>
      <c r="K3" t="str">
        <f>'General queries'!$F$33</f>
        <v>Reason for Loading</v>
      </c>
      <c r="L3" t="str">
        <f>'General queries'!$K$33</f>
        <v>Syndicate Comments</v>
      </c>
      <c r="M3" t="str">
        <f>'General queries'!$C$33</f>
        <v>SCR basis</v>
      </c>
      <c r="N3" t="str">
        <f>'General queries'!$D$33</f>
        <v>Type of Loading</v>
      </c>
      <c r="O3" t="str">
        <f>'General queries'!$E$33</f>
        <v>Loading (£m)</v>
      </c>
      <c r="P3" t="str">
        <f>'General queries'!$F$33</f>
        <v>Reason for Loading</v>
      </c>
      <c r="Q3" t="str">
        <f>'General queries'!$K$33</f>
        <v>Syndicate Comments</v>
      </c>
      <c r="R3" t="str">
        <f>'General queries'!$C$33</f>
        <v>SCR basis</v>
      </c>
      <c r="S3" t="str">
        <f>'General queries'!$D$33</f>
        <v>Type of Loading</v>
      </c>
      <c r="T3" t="str">
        <f>'General queries'!$E$33</f>
        <v>Loading (£m)</v>
      </c>
      <c r="U3" t="str">
        <f>'General queries'!$F$33</f>
        <v>Reason for Loading</v>
      </c>
      <c r="V3" t="str">
        <f>'General queries'!$K$33</f>
        <v>Syndicate Comments</v>
      </c>
      <c r="AA3" t="str">
        <f>'General queries'!$C$108</f>
        <v>Using the dropdown, please specify the calculation kernel platform you are using. 
If Other, please specify below.</v>
      </c>
      <c r="AB3" t="str">
        <f>'General queries'!$C$109</f>
        <v>Indicate whether the calculation kernel is a standard market model (e.g., ICM) or bespoke. If standard, specify the release version.</v>
      </c>
      <c r="AC3" t="str">
        <f>'General queries'!$C$117</f>
        <v>Prospective year (2026) 99.5th claims excluding natural catastrophes</v>
      </c>
      <c r="AD3" t="str">
        <f>'General queries'!$C$117</f>
        <v>Prospective year (2026) 99.5th claims excluding natural catastrophes</v>
      </c>
      <c r="AE3" t="str">
        <f>'General queries'!$C$117</f>
        <v>Prospective year (2026) 99.5th claims excluding natural catastrophes</v>
      </c>
      <c r="AF3" t="str">
        <f>'General queries'!$C$118</f>
        <v>Prior year 99.5th claims excluding unearned natural catastrophes</v>
      </c>
      <c r="AG3" t="str">
        <f>'General queries'!$C$118</f>
        <v>Prior year 99.5th claims excluding unearned natural catastrophes</v>
      </c>
      <c r="AH3" t="str">
        <f>'General queries'!$C$118</f>
        <v>Prior year 99.5th claims excluding unearned natural catastrophes</v>
      </c>
      <c r="AI3" t="str">
        <f>'General queries'!$C$119</f>
        <v>Insurance risk 99.5th claims excluding unearned natural catastrophes</v>
      </c>
      <c r="AJ3" t="str">
        <f>'General queries'!$C$119</f>
        <v>Insurance risk 99.5th claims excluding unearned natural catastrophes</v>
      </c>
      <c r="AK3" t="str">
        <f>'General queries'!$C$119</f>
        <v>Insurance risk 99.5th claims excluding unearned natural catastrophes</v>
      </c>
      <c r="AL3" t="str">
        <f>'General queries'!$C$120</f>
        <v>Insurance risk 99.5th capital excluding unearned natural catastrophes</v>
      </c>
      <c r="AM3" t="str">
        <f>'General queries'!$C$120</f>
        <v>Insurance risk 99.5th capital excluding unearned natural catastrophes</v>
      </c>
      <c r="AN3" t="str">
        <f>'General queries'!$C$120</f>
        <v>Insurance risk 99.5th capital excluding unearned natural catastrophes</v>
      </c>
      <c r="AO3" t="str">
        <f>'General queries'!$C$121</f>
        <v>One-year SCR excluding natural catastrophes</v>
      </c>
      <c r="AP3" t="str">
        <f>'General queries'!$C$121</f>
        <v>One-year SCR excluding natural catastrophes</v>
      </c>
      <c r="AQ3" t="str">
        <f>'General queries'!$C$121</f>
        <v>One-year SCR excluding natural catastrophes</v>
      </c>
      <c r="AT3" t="str">
        <f>'General queries'!$C$135</f>
        <v>Material reinsurance contract(s) exists? (Yes/No)</v>
      </c>
      <c r="AU3" t="str">
        <f>'General queries'!$C$136</f>
        <v>Hypothetical LCR(s) submitted? (Yes/No)</v>
      </c>
      <c r="AV3" t="str">
        <f>'General queries'!$C$135</f>
        <v>Material reinsurance contract(s) exists? (Yes/No)</v>
      </c>
      <c r="AW3" t="str">
        <f>'General queries'!$C$136</f>
        <v>Hypothetical LCR(s) submitted? (Yes/No)</v>
      </c>
      <c r="AX3" t="str">
        <f>'General queries'!$C$135</f>
        <v>Material reinsurance contract(s) exists? (Yes/No)</v>
      </c>
      <c r="AY3" t="str">
        <f>'General queries'!$C$136</f>
        <v>Hypothetical LCR(s) submitted? (Yes/No)</v>
      </c>
      <c r="AZ3" t="str" cm="1">
        <f t="array" ref="AZ3:BC3">TRANSPOSE('General queries'!$C$140:$C$143)</f>
        <v>% of expected reinsurance recoveries at the mean</v>
      </c>
      <c r="BA3" t="str">
        <v>% of expected reinsurance recoveries at the 99.5th percentile</v>
      </c>
      <c r="BB3" t="str">
        <v>% of expected reinsurance recoveries under stressed / tail scenarios</v>
      </c>
      <c r="BC3" t="str">
        <v>Reinsurance recoveries as % of total balance sheet assets</v>
      </c>
      <c r="BD3" t="str">
        <f>'General queries'!$C$145</f>
        <v>Hypothetical LCR(s) required?</v>
      </c>
      <c r="BE3" t="str" cm="1">
        <f t="array" ref="BE3:BH3">TRANSPOSE('General queries'!$C$140:$C$143)</f>
        <v>% of expected reinsurance recoveries at the mean</v>
      </c>
      <c r="BF3" t="str">
        <v>% of expected reinsurance recoveries at the 99.5th percentile</v>
      </c>
      <c r="BG3" t="str">
        <v>% of expected reinsurance recoveries under stressed / tail scenarios</v>
      </c>
      <c r="BH3" t="str">
        <v>Reinsurance recoveries as % of total balance sheet assets</v>
      </c>
      <c r="BI3" t="str">
        <f>'General queries'!$C$145</f>
        <v>Hypothetical LCR(s) required?</v>
      </c>
      <c r="BJ3" t="str" cm="1">
        <f t="array" ref="BJ3:BM3">TRANSPOSE('General queries'!$C$140:$C$143)</f>
        <v>% of expected reinsurance recoveries at the mean</v>
      </c>
      <c r="BK3" t="str">
        <v>% of expected reinsurance recoveries at the 99.5th percentile</v>
      </c>
      <c r="BL3" t="str">
        <v>% of expected reinsurance recoveries under stressed / tail scenarios</v>
      </c>
      <c r="BM3" t="str">
        <v>Reinsurance recoveries as % of total balance sheet assets</v>
      </c>
      <c r="BN3" t="str">
        <f>'General queries'!$C$145</f>
        <v>Hypothetical LCR(s) required?</v>
      </c>
      <c r="BQ3" t="str">
        <f>'General queries'!C163</f>
        <v>Name of Signing Authority</v>
      </c>
      <c r="BR3" t="str">
        <f>'General queries'!J163</f>
        <v>Role of Signing Authority</v>
      </c>
      <c r="BS3" t="str">
        <f>'General queries'!$G$166</f>
        <v>MCP section reference</v>
      </c>
      <c r="BT3" t="str">
        <f>'General queries'!$G$166</f>
        <v>MCP section reference</v>
      </c>
      <c r="BU3" t="str">
        <f>'General queries'!$G$166</f>
        <v>MCP section reference</v>
      </c>
      <c r="BV3" t="str">
        <f>'General queries'!$G$166</f>
        <v>MCP section reference</v>
      </c>
      <c r="BW3" t="str">
        <f>'General queries'!$G$166</f>
        <v>MCP section reference</v>
      </c>
      <c r="BX3" t="str">
        <f>'General queries'!$G$166</f>
        <v>MCP section reference</v>
      </c>
      <c r="CE3" s="296">
        <f>'General queries'!$C$223</f>
        <v>1</v>
      </c>
      <c r="CF3" s="296">
        <f>'General queries'!$C$223</f>
        <v>1</v>
      </c>
      <c r="CG3" s="296">
        <f>'General queries'!$C$224</f>
        <v>2</v>
      </c>
      <c r="CH3" s="296">
        <f>'General queries'!$C$224</f>
        <v>2</v>
      </c>
      <c r="CI3" s="296">
        <f>'General queries'!$C$225</f>
        <v>3</v>
      </c>
      <c r="CJ3" s="296">
        <f>'General queries'!$C$225</f>
        <v>3</v>
      </c>
      <c r="CK3" s="296">
        <f>'General queries'!$C$226</f>
        <v>4</v>
      </c>
      <c r="CL3" s="296">
        <f>'General queries'!$C$226</f>
        <v>4</v>
      </c>
      <c r="CM3" s="296">
        <f>'General queries'!$C$227</f>
        <v>5</v>
      </c>
      <c r="CN3" s="296">
        <f>'General queries'!$C$227</f>
        <v>5</v>
      </c>
      <c r="CO3" s="296" t="str">
        <f>'General queries'!$C$229</f>
        <v>Attestation</v>
      </c>
      <c r="CP3" s="296" t="str">
        <f>'General queries'!$C$229</f>
        <v>Attestation</v>
      </c>
      <c r="CS3" t="str">
        <f>'General queries'!C246</f>
        <v>How likely are you to consider the PIM capital setting option?</v>
      </c>
      <c r="CT3" t="str">
        <f>'General queries'!C248</f>
        <v>Syndicate comments</v>
      </c>
      <c r="CU3" t="str">
        <f>'General queries'!J248</f>
        <v>References to relevant documentation/validation</v>
      </c>
      <c r="CV3" t="str">
        <f>'General queries'!C259</f>
        <v>Number of seeds within stability testing</v>
      </c>
    </row>
    <row r="4" spans="1:102" x14ac:dyDescent="0.3">
      <c r="A4" t="s">
        <v>496</v>
      </c>
      <c r="B4" s="19" t="str">
        <f>'General queries'!D15</f>
        <v>Net</v>
      </c>
      <c r="C4" s="19" t="str">
        <f>'General queries'!E15</f>
        <v>Gross</v>
      </c>
      <c r="D4" s="19" t="str">
        <f>'General queries'!D19</f>
        <v>Net</v>
      </c>
      <c r="E4" s="19" t="str">
        <f>'General queries'!E19</f>
        <v>Gross</v>
      </c>
      <c r="F4" s="19" t="str">
        <f>'General queries'!C22</f>
        <v>Syndicate comments</v>
      </c>
      <c r="G4" s="19" t="str">
        <f>'General queries'!J22</f>
        <v>References to relevant documentation/validation</v>
      </c>
      <c r="W4" t="s">
        <v>28</v>
      </c>
      <c r="X4" t="s">
        <v>29</v>
      </c>
      <c r="Y4" t="s">
        <v>28</v>
      </c>
      <c r="Z4" t="s">
        <v>29</v>
      </c>
      <c r="AC4" t="str">
        <f>'General queries'!$D$116</f>
        <v>Base one-year SCR (£)</v>
      </c>
      <c r="AD4" t="str">
        <f>'General queries'!$E$116</f>
        <v>Adjusted one-year SCR (£)</v>
      </c>
      <c r="AE4" t="str">
        <f>'General queries'!$F$116</f>
        <v>% impact</v>
      </c>
      <c r="AF4" t="str">
        <f>'General queries'!$D$116</f>
        <v>Base one-year SCR (£)</v>
      </c>
      <c r="AG4" t="str">
        <f>'General queries'!$E$116</f>
        <v>Adjusted one-year SCR (£)</v>
      </c>
      <c r="AH4" t="str">
        <f>'General queries'!$F$116</f>
        <v>% impact</v>
      </c>
      <c r="AI4" t="str">
        <f>'General queries'!$D$116</f>
        <v>Base one-year SCR (£)</v>
      </c>
      <c r="AJ4" t="str">
        <f>'General queries'!$E$116</f>
        <v>Adjusted one-year SCR (£)</v>
      </c>
      <c r="AK4" t="str">
        <f>'General queries'!$F$116</f>
        <v>% impact</v>
      </c>
      <c r="AL4" t="str">
        <f>'General queries'!$D$116</f>
        <v>Base one-year SCR (£)</v>
      </c>
      <c r="AM4" t="str">
        <f>'General queries'!$E$116</f>
        <v>Adjusted one-year SCR (£)</v>
      </c>
      <c r="AN4" t="str">
        <f>'General queries'!$F$116</f>
        <v>% impact</v>
      </c>
      <c r="AO4" t="str">
        <f>'General queries'!$D$116</f>
        <v>Base one-year SCR (£)</v>
      </c>
      <c r="AP4" t="str">
        <f>'General queries'!$E$116</f>
        <v>Adjusted one-year SCR (£)</v>
      </c>
      <c r="AQ4" t="str">
        <f>'General queries'!$F$116</f>
        <v>% impact</v>
      </c>
      <c r="AR4" t="s">
        <v>28</v>
      </c>
      <c r="AS4" t="s">
        <v>29</v>
      </c>
      <c r="AT4" t="str">
        <f>'General queries'!$D$134</f>
        <v>Contract 1</v>
      </c>
      <c r="AU4" t="str">
        <f>'General queries'!$D$134</f>
        <v>Contract 1</v>
      </c>
      <c r="AV4" t="str">
        <f>'General queries'!$E$134</f>
        <v>Contract 2</v>
      </c>
      <c r="AW4" t="str">
        <f>'General queries'!$E$134</f>
        <v>Contract 2</v>
      </c>
      <c r="AX4" t="str">
        <f>'General queries'!$F$134</f>
        <v>Contract 3</v>
      </c>
      <c r="AY4" t="str">
        <f>'General queries'!$F$134</f>
        <v>Contract 3</v>
      </c>
      <c r="AZ4" t="str">
        <f>'General queries'!$D$139</f>
        <v>Reinsurer 1</v>
      </c>
      <c r="BA4" t="str">
        <f>'General queries'!$D$139</f>
        <v>Reinsurer 1</v>
      </c>
      <c r="BB4" t="str">
        <f>'General queries'!$D$139</f>
        <v>Reinsurer 1</v>
      </c>
      <c r="BC4" t="str">
        <f>'General queries'!$D$139</f>
        <v>Reinsurer 1</v>
      </c>
      <c r="BD4" t="str">
        <f>'General queries'!$D$139</f>
        <v>Reinsurer 1</v>
      </c>
      <c r="BE4" t="str">
        <f>'General queries'!$E$139</f>
        <v>Reinsurer 2</v>
      </c>
      <c r="BF4" t="str">
        <f>'General queries'!$E$139</f>
        <v>Reinsurer 2</v>
      </c>
      <c r="BG4" t="str">
        <f>'General queries'!$E$139</f>
        <v>Reinsurer 2</v>
      </c>
      <c r="BH4" t="str">
        <f>'General queries'!$E$139</f>
        <v>Reinsurer 2</v>
      </c>
      <c r="BI4" t="str">
        <f>'General queries'!$E$139</f>
        <v>Reinsurer 2</v>
      </c>
      <c r="BJ4" t="str">
        <f>'General queries'!$F$139</f>
        <v>Reinsurer 3</v>
      </c>
      <c r="BK4" t="str">
        <f>'General queries'!$F$139</f>
        <v>Reinsurer 3</v>
      </c>
      <c r="BL4" t="str">
        <f>'General queries'!$F$139</f>
        <v>Reinsurer 3</v>
      </c>
      <c r="BM4" t="str">
        <f>'General queries'!$F$139</f>
        <v>Reinsurer 3</v>
      </c>
      <c r="BN4" t="str">
        <f>'General queries'!$F$139</f>
        <v>Reinsurer 3</v>
      </c>
      <c r="BO4" t="str">
        <f>'General queries'!C148</f>
        <v>Syndicate comments</v>
      </c>
      <c r="BP4" t="str">
        <f>'General queries'!J148</f>
        <v>References to relevant documentation/validation</v>
      </c>
      <c r="BS4" t="str" cm="1">
        <f t="array" ref="BS4:BX4">TRANSPOSE('General queries'!C167:C172)</f>
        <v>Confirmation that MLAs are within the scope of the MCP and accumulate towards thresholds for major changes</v>
      </c>
      <c r="BT4" t="str">
        <v>Description of the process for introducing an MLA, including governance and validation</v>
      </c>
      <c r="BU4" t="str">
        <v>Description of the process for developing and implementing a plan to address the underlying issue giving rise to an MLA</v>
      </c>
      <c r="BV4" t="str">
        <v>Criteria for assessing materiality of an MLA i.e. criteria for classifiying an MLA as Major or Minor model change, and associated remediation timelines</v>
      </c>
      <c r="BW4" t="str">
        <v>Description of plans for internal and external communication with respect to MLAs</v>
      </c>
      <c r="BX4" t="str">
        <v>Description of the process for changing and/or removing MLAs, including monitoring of the model development plan</v>
      </c>
      <c r="BY4" t="str" cm="1">
        <f t="array" ref="BY4:CA4">TRANSPOSE('General queries'!C174:C176)</f>
        <v>Classification of the MLA-related MCP update (Major/Minor)</v>
      </c>
      <c r="BZ4" t="str">
        <v>Have any other non-MLA related changes been made to the MCP? (Yes - Major, Yes - Minor, No).
If Yes (either Major or Minor), please provide descriptions of the most material changes in the comments box.</v>
      </c>
      <c r="CA4" t="str">
        <v>Confirmation that a version of the MCP with tracked changes, against the last Lloyd’s-approved version, has been provided (Yes/No)</v>
      </c>
      <c r="CB4" t="str">
        <f>'General queries'!C178</f>
        <v>Syndicate comments</v>
      </c>
      <c r="CC4" t="str">
        <f>'General queries'!J178</f>
        <v>References to relevant documentation/validation</v>
      </c>
      <c r="CD4" t="str">
        <f>'General queries'!$C$220</f>
        <v>Does the agent have any conflicts of interest to declare?</v>
      </c>
      <c r="CE4" t="str">
        <f>'General queries'!$D$222</f>
        <v>Conflict of Interest</v>
      </c>
      <c r="CF4" t="str">
        <f>'General queries'!$J$222</f>
        <v>Management of Conflict of Interest</v>
      </c>
      <c r="CG4" t="str">
        <f>'General queries'!$D$222</f>
        <v>Conflict of Interest</v>
      </c>
      <c r="CH4" t="str">
        <f>'General queries'!$J$222</f>
        <v>Management of Conflict of Interest</v>
      </c>
      <c r="CI4" t="str">
        <f>'General queries'!$D$222</f>
        <v>Conflict of Interest</v>
      </c>
      <c r="CJ4" t="str">
        <f>'General queries'!$J$222</f>
        <v>Management of Conflict of Interest</v>
      </c>
      <c r="CK4" t="str">
        <f>'General queries'!$D$222</f>
        <v>Conflict of Interest</v>
      </c>
      <c r="CL4" t="str">
        <f>'General queries'!$J$222</f>
        <v>Management of Conflict of Interest</v>
      </c>
      <c r="CM4" t="str">
        <f>'General queries'!$D$222</f>
        <v>Conflict of Interest</v>
      </c>
      <c r="CN4" t="str">
        <f>'General queries'!$J$222</f>
        <v>Management of Conflict of Interest</v>
      </c>
      <c r="CO4" t="str">
        <f>'General queries'!$C$232</f>
        <v>Name of Signing Authority</v>
      </c>
      <c r="CP4" t="str">
        <f>'General queries'!$J$232</f>
        <v>Role of Signing Authority</v>
      </c>
      <c r="CQ4" t="s">
        <v>28</v>
      </c>
      <c r="CR4" t="s">
        <v>29</v>
      </c>
      <c r="CW4" t="str">
        <f>'General queries'!C279</f>
        <v>Syndicate comments</v>
      </c>
      <c r="CX4" t="str">
        <f>'General queries'!J279</f>
        <v>References to relevant documentation/validation</v>
      </c>
    </row>
    <row r="5" spans="1:102" x14ac:dyDescent="0.3">
      <c r="A5">
        <f>Chosen_Syndicate</f>
        <v>0</v>
      </c>
      <c r="B5" s="19">
        <f>'General queries'!D16</f>
        <v>0</v>
      </c>
      <c r="C5" s="19">
        <f>'General queries'!E16</f>
        <v>0</v>
      </c>
      <c r="D5" s="19">
        <f>'General queries'!D20</f>
        <v>0</v>
      </c>
      <c r="E5" s="19">
        <f>'General queries'!E20</f>
        <v>0</v>
      </c>
      <c r="F5" s="19">
        <f>'General queries'!C23</f>
        <v>0</v>
      </c>
      <c r="G5" s="19">
        <f>'General queries'!J23</f>
        <v>0</v>
      </c>
      <c r="H5">
        <f>'General queries'!C34</f>
        <v>0</v>
      </c>
      <c r="I5">
        <f>'General queries'!D34</f>
        <v>0</v>
      </c>
      <c r="J5">
        <f>'General queries'!E34</f>
        <v>0</v>
      </c>
      <c r="K5">
        <f>'General queries'!F34</f>
        <v>0</v>
      </c>
      <c r="L5">
        <f>'General queries'!K34</f>
        <v>0</v>
      </c>
      <c r="M5">
        <f>'General queries'!C35</f>
        <v>0</v>
      </c>
      <c r="N5">
        <f>'General queries'!D35</f>
        <v>0</v>
      </c>
      <c r="O5">
        <f>'General queries'!E35</f>
        <v>0</v>
      </c>
      <c r="P5">
        <f>'General queries'!F35</f>
        <v>0</v>
      </c>
      <c r="Q5">
        <f>'General queries'!K35</f>
        <v>0</v>
      </c>
      <c r="R5">
        <f>'General queries'!C36</f>
        <v>0</v>
      </c>
      <c r="S5">
        <f>'General queries'!D36</f>
        <v>0</v>
      </c>
      <c r="T5">
        <f>'General queries'!E36</f>
        <v>0</v>
      </c>
      <c r="U5">
        <f>'General queries'!F36</f>
        <v>0</v>
      </c>
      <c r="V5">
        <f>'General queries'!K36</f>
        <v>0</v>
      </c>
      <c r="W5">
        <f>'General queries'!C39</f>
        <v>0</v>
      </c>
      <c r="X5">
        <f>'General queries'!J39</f>
        <v>0</v>
      </c>
      <c r="Y5">
        <f>'General queries'!C97</f>
        <v>0</v>
      </c>
      <c r="Z5">
        <f>'General queries'!J97</f>
        <v>0</v>
      </c>
      <c r="AA5">
        <f>'General queries'!D108</f>
        <v>0</v>
      </c>
      <c r="AB5">
        <f>'General queries'!D109</f>
        <v>0</v>
      </c>
      <c r="AC5" s="26">
        <f>'General queries'!$D$117</f>
        <v>0</v>
      </c>
      <c r="AD5" s="26">
        <f>'General queries'!$E$117</f>
        <v>0</v>
      </c>
      <c r="AE5" s="26" t="str">
        <f>'General queries'!$F$117</f>
        <v/>
      </c>
      <c r="AF5" s="26">
        <f>'General queries'!$D$118</f>
        <v>0</v>
      </c>
      <c r="AG5" s="26">
        <f>'General queries'!$E$118</f>
        <v>0</v>
      </c>
      <c r="AH5" s="26" t="str">
        <f>'General queries'!$F$118</f>
        <v/>
      </c>
      <c r="AI5" s="26">
        <f>'General queries'!$D$119</f>
        <v>0</v>
      </c>
      <c r="AJ5" s="26">
        <f>'General queries'!$E$119</f>
        <v>0</v>
      </c>
      <c r="AK5" s="26" t="str">
        <f>'General queries'!$F$119</f>
        <v/>
      </c>
      <c r="AL5" s="26">
        <f>'General queries'!$D$120</f>
        <v>0</v>
      </c>
      <c r="AM5" s="26">
        <f>'General queries'!$E$120</f>
        <v>0</v>
      </c>
      <c r="AN5" s="26" t="str">
        <f>'General queries'!$F$120</f>
        <v/>
      </c>
      <c r="AO5" s="26">
        <f>'General queries'!$D$121</f>
        <v>0</v>
      </c>
      <c r="AP5" s="26">
        <f>'General queries'!$E$121</f>
        <v>0</v>
      </c>
      <c r="AQ5" s="26" t="str">
        <f>'General queries'!$F$121</f>
        <v/>
      </c>
      <c r="AR5">
        <f>'General queries'!C124</f>
        <v>0</v>
      </c>
      <c r="AS5">
        <f>'General queries'!J124</f>
        <v>0</v>
      </c>
      <c r="AT5" cm="1">
        <f t="array" ref="AT5:AU5">TRANSPOSE('General queries'!D135:D136)</f>
        <v>0</v>
      </c>
      <c r="AU5">
        <v>0</v>
      </c>
      <c r="AV5" cm="1">
        <f t="array" ref="AV5:AW5">TRANSPOSE('General queries'!E135:E136)</f>
        <v>0</v>
      </c>
      <c r="AW5">
        <v>0</v>
      </c>
      <c r="AX5" cm="1">
        <f t="array" ref="AX5:AY5">TRANSPOSE('General queries'!F135:F136)</f>
        <v>0</v>
      </c>
      <c r="AY5">
        <v>0</v>
      </c>
      <c r="AZ5" cm="1">
        <f t="array" ref="AZ5:BC5">TRANSPOSE('General queries'!D140:D143)</f>
        <v>0</v>
      </c>
      <c r="BA5">
        <v>0</v>
      </c>
      <c r="BB5">
        <v>0</v>
      </c>
      <c r="BC5">
        <v>0</v>
      </c>
      <c r="BD5" t="str">
        <f>'General queries'!D145</f>
        <v>No</v>
      </c>
      <c r="BE5" cm="1">
        <f t="array" ref="BE5:BH5">TRANSPOSE('General queries'!E140:E143)</f>
        <v>0</v>
      </c>
      <c r="BF5">
        <v>0</v>
      </c>
      <c r="BG5">
        <v>0</v>
      </c>
      <c r="BH5">
        <v>0</v>
      </c>
      <c r="BI5" t="str">
        <f>'General queries'!E145</f>
        <v>No</v>
      </c>
      <c r="BJ5" cm="1">
        <f t="array" ref="BJ5:BM5">TRANSPOSE('General queries'!F140:F143)</f>
        <v>0</v>
      </c>
      <c r="BK5">
        <v>0</v>
      </c>
      <c r="BL5">
        <v>0</v>
      </c>
      <c r="BM5">
        <v>0</v>
      </c>
      <c r="BN5" t="str">
        <f>'General queries'!F145</f>
        <v>No</v>
      </c>
      <c r="BO5">
        <f>'General queries'!C149</f>
        <v>0</v>
      </c>
      <c r="BP5">
        <f>'General queries'!J149</f>
        <v>0</v>
      </c>
      <c r="BQ5">
        <f>'General queries'!C164</f>
        <v>0</v>
      </c>
      <c r="BR5">
        <f>'General queries'!J164</f>
        <v>0</v>
      </c>
      <c r="BS5" cm="1">
        <f t="array" ref="BS5:BX5">TRANSPOSE('General queries'!G167:G172)</f>
        <v>0</v>
      </c>
      <c r="BT5">
        <v>0</v>
      </c>
      <c r="BU5">
        <v>0</v>
      </c>
      <c r="BV5">
        <v>0</v>
      </c>
      <c r="BW5">
        <v>0</v>
      </c>
      <c r="BX5">
        <v>0</v>
      </c>
      <c r="BY5" cm="1">
        <f t="array" ref="BY5:CA5">TRANSPOSE('General queries'!G174:G176)</f>
        <v>0</v>
      </c>
      <c r="BZ5">
        <v>0</v>
      </c>
      <c r="CA5">
        <v>0</v>
      </c>
      <c r="CB5">
        <f>'General queries'!C179</f>
        <v>0</v>
      </c>
      <c r="CC5">
        <f>'General queries'!J179</f>
        <v>0</v>
      </c>
      <c r="CD5" s="26">
        <f>'General queries'!D220</f>
        <v>0</v>
      </c>
      <c r="CE5">
        <f>'General queries'!$D$223</f>
        <v>0</v>
      </c>
      <c r="CF5">
        <f>'General queries'!$J$223</f>
        <v>0</v>
      </c>
      <c r="CG5">
        <f>'General queries'!$D$224</f>
        <v>0</v>
      </c>
      <c r="CH5">
        <f>'General queries'!$J$224</f>
        <v>0</v>
      </c>
      <c r="CI5">
        <f>'General queries'!$D$225</f>
        <v>0</v>
      </c>
      <c r="CJ5">
        <f>'General queries'!$J$225</f>
        <v>0</v>
      </c>
      <c r="CK5">
        <f>'General queries'!$D$226</f>
        <v>0</v>
      </c>
      <c r="CL5">
        <f>'General queries'!$J$226</f>
        <v>0</v>
      </c>
      <c r="CM5">
        <f>'General queries'!$D$227</f>
        <v>0</v>
      </c>
      <c r="CN5">
        <f>'General queries'!$J$227</f>
        <v>0</v>
      </c>
      <c r="CO5">
        <f>'General queries'!$C$233</f>
        <v>0</v>
      </c>
      <c r="CP5" s="26">
        <f>'General queries'!J233</f>
        <v>0</v>
      </c>
      <c r="CQ5" s="26">
        <f>'General queries'!C236</f>
        <v>0</v>
      </c>
      <c r="CR5" s="26">
        <f>'General queries'!J236</f>
        <v>0</v>
      </c>
      <c r="CS5" s="26">
        <f>'General queries'!D246</f>
        <v>0</v>
      </c>
      <c r="CT5" s="26">
        <f>'General queries'!C249</f>
        <v>0</v>
      </c>
      <c r="CU5" s="26">
        <f>'General queries'!J249</f>
        <v>0</v>
      </c>
      <c r="CV5" s="26">
        <f>'General queries'!D259</f>
        <v>0</v>
      </c>
      <c r="CW5">
        <f>'General queries'!C280</f>
        <v>0</v>
      </c>
      <c r="CX5">
        <f>'General queries'!J280</f>
        <v>0</v>
      </c>
    </row>
  </sheetData>
  <pageMargins left="0.7" right="0.7" top="0.75" bottom="0.75" header="0.3" footer="0.3"/>
  <pageSetup paperSize="9" orientation="portrait" r:id="rId1"/>
  <headerFooter>
    <oddFooter>&amp;C_x000D_&amp;1#&amp;"Calibri"&amp;10&amp;K000000 Classification: Unclassified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529C3-CC97-4055-BEDA-91B5C9B72B9F}">
  <dimension ref="A1:GV49"/>
  <sheetViews>
    <sheetView workbookViewId="0"/>
  </sheetViews>
  <sheetFormatPr defaultRowHeight="14" x14ac:dyDescent="0.3"/>
  <cols>
    <col min="1" max="1" width="13.25" bestFit="1" customWidth="1"/>
    <col min="2" max="2" width="68" bestFit="1" customWidth="1"/>
    <col min="3" max="3" width="64.75" bestFit="1" customWidth="1"/>
    <col min="4" max="4" width="51.83203125" bestFit="1" customWidth="1"/>
    <col min="5" max="5" width="9.75" bestFit="1" customWidth="1"/>
  </cols>
  <sheetData>
    <row r="1" spans="1:204" x14ac:dyDescent="0.3">
      <c r="A1" t="s">
        <v>493</v>
      </c>
      <c r="B1" t="str">
        <f>B2&amp;B3&amp;B4</f>
        <v>3. Response to prior feedback3. Response to prior feedbackFeedback ID in letter</v>
      </c>
      <c r="C1" t="str">
        <f>C2&amp;C3&amp;C4</f>
        <v>3. Response to prior feedback3. Response to prior feedbackLloyd's feedback</v>
      </c>
      <c r="D1" t="str">
        <f>D2&amp;D3&amp;D4</f>
        <v>3. Response to prior feedback3. Response to prior feedbackSyndicate response / document signposting</v>
      </c>
    </row>
    <row r="2" spans="1:204" x14ac:dyDescent="0.3">
      <c r="A2" t="s">
        <v>494</v>
      </c>
      <c r="B2" s="25" t="str">
        <f>'General queries'!$C$45</f>
        <v>3. Response to prior feedback</v>
      </c>
      <c r="C2" s="25" t="str">
        <f>'General queries'!$C$45</f>
        <v>3. Response to prior feedback</v>
      </c>
      <c r="D2" s="25" t="str">
        <f>'General queries'!$C$45</f>
        <v>3. Response to prior feedback</v>
      </c>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row>
    <row r="3" spans="1:204" x14ac:dyDescent="0.3">
      <c r="A3" t="s">
        <v>495</v>
      </c>
      <c r="B3" s="25" t="str">
        <f>'General queries'!$C$45</f>
        <v>3. Response to prior feedback</v>
      </c>
      <c r="C3" s="25" t="str">
        <f>'General queries'!$C$45</f>
        <v>3. Response to prior feedback</v>
      </c>
      <c r="D3" s="25" t="str">
        <f>'General queries'!$C$45</f>
        <v>3. Response to prior feedback</v>
      </c>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F3" s="25"/>
      <c r="CG3" s="25"/>
      <c r="CH3" s="25"/>
      <c r="CI3" s="25" t="e">
        <f>'General queries'!#REF!</f>
        <v>#REF!</v>
      </c>
      <c r="CJ3" s="25" t="e">
        <f>'General queries'!#REF!</f>
        <v>#REF!</v>
      </c>
      <c r="CK3" s="25" t="e">
        <f>'General queries'!#REF!</f>
        <v>#REF!</v>
      </c>
      <c r="CL3" s="25" t="e">
        <f>'General queries'!#REF!</f>
        <v>#REF!</v>
      </c>
      <c r="CM3" s="25" t="e">
        <f>'General queries'!#REF!</f>
        <v>#REF!</v>
      </c>
      <c r="CN3" s="25" t="e">
        <f>'General queries'!#REF!</f>
        <v>#REF!</v>
      </c>
      <c r="CO3" s="25" t="e">
        <f>'General queries'!#REF!</f>
        <v>#REF!</v>
      </c>
      <c r="CP3" s="25" t="e">
        <f>'General queries'!#REF!</f>
        <v>#REF!</v>
      </c>
      <c r="CQ3" s="25" t="e">
        <f>'General queries'!#REF!</f>
        <v>#REF!</v>
      </c>
      <c r="CR3" s="25" t="e">
        <f>'General queries'!#REF!</f>
        <v>#REF!</v>
      </c>
      <c r="CS3" s="25" t="e">
        <f>'General queries'!#REF!</f>
        <v>#REF!</v>
      </c>
      <c r="CT3" s="25" t="e">
        <f>'General queries'!#REF!</f>
        <v>#REF!</v>
      </c>
      <c r="CU3" s="25" t="e">
        <f>'General queries'!#REF!</f>
        <v>#REF!</v>
      </c>
      <c r="CV3" s="25" t="e">
        <f>'General queries'!#REF!</f>
        <v>#REF!</v>
      </c>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row>
    <row r="4" spans="1:204" x14ac:dyDescent="0.3">
      <c r="A4" t="s">
        <v>496</v>
      </c>
      <c r="B4" s="25" t="str">
        <f>'General queries'!C49</f>
        <v>Feedback ID in letter</v>
      </c>
      <c r="C4" s="25" t="str">
        <f>'General queries'!D49</f>
        <v>Lloyd's feedback</v>
      </c>
      <c r="D4" s="25" t="str">
        <f>'General queries'!J49</f>
        <v>Syndicate response / document signposting</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t="e">
        <f>'General queries'!#REF!</f>
        <v>#REF!</v>
      </c>
      <c r="CJ4" s="25" t="e">
        <f>'General queries'!#REF!</f>
        <v>#REF!</v>
      </c>
      <c r="CK4" s="25" t="e">
        <f>'General queries'!#REF!</f>
        <v>#REF!</v>
      </c>
      <c r="CL4" s="25" t="e">
        <f>'General queries'!#REF!</f>
        <v>#REF!</v>
      </c>
      <c r="CM4" s="25" t="e">
        <f>'General queries'!#REF!</f>
        <v>#REF!</v>
      </c>
      <c r="CN4" s="25" t="e">
        <f>'General queries'!#REF!</f>
        <v>#REF!</v>
      </c>
      <c r="CO4" s="25" t="e">
        <f>'General queries'!#REF!</f>
        <v>#REF!</v>
      </c>
      <c r="CP4" s="25" t="e">
        <f>'General queries'!#REF!</f>
        <v>#REF!</v>
      </c>
      <c r="CQ4" s="25" t="e">
        <f>'General queries'!#REF!</f>
        <v>#REF!</v>
      </c>
      <c r="CR4" s="25" t="e">
        <f>'General queries'!#REF!</f>
        <v>#REF!</v>
      </c>
      <c r="CS4" s="25" t="e">
        <f>'General queries'!#REF!</f>
        <v>#REF!</v>
      </c>
      <c r="CT4" s="25" t="e">
        <f>'General queries'!#REF!</f>
        <v>#REF!</v>
      </c>
      <c r="CU4" s="25" t="e">
        <f>'General queries'!#REF!</f>
        <v>#REF!</v>
      </c>
      <c r="CV4" s="25" t="e">
        <f>'General queries'!#REF!</f>
        <v>#REF!</v>
      </c>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row>
    <row r="5" spans="1:204" x14ac:dyDescent="0.3">
      <c r="A5">
        <f t="shared" ref="A5:A49" si="0">_xlfn.SINGLE(Chosen_Syndicate)</f>
        <v>0</v>
      </c>
      <c r="B5">
        <f>'General queries'!C50</f>
        <v>0</v>
      </c>
      <c r="C5">
        <f>'General queries'!D50</f>
        <v>0</v>
      </c>
      <c r="D5" s="28">
        <f>'General queries'!J50</f>
        <v>0</v>
      </c>
      <c r="E5" s="28"/>
      <c r="F5" s="28"/>
    </row>
    <row r="6" spans="1:204" x14ac:dyDescent="0.3">
      <c r="A6">
        <f t="shared" si="0"/>
        <v>0</v>
      </c>
      <c r="B6">
        <f>'General queries'!C51</f>
        <v>0</v>
      </c>
      <c r="C6">
        <f>'General queries'!D51</f>
        <v>0</v>
      </c>
      <c r="D6" s="28">
        <f>'General queries'!J51</f>
        <v>0</v>
      </c>
      <c r="E6" s="28"/>
      <c r="F6" s="28"/>
    </row>
    <row r="7" spans="1:204" x14ac:dyDescent="0.3">
      <c r="A7">
        <f t="shared" si="0"/>
        <v>0</v>
      </c>
      <c r="B7">
        <f>'General queries'!C52</f>
        <v>0</v>
      </c>
      <c r="C7">
        <f>'General queries'!D52</f>
        <v>0</v>
      </c>
      <c r="D7" s="28">
        <f>'General queries'!J52</f>
        <v>0</v>
      </c>
      <c r="E7" s="28"/>
      <c r="F7" s="28"/>
    </row>
    <row r="8" spans="1:204" x14ac:dyDescent="0.3">
      <c r="A8">
        <f t="shared" si="0"/>
        <v>0</v>
      </c>
      <c r="B8">
        <f>'General queries'!C53</f>
        <v>0</v>
      </c>
      <c r="C8">
        <f>'General queries'!D53</f>
        <v>0</v>
      </c>
      <c r="D8" s="28">
        <f>'General queries'!J53</f>
        <v>0</v>
      </c>
      <c r="E8" s="28"/>
      <c r="F8" s="28"/>
    </row>
    <row r="9" spans="1:204" x14ac:dyDescent="0.3">
      <c r="A9">
        <f t="shared" si="0"/>
        <v>0</v>
      </c>
      <c r="B9">
        <f>'General queries'!C54</f>
        <v>0</v>
      </c>
      <c r="C9">
        <f>'General queries'!D54</f>
        <v>0</v>
      </c>
      <c r="D9" s="28">
        <f>'General queries'!J54</f>
        <v>0</v>
      </c>
      <c r="E9" s="28"/>
      <c r="F9" s="28"/>
    </row>
    <row r="10" spans="1:204" x14ac:dyDescent="0.3">
      <c r="A10">
        <f t="shared" si="0"/>
        <v>0</v>
      </c>
      <c r="B10">
        <f>'General queries'!C55</f>
        <v>0</v>
      </c>
      <c r="C10">
        <f>'General queries'!D55</f>
        <v>0</v>
      </c>
      <c r="D10" s="28">
        <f>'General queries'!J55</f>
        <v>0</v>
      </c>
      <c r="E10" s="28"/>
      <c r="F10" s="28"/>
    </row>
    <row r="11" spans="1:204" x14ac:dyDescent="0.3">
      <c r="A11">
        <f t="shared" si="0"/>
        <v>0</v>
      </c>
      <c r="B11">
        <f>'General queries'!C56</f>
        <v>0</v>
      </c>
      <c r="C11">
        <f>'General queries'!D56</f>
        <v>0</v>
      </c>
      <c r="D11" s="28">
        <f>'General queries'!J56</f>
        <v>0</v>
      </c>
      <c r="E11" s="28"/>
      <c r="F11" s="28"/>
    </row>
    <row r="12" spans="1:204" x14ac:dyDescent="0.3">
      <c r="A12">
        <f t="shared" si="0"/>
        <v>0</v>
      </c>
      <c r="B12">
        <f>'General queries'!C57</f>
        <v>0</v>
      </c>
      <c r="C12">
        <f>'General queries'!D57</f>
        <v>0</v>
      </c>
      <c r="D12" s="28">
        <f>'General queries'!J57</f>
        <v>0</v>
      </c>
      <c r="E12" s="28"/>
      <c r="F12" s="28"/>
    </row>
    <row r="13" spans="1:204" x14ac:dyDescent="0.3">
      <c r="A13">
        <f t="shared" si="0"/>
        <v>0</v>
      </c>
      <c r="B13">
        <f>'General queries'!C58</f>
        <v>0</v>
      </c>
      <c r="C13">
        <f>'General queries'!D58</f>
        <v>0</v>
      </c>
      <c r="D13" s="28">
        <f>'General queries'!J58</f>
        <v>0</v>
      </c>
      <c r="E13" s="28"/>
      <c r="F13" s="28"/>
    </row>
    <row r="14" spans="1:204" x14ac:dyDescent="0.3">
      <c r="A14">
        <f t="shared" si="0"/>
        <v>0</v>
      </c>
      <c r="B14">
        <f>'General queries'!C59</f>
        <v>0</v>
      </c>
      <c r="C14">
        <f>'General queries'!D59</f>
        <v>0</v>
      </c>
      <c r="D14" s="28">
        <f>'General queries'!J59</f>
        <v>0</v>
      </c>
      <c r="E14" s="28"/>
      <c r="F14" s="28"/>
    </row>
    <row r="15" spans="1:204" x14ac:dyDescent="0.3">
      <c r="A15">
        <f t="shared" si="0"/>
        <v>0</v>
      </c>
      <c r="B15">
        <f>'General queries'!C60</f>
        <v>0</v>
      </c>
      <c r="C15">
        <f>'General queries'!D60</f>
        <v>0</v>
      </c>
      <c r="D15" s="28">
        <f>'General queries'!J60</f>
        <v>0</v>
      </c>
      <c r="E15" s="28"/>
      <c r="F15" s="28"/>
    </row>
    <row r="16" spans="1:204" x14ac:dyDescent="0.3">
      <c r="A16">
        <f t="shared" si="0"/>
        <v>0</v>
      </c>
      <c r="B16">
        <f>'General queries'!C61</f>
        <v>0</v>
      </c>
      <c r="C16">
        <f>'General queries'!D61</f>
        <v>0</v>
      </c>
      <c r="D16" s="28">
        <f>'General queries'!J61</f>
        <v>0</v>
      </c>
      <c r="E16" s="28"/>
      <c r="F16" s="28"/>
    </row>
    <row r="17" spans="1:6" x14ac:dyDescent="0.3">
      <c r="A17">
        <f t="shared" si="0"/>
        <v>0</v>
      </c>
      <c r="B17">
        <f>'General queries'!C62</f>
        <v>0</v>
      </c>
      <c r="C17">
        <f>'General queries'!D62</f>
        <v>0</v>
      </c>
      <c r="D17" s="28">
        <f>'General queries'!J62</f>
        <v>0</v>
      </c>
      <c r="E17" s="28"/>
      <c r="F17" s="28"/>
    </row>
    <row r="18" spans="1:6" x14ac:dyDescent="0.3">
      <c r="A18">
        <f t="shared" si="0"/>
        <v>0</v>
      </c>
      <c r="B18">
        <f>'General queries'!C63</f>
        <v>0</v>
      </c>
      <c r="C18">
        <f>'General queries'!D63</f>
        <v>0</v>
      </c>
      <c r="D18" s="28">
        <f>'General queries'!J63</f>
        <v>0</v>
      </c>
      <c r="E18" s="28"/>
      <c r="F18" s="28"/>
    </row>
    <row r="19" spans="1:6" x14ac:dyDescent="0.3">
      <c r="A19">
        <f t="shared" si="0"/>
        <v>0</v>
      </c>
      <c r="B19">
        <f>'General queries'!C64</f>
        <v>0</v>
      </c>
      <c r="C19">
        <f>'General queries'!D64</f>
        <v>0</v>
      </c>
      <c r="D19" s="28">
        <f>'General queries'!J64</f>
        <v>0</v>
      </c>
      <c r="E19" s="28"/>
      <c r="F19" s="28"/>
    </row>
    <row r="20" spans="1:6" x14ac:dyDescent="0.3">
      <c r="A20">
        <f t="shared" si="0"/>
        <v>0</v>
      </c>
      <c r="B20">
        <f>'General queries'!C65</f>
        <v>0</v>
      </c>
      <c r="C20">
        <f>'General queries'!D65</f>
        <v>0</v>
      </c>
      <c r="D20" s="28">
        <f>'General queries'!J65</f>
        <v>0</v>
      </c>
      <c r="E20" s="28"/>
      <c r="F20" s="28"/>
    </row>
    <row r="21" spans="1:6" x14ac:dyDescent="0.3">
      <c r="A21">
        <f t="shared" si="0"/>
        <v>0</v>
      </c>
      <c r="B21">
        <f>'General queries'!C66</f>
        <v>0</v>
      </c>
      <c r="C21">
        <f>'General queries'!D66</f>
        <v>0</v>
      </c>
      <c r="D21" s="28">
        <f>'General queries'!J66</f>
        <v>0</v>
      </c>
      <c r="E21" s="28"/>
      <c r="F21" s="28"/>
    </row>
    <row r="22" spans="1:6" x14ac:dyDescent="0.3">
      <c r="A22">
        <f t="shared" si="0"/>
        <v>0</v>
      </c>
      <c r="B22">
        <f>'General queries'!C67</f>
        <v>0</v>
      </c>
      <c r="C22">
        <f>'General queries'!D67</f>
        <v>0</v>
      </c>
      <c r="D22" s="28">
        <f>'General queries'!J67</f>
        <v>0</v>
      </c>
      <c r="E22" s="28"/>
      <c r="F22" s="28"/>
    </row>
    <row r="23" spans="1:6" x14ac:dyDescent="0.3">
      <c r="A23">
        <f t="shared" si="0"/>
        <v>0</v>
      </c>
      <c r="B23">
        <f>'General queries'!C68</f>
        <v>0</v>
      </c>
      <c r="C23">
        <f>'General queries'!D68</f>
        <v>0</v>
      </c>
      <c r="D23" s="28">
        <f>'General queries'!J68</f>
        <v>0</v>
      </c>
      <c r="E23" s="28"/>
      <c r="F23" s="28"/>
    </row>
    <row r="24" spans="1:6" x14ac:dyDescent="0.3">
      <c r="A24">
        <f t="shared" si="0"/>
        <v>0</v>
      </c>
      <c r="B24">
        <f>'General queries'!C69</f>
        <v>0</v>
      </c>
      <c r="C24">
        <f>'General queries'!D69</f>
        <v>0</v>
      </c>
      <c r="D24" s="28">
        <f>'General queries'!J69</f>
        <v>0</v>
      </c>
      <c r="E24" s="28"/>
      <c r="F24" s="28"/>
    </row>
    <row r="25" spans="1:6" x14ac:dyDescent="0.3">
      <c r="A25">
        <f t="shared" si="0"/>
        <v>0</v>
      </c>
      <c r="B25">
        <f>'General queries'!C70</f>
        <v>0</v>
      </c>
      <c r="C25">
        <f>'General queries'!D70</f>
        <v>0</v>
      </c>
      <c r="D25" s="28">
        <f>'General queries'!J70</f>
        <v>0</v>
      </c>
      <c r="E25" s="28"/>
      <c r="F25" s="28"/>
    </row>
    <row r="26" spans="1:6" x14ac:dyDescent="0.3">
      <c r="A26">
        <f t="shared" si="0"/>
        <v>0</v>
      </c>
      <c r="B26">
        <f>'General queries'!C71</f>
        <v>0</v>
      </c>
      <c r="C26">
        <f>'General queries'!D71</f>
        <v>0</v>
      </c>
      <c r="D26" s="28">
        <f>'General queries'!J71</f>
        <v>0</v>
      </c>
      <c r="E26" s="28"/>
      <c r="F26" s="28"/>
    </row>
    <row r="27" spans="1:6" x14ac:dyDescent="0.3">
      <c r="A27">
        <f t="shared" si="0"/>
        <v>0</v>
      </c>
      <c r="B27">
        <f>'General queries'!C72</f>
        <v>0</v>
      </c>
      <c r="C27">
        <f>'General queries'!D72</f>
        <v>0</v>
      </c>
      <c r="D27" s="28">
        <f>'General queries'!J72</f>
        <v>0</v>
      </c>
      <c r="E27" s="28"/>
      <c r="F27" s="28"/>
    </row>
    <row r="28" spans="1:6" x14ac:dyDescent="0.3">
      <c r="A28">
        <f t="shared" si="0"/>
        <v>0</v>
      </c>
      <c r="B28">
        <f>'General queries'!C73</f>
        <v>0</v>
      </c>
      <c r="C28">
        <f>'General queries'!D73</f>
        <v>0</v>
      </c>
      <c r="D28" s="28">
        <f>'General queries'!J73</f>
        <v>0</v>
      </c>
      <c r="E28" s="28"/>
      <c r="F28" s="28"/>
    </row>
    <row r="29" spans="1:6" x14ac:dyDescent="0.3">
      <c r="A29">
        <f t="shared" si="0"/>
        <v>0</v>
      </c>
      <c r="B29">
        <f>'General queries'!C74</f>
        <v>0</v>
      </c>
      <c r="C29">
        <f>'General queries'!D74</f>
        <v>0</v>
      </c>
      <c r="D29" s="28">
        <f>'General queries'!J74</f>
        <v>0</v>
      </c>
      <c r="E29" s="28"/>
      <c r="F29" s="28"/>
    </row>
    <row r="30" spans="1:6" x14ac:dyDescent="0.3">
      <c r="A30">
        <f t="shared" si="0"/>
        <v>0</v>
      </c>
      <c r="B30">
        <f>'General queries'!C75</f>
        <v>0</v>
      </c>
      <c r="C30">
        <f>'General queries'!D75</f>
        <v>0</v>
      </c>
      <c r="D30" s="28">
        <f>'General queries'!J75</f>
        <v>0</v>
      </c>
      <c r="E30" s="28"/>
      <c r="F30" s="28"/>
    </row>
    <row r="31" spans="1:6" x14ac:dyDescent="0.3">
      <c r="A31">
        <f t="shared" si="0"/>
        <v>0</v>
      </c>
      <c r="B31">
        <f>'General queries'!C76</f>
        <v>0</v>
      </c>
      <c r="C31">
        <f>'General queries'!D76</f>
        <v>0</v>
      </c>
      <c r="D31" s="28">
        <f>'General queries'!J76</f>
        <v>0</v>
      </c>
      <c r="E31" s="28"/>
      <c r="F31" s="28"/>
    </row>
    <row r="32" spans="1:6" x14ac:dyDescent="0.3">
      <c r="A32">
        <f t="shared" si="0"/>
        <v>0</v>
      </c>
      <c r="B32">
        <f>'General queries'!C77</f>
        <v>0</v>
      </c>
      <c r="C32">
        <f>'General queries'!D77</f>
        <v>0</v>
      </c>
      <c r="D32" s="28">
        <f>'General queries'!J77</f>
        <v>0</v>
      </c>
      <c r="E32" s="28"/>
      <c r="F32" s="28"/>
    </row>
    <row r="33" spans="1:6" x14ac:dyDescent="0.3">
      <c r="A33">
        <f t="shared" si="0"/>
        <v>0</v>
      </c>
      <c r="B33">
        <f>'General queries'!C78</f>
        <v>0</v>
      </c>
      <c r="C33">
        <f>'General queries'!D78</f>
        <v>0</v>
      </c>
      <c r="D33" s="28">
        <f>'General queries'!J78</f>
        <v>0</v>
      </c>
      <c r="E33" s="28"/>
      <c r="F33" s="28"/>
    </row>
    <row r="34" spans="1:6" x14ac:dyDescent="0.3">
      <c r="A34">
        <f t="shared" si="0"/>
        <v>0</v>
      </c>
      <c r="B34">
        <f>'General queries'!C79</f>
        <v>0</v>
      </c>
      <c r="C34">
        <f>'General queries'!D79</f>
        <v>0</v>
      </c>
      <c r="D34" s="28">
        <f>'General queries'!J79</f>
        <v>0</v>
      </c>
      <c r="E34" s="28"/>
      <c r="F34" s="28"/>
    </row>
    <row r="35" spans="1:6" x14ac:dyDescent="0.3">
      <c r="A35">
        <f t="shared" si="0"/>
        <v>0</v>
      </c>
      <c r="B35">
        <f>'General queries'!C80</f>
        <v>0</v>
      </c>
      <c r="C35">
        <f>'General queries'!D80</f>
        <v>0</v>
      </c>
      <c r="D35" s="28">
        <f>'General queries'!J80</f>
        <v>0</v>
      </c>
      <c r="E35" s="28"/>
      <c r="F35" s="28"/>
    </row>
    <row r="36" spans="1:6" x14ac:dyDescent="0.3">
      <c r="A36">
        <f t="shared" si="0"/>
        <v>0</v>
      </c>
      <c r="B36">
        <f>'General queries'!C81</f>
        <v>0</v>
      </c>
      <c r="C36">
        <f>'General queries'!D81</f>
        <v>0</v>
      </c>
      <c r="D36" s="28">
        <f>'General queries'!J81</f>
        <v>0</v>
      </c>
      <c r="E36" s="28"/>
      <c r="F36" s="28"/>
    </row>
    <row r="37" spans="1:6" x14ac:dyDescent="0.3">
      <c r="A37">
        <f t="shared" si="0"/>
        <v>0</v>
      </c>
      <c r="B37">
        <f>'General queries'!C82</f>
        <v>0</v>
      </c>
      <c r="C37">
        <f>'General queries'!D82</f>
        <v>0</v>
      </c>
      <c r="D37" s="28">
        <f>'General queries'!J82</f>
        <v>0</v>
      </c>
      <c r="E37" s="28"/>
      <c r="F37" s="28"/>
    </row>
    <row r="38" spans="1:6" x14ac:dyDescent="0.3">
      <c r="A38">
        <f t="shared" si="0"/>
        <v>0</v>
      </c>
      <c r="B38">
        <f>'General queries'!C83</f>
        <v>0</v>
      </c>
      <c r="C38">
        <f>'General queries'!D83</f>
        <v>0</v>
      </c>
      <c r="D38" s="28">
        <f>'General queries'!J83</f>
        <v>0</v>
      </c>
      <c r="E38" s="28"/>
      <c r="F38" s="28"/>
    </row>
    <row r="39" spans="1:6" x14ac:dyDescent="0.3">
      <c r="A39">
        <f t="shared" si="0"/>
        <v>0</v>
      </c>
      <c r="B39">
        <f>'General queries'!C84</f>
        <v>0</v>
      </c>
      <c r="C39">
        <f>'General queries'!D84</f>
        <v>0</v>
      </c>
      <c r="D39" s="28">
        <f>'General queries'!J84</f>
        <v>0</v>
      </c>
      <c r="E39" s="28"/>
      <c r="F39" s="28"/>
    </row>
    <row r="40" spans="1:6" x14ac:dyDescent="0.3">
      <c r="A40">
        <f t="shared" si="0"/>
        <v>0</v>
      </c>
      <c r="B40">
        <f>'General queries'!C85</f>
        <v>0</v>
      </c>
      <c r="C40">
        <f>'General queries'!D85</f>
        <v>0</v>
      </c>
      <c r="D40" s="28">
        <f>'General queries'!J85</f>
        <v>0</v>
      </c>
      <c r="E40" s="28"/>
      <c r="F40" s="28"/>
    </row>
    <row r="41" spans="1:6" x14ac:dyDescent="0.3">
      <c r="A41">
        <f t="shared" si="0"/>
        <v>0</v>
      </c>
      <c r="B41">
        <f>'General queries'!C86</f>
        <v>0</v>
      </c>
      <c r="C41">
        <f>'General queries'!D86</f>
        <v>0</v>
      </c>
      <c r="D41" s="28">
        <f>'General queries'!J86</f>
        <v>0</v>
      </c>
      <c r="E41" s="28"/>
      <c r="F41" s="28"/>
    </row>
    <row r="42" spans="1:6" x14ac:dyDescent="0.3">
      <c r="A42">
        <f t="shared" si="0"/>
        <v>0</v>
      </c>
      <c r="B42">
        <f>'General queries'!C87</f>
        <v>0</v>
      </c>
      <c r="C42">
        <f>'General queries'!D87</f>
        <v>0</v>
      </c>
      <c r="D42" s="28">
        <f>'General queries'!J87</f>
        <v>0</v>
      </c>
      <c r="E42" s="28"/>
      <c r="F42" s="28"/>
    </row>
    <row r="43" spans="1:6" x14ac:dyDescent="0.3">
      <c r="A43">
        <f t="shared" si="0"/>
        <v>0</v>
      </c>
      <c r="B43">
        <f>'General queries'!C88</f>
        <v>0</v>
      </c>
      <c r="C43">
        <f>'General queries'!D88</f>
        <v>0</v>
      </c>
      <c r="D43" s="28">
        <f>'General queries'!J88</f>
        <v>0</v>
      </c>
      <c r="E43" s="28"/>
      <c r="F43" s="28"/>
    </row>
    <row r="44" spans="1:6" x14ac:dyDescent="0.3">
      <c r="A44">
        <f t="shared" si="0"/>
        <v>0</v>
      </c>
      <c r="B44">
        <f>'General queries'!C89</f>
        <v>0</v>
      </c>
      <c r="C44">
        <f>'General queries'!D89</f>
        <v>0</v>
      </c>
      <c r="D44" s="28">
        <f>'General queries'!J89</f>
        <v>0</v>
      </c>
      <c r="E44" s="28"/>
      <c r="F44" s="28"/>
    </row>
    <row r="45" spans="1:6" x14ac:dyDescent="0.3">
      <c r="A45">
        <f t="shared" si="0"/>
        <v>0</v>
      </c>
      <c r="B45">
        <f>'General queries'!C90</f>
        <v>0</v>
      </c>
      <c r="C45">
        <f>'General queries'!D90</f>
        <v>0</v>
      </c>
      <c r="D45" s="28">
        <f>'General queries'!J90</f>
        <v>0</v>
      </c>
      <c r="E45" s="28"/>
      <c r="F45" s="28"/>
    </row>
    <row r="46" spans="1:6" x14ac:dyDescent="0.3">
      <c r="A46">
        <f t="shared" si="0"/>
        <v>0</v>
      </c>
      <c r="B46">
        <f>'General queries'!C91</f>
        <v>0</v>
      </c>
      <c r="C46">
        <f>'General queries'!D91</f>
        <v>0</v>
      </c>
      <c r="D46" s="28">
        <f>'General queries'!J91</f>
        <v>0</v>
      </c>
      <c r="E46" s="28"/>
      <c r="F46" s="28"/>
    </row>
    <row r="47" spans="1:6" x14ac:dyDescent="0.3">
      <c r="A47">
        <f t="shared" si="0"/>
        <v>0</v>
      </c>
      <c r="B47">
        <f>'General queries'!C92</f>
        <v>0</v>
      </c>
      <c r="C47">
        <f>'General queries'!D92</f>
        <v>0</v>
      </c>
      <c r="D47" s="28">
        <f>'General queries'!J92</f>
        <v>0</v>
      </c>
      <c r="E47" s="28"/>
      <c r="F47" s="28"/>
    </row>
    <row r="48" spans="1:6" x14ac:dyDescent="0.3">
      <c r="A48">
        <f t="shared" si="0"/>
        <v>0</v>
      </c>
      <c r="B48">
        <f>'General queries'!C93</f>
        <v>0</v>
      </c>
      <c r="C48">
        <f>'General queries'!D93</f>
        <v>0</v>
      </c>
      <c r="D48" s="28">
        <f>'General queries'!J93</f>
        <v>0</v>
      </c>
      <c r="E48" s="28"/>
      <c r="F48" s="28"/>
    </row>
    <row r="49" spans="1:6" x14ac:dyDescent="0.3">
      <c r="A49">
        <f t="shared" si="0"/>
        <v>0</v>
      </c>
      <c r="B49">
        <f>'General queries'!C94</f>
        <v>0</v>
      </c>
      <c r="C49">
        <f>'General queries'!D94</f>
        <v>0</v>
      </c>
      <c r="D49" s="28">
        <f>'General queries'!J94</f>
        <v>0</v>
      </c>
      <c r="E49" s="28"/>
      <c r="F49" s="28"/>
    </row>
  </sheetData>
  <pageMargins left="0.7" right="0.7" top="0.75" bottom="0.75" header="0.3" footer="0.3"/>
  <pageSetup paperSize="9" orientation="portrait" r:id="rId1"/>
  <headerFooter>
    <oddFooter>&amp;C_x000D_&amp;1#&amp;"Calibri"&amp;10&amp;K000000 Classification: Unclassified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65E4-D519-47FC-B812-451F4F82F1AF}">
  <dimension ref="A1:GX9"/>
  <sheetViews>
    <sheetView workbookViewId="0"/>
  </sheetViews>
  <sheetFormatPr defaultRowHeight="14" x14ac:dyDescent="0.3"/>
  <cols>
    <col min="1" max="1" width="13.25" bestFit="1" customWidth="1"/>
    <col min="2" max="2" width="60" bestFit="1" customWidth="1"/>
    <col min="3" max="3" width="172.75" bestFit="1" customWidth="1"/>
    <col min="4" max="4" width="77" bestFit="1" customWidth="1"/>
    <col min="5" max="5" width="77.58203125" bestFit="1" customWidth="1"/>
    <col min="6" max="6" width="79.5" bestFit="1" customWidth="1"/>
    <col min="7" max="7" width="80.08203125" bestFit="1" customWidth="1"/>
    <col min="8" max="8" width="96.58203125" bestFit="1" customWidth="1"/>
    <col min="9" max="9" width="104.75" bestFit="1" customWidth="1"/>
    <col min="10" max="10" width="131.08203125" bestFit="1" customWidth="1"/>
    <col min="11" max="12" width="131.08203125" customWidth="1"/>
    <col min="13" max="23" width="131.08203125" bestFit="1" customWidth="1"/>
    <col min="89" max="90" width="1.83203125" bestFit="1" customWidth="1"/>
    <col min="91" max="91" width="130.58203125" bestFit="1" customWidth="1"/>
    <col min="92" max="93" width="6.25" bestFit="1" customWidth="1"/>
    <col min="94" max="94" width="130.58203125" bestFit="1" customWidth="1"/>
    <col min="95" max="96" width="6.25" bestFit="1" customWidth="1"/>
    <col min="97" max="97" width="130.58203125" bestFit="1" customWidth="1"/>
    <col min="98" max="99" width="6.25" bestFit="1" customWidth="1"/>
    <col min="100" max="100" width="130.58203125" bestFit="1" customWidth="1"/>
    <col min="101" max="102" width="6.25" bestFit="1" customWidth="1"/>
  </cols>
  <sheetData>
    <row r="1" spans="1:206" x14ac:dyDescent="0.3">
      <c r="A1" t="s">
        <v>493</v>
      </c>
      <c r="B1" t="str">
        <f t="shared" ref="B1:S1" si="0">B2&amp;B3&amp;B4</f>
        <v>8. Model Limitation Adjustments (MLAs)AMLA</v>
      </c>
      <c r="C1" t="str">
        <f t="shared" si="0"/>
        <v>8. Model Limitation Adjustments (MLAs)AClassification of MLA into: 
(a) SCR adjustment, 
(b) Intermediate component/module adjustment, 
(c) Parameter/assumption adjustment</v>
      </c>
      <c r="D1" t="str">
        <f t="shared" si="0"/>
        <v>8. Model Limitation Adjustments (MLAs)AContribution to uSCR (£)</v>
      </c>
      <c r="E1" t="str">
        <f t="shared" si="0"/>
        <v>8. Model Limitation Adjustments (MLAs)AContribution to uSCR (%)</v>
      </c>
      <c r="F1" t="str">
        <f t="shared" si="0"/>
        <v>8. Model Limitation Adjustments (MLAs)AContribution to one-year SCR (£)</v>
      </c>
      <c r="G1" t="str">
        <f t="shared" si="0"/>
        <v>8. Model Limitation Adjustments (MLAs)AContribution to one-year SCR (%)</v>
      </c>
      <c r="H1" t="str">
        <f t="shared" si="0"/>
        <v>8. Model Limitation Adjustments (MLAs)ADescription of model limitation giving rise to MLA</v>
      </c>
      <c r="I1" t="str">
        <f t="shared" si="0"/>
        <v>8. Model Limitation Adjustments (MLAs)AMethodology for deriving MLA and parameterisation details</v>
      </c>
      <c r="J1" t="str">
        <f>J2&amp;I3&amp;J4</f>
        <v>8. Model Limitation Adjustments (MLAs)AOutline of plan addressing MLA, including timescales for development and implementation</v>
      </c>
      <c r="K1" t="str">
        <f t="shared" ref="K1:L1" si="1">K2&amp;J3&amp;K4</f>
        <v>8. Model Limitation Adjustments (MLAs)ASyndicate comments</v>
      </c>
      <c r="L1" t="str">
        <f t="shared" si="1"/>
        <v>8. Model Limitation Adjustments (MLAs)AReferences to relevant documentation/validation</v>
      </c>
      <c r="M1" t="str">
        <f t="shared" si="0"/>
        <v>8. Model Limitation Adjustments (MLAs)BMLA</v>
      </c>
      <c r="N1" t="str">
        <f t="shared" si="0"/>
        <v>8. Model Limitation Adjustments (MLAs)BInsurance Risk (£)</v>
      </c>
      <c r="O1" t="str">
        <f t="shared" si="0"/>
        <v>8. Model Limitation Adjustments (MLAs)BPremium Risk (£)</v>
      </c>
      <c r="P1" t="str">
        <f t="shared" si="0"/>
        <v>8. Model Limitation Adjustments (MLAs)BReserve Risk (£)</v>
      </c>
      <c r="Q1" t="str">
        <f t="shared" si="0"/>
        <v>8. Model Limitation Adjustments (MLAs)BMarket Risk (£)</v>
      </c>
      <c r="R1" t="str">
        <f t="shared" si="0"/>
        <v>8. Model Limitation Adjustments (MLAs)BCredit Risk (£)</v>
      </c>
      <c r="S1" t="str">
        <f t="shared" si="0"/>
        <v>8. Model Limitation Adjustments (MLAs)BOperational Risk (£)</v>
      </c>
      <c r="T1" t="str">
        <f t="shared" ref="T1:U1" si="2">T2&amp;T3&amp;T4</f>
        <v>8. Model Limitation Adjustments (MLAs)BSyndicate comments</v>
      </c>
      <c r="U1" t="str">
        <f t="shared" si="2"/>
        <v>8. Model Limitation Adjustments (MLAs)BReferences to relevant documentation/validation</v>
      </c>
    </row>
    <row r="2" spans="1:206" x14ac:dyDescent="0.3">
      <c r="A2" t="s">
        <v>494</v>
      </c>
      <c r="B2" s="25" t="str">
        <f>'General queries'!$C$185</f>
        <v>8. Model Limitation Adjustments (MLAs)</v>
      </c>
      <c r="C2" s="25" t="str">
        <f>'General queries'!$C$185</f>
        <v>8. Model Limitation Adjustments (MLAs)</v>
      </c>
      <c r="D2" s="25" t="str">
        <f>'General queries'!$C$185</f>
        <v>8. Model Limitation Adjustments (MLAs)</v>
      </c>
      <c r="E2" s="25" t="str">
        <f>'General queries'!$C$185</f>
        <v>8. Model Limitation Adjustments (MLAs)</v>
      </c>
      <c r="F2" s="25" t="str">
        <f>'General queries'!$C$185</f>
        <v>8. Model Limitation Adjustments (MLAs)</v>
      </c>
      <c r="G2" s="25" t="str">
        <f>'General queries'!$C$185</f>
        <v>8. Model Limitation Adjustments (MLAs)</v>
      </c>
      <c r="H2" s="25" t="str">
        <f>'General queries'!$C$185</f>
        <v>8. Model Limitation Adjustments (MLAs)</v>
      </c>
      <c r="I2" s="25" t="str">
        <f>'General queries'!$C$185</f>
        <v>8. Model Limitation Adjustments (MLAs)</v>
      </c>
      <c r="J2" s="25" t="str">
        <f>'General queries'!$C$185</f>
        <v>8. Model Limitation Adjustments (MLAs)</v>
      </c>
      <c r="K2" s="25" t="str">
        <f>'General queries'!$C$185</f>
        <v>8. Model Limitation Adjustments (MLAs)</v>
      </c>
      <c r="L2" s="25" t="str">
        <f>'General queries'!$C$185</f>
        <v>8. Model Limitation Adjustments (MLAs)</v>
      </c>
      <c r="M2" s="25" t="str">
        <f>'General queries'!$C$185</f>
        <v>8. Model Limitation Adjustments (MLAs)</v>
      </c>
      <c r="N2" s="25" t="str">
        <f>'General queries'!$C$185</f>
        <v>8. Model Limitation Adjustments (MLAs)</v>
      </c>
      <c r="O2" s="25" t="str">
        <f>'General queries'!$C$185</f>
        <v>8. Model Limitation Adjustments (MLAs)</v>
      </c>
      <c r="P2" s="25" t="str">
        <f>'General queries'!$C$185</f>
        <v>8. Model Limitation Adjustments (MLAs)</v>
      </c>
      <c r="Q2" s="25" t="str">
        <f>'General queries'!$C$185</f>
        <v>8. Model Limitation Adjustments (MLAs)</v>
      </c>
      <c r="R2" s="25" t="str">
        <f>'General queries'!$C$185</f>
        <v>8. Model Limitation Adjustments (MLAs)</v>
      </c>
      <c r="S2" s="25" t="str">
        <f>'General queries'!$C$185</f>
        <v>8. Model Limitation Adjustments (MLAs)</v>
      </c>
      <c r="T2" s="25" t="str">
        <f>'General queries'!$C$185</f>
        <v>8. Model Limitation Adjustments (MLAs)</v>
      </c>
      <c r="U2" s="25" t="str">
        <f>'General queries'!$C$185</f>
        <v>8. Model Limitation Adjustments (MLAs)</v>
      </c>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row>
    <row r="3" spans="1:206" x14ac:dyDescent="0.3">
      <c r="A3" t="s">
        <v>495</v>
      </c>
      <c r="B3" s="25" t="s">
        <v>596</v>
      </c>
      <c r="C3" s="25" t="s">
        <v>596</v>
      </c>
      <c r="D3" s="25" t="s">
        <v>596</v>
      </c>
      <c r="E3" s="25" t="s">
        <v>596</v>
      </c>
      <c r="F3" s="25" t="s">
        <v>596</v>
      </c>
      <c r="G3" s="25" t="s">
        <v>596</v>
      </c>
      <c r="H3" s="25" t="s">
        <v>596</v>
      </c>
      <c r="I3" s="25" t="s">
        <v>596</v>
      </c>
      <c r="J3" s="25" t="s">
        <v>596</v>
      </c>
      <c r="K3" s="25" t="s">
        <v>596</v>
      </c>
      <c r="L3" s="25" t="s">
        <v>596</v>
      </c>
      <c r="M3" s="25" t="s">
        <v>597</v>
      </c>
      <c r="N3" s="25" t="s">
        <v>597</v>
      </c>
      <c r="O3" s="25" t="s">
        <v>597</v>
      </c>
      <c r="P3" s="25" t="s">
        <v>597</v>
      </c>
      <c r="Q3" s="25" t="s">
        <v>597</v>
      </c>
      <c r="R3" s="25" t="s">
        <v>597</v>
      </c>
      <c r="S3" s="25" t="s">
        <v>597</v>
      </c>
      <c r="T3" s="25" t="s">
        <v>597</v>
      </c>
      <c r="U3" s="25" t="s">
        <v>597</v>
      </c>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row>
    <row r="4" spans="1:206" ht="56" x14ac:dyDescent="0.3">
      <c r="A4" t="s">
        <v>496</v>
      </c>
      <c r="B4" s="25" t="str">
        <f>'General queries'!C189</f>
        <v>MLA</v>
      </c>
      <c r="C4" s="25" t="str">
        <f>'General queries'!D189</f>
        <v>Classification of MLA into: 
(a) SCR adjustment, 
(b) Intermediate component/module adjustment, 
(c) Parameter/assumption adjustment</v>
      </c>
      <c r="D4" s="25" t="str">
        <f>'General queries'!E189</f>
        <v>Contribution to uSCR (£)</v>
      </c>
      <c r="E4" s="25" t="str">
        <f>'General queries'!F189</f>
        <v>Contribution to uSCR (%)</v>
      </c>
      <c r="F4" s="25" t="str">
        <f>'General queries'!G189</f>
        <v>Contribution to one-year SCR (£)</v>
      </c>
      <c r="G4" s="25" t="str">
        <f>'General queries'!H189</f>
        <v>Contribution to one-year SCR (%)</v>
      </c>
      <c r="H4" s="25" t="str">
        <f>'General queries'!I189</f>
        <v>Description of model limitation giving rise to MLA</v>
      </c>
      <c r="I4" s="25" t="str">
        <f>'General queries'!K189</f>
        <v>Methodology for deriving MLA and parameterisation details</v>
      </c>
      <c r="J4" s="25" t="str">
        <f>'General queries'!M189</f>
        <v>Outline of plan addressing MLA, including timescales for development and implementation</v>
      </c>
      <c r="K4" s="25" t="str">
        <f>'General queries'!C196</f>
        <v>Syndicate comments</v>
      </c>
      <c r="L4" s="25" t="str">
        <f>'General queries'!J196</f>
        <v>References to relevant documentation/validation</v>
      </c>
      <c r="M4" s="25" t="str">
        <f>'General queries'!C202</f>
        <v>MLA</v>
      </c>
      <c r="N4" s="25" t="str">
        <f>'General queries'!D202</f>
        <v>Insurance Risk (£)</v>
      </c>
      <c r="O4" s="25" t="str">
        <f>'General queries'!E202</f>
        <v>Premium Risk (£)</v>
      </c>
      <c r="P4" s="25" t="str">
        <f>'General queries'!F202</f>
        <v>Reserve Risk (£)</v>
      </c>
      <c r="Q4" s="25" t="str">
        <f>'General queries'!G202</f>
        <v>Market Risk (£)</v>
      </c>
      <c r="R4" s="25" t="str">
        <f>'General queries'!H202</f>
        <v>Credit Risk (£)</v>
      </c>
      <c r="S4" s="25" t="str">
        <f>'General queries'!I202</f>
        <v>Operational Risk (£)</v>
      </c>
      <c r="T4" s="25" t="str">
        <f>'General queries'!C209</f>
        <v>Syndicate comments</v>
      </c>
      <c r="U4" s="25" t="str">
        <f>'General queries'!J209</f>
        <v>References to relevant documentation/validation</v>
      </c>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row>
    <row r="5" spans="1:206" x14ac:dyDescent="0.3">
      <c r="A5">
        <f>Chosen_Syndicate</f>
        <v>0</v>
      </c>
      <c r="B5" s="25" cm="1">
        <f t="array" ref="B5:H9">'General queries'!C190:I194</f>
        <v>0</v>
      </c>
      <c r="C5" s="25">
        <v>0</v>
      </c>
      <c r="D5" s="25">
        <v>0</v>
      </c>
      <c r="E5" s="84" t="str">
        <v/>
      </c>
      <c r="F5" s="25">
        <v>0</v>
      </c>
      <c r="G5" s="84" t="str">
        <v/>
      </c>
      <c r="H5" s="25">
        <v>0</v>
      </c>
      <c r="I5" s="25" cm="1">
        <f t="array" ref="I5:I9">'General queries'!K190:K194</f>
        <v>0</v>
      </c>
      <c r="J5" s="25" cm="1">
        <f t="array" ref="J5:J9">'General queries'!M190:M194</f>
        <v>0</v>
      </c>
      <c r="K5" s="25">
        <f>'General queries'!$C$197</f>
        <v>0</v>
      </c>
      <c r="L5" s="25">
        <f>'General queries'!$J$197</f>
        <v>0</v>
      </c>
      <c r="M5" s="25" cm="1">
        <f t="array" ref="M5:S9">'General queries'!C203:I207</f>
        <v>0</v>
      </c>
      <c r="N5" s="25">
        <v>0</v>
      </c>
      <c r="O5" s="25">
        <v>0</v>
      </c>
      <c r="P5" s="25">
        <v>0</v>
      </c>
      <c r="Q5" s="25">
        <v>0</v>
      </c>
      <c r="R5" s="25">
        <v>0</v>
      </c>
      <c r="S5" s="25">
        <v>0</v>
      </c>
      <c r="T5" s="25">
        <f>'General queries'!$C$210</f>
        <v>0</v>
      </c>
      <c r="U5" s="25">
        <f>'General queries'!$J$210</f>
        <v>0</v>
      </c>
    </row>
    <row r="6" spans="1:206" x14ac:dyDescent="0.3">
      <c r="A6">
        <f>Chosen_Syndicate</f>
        <v>0</v>
      </c>
      <c r="B6" s="25">
        <v>0</v>
      </c>
      <c r="C6" s="25">
        <v>0</v>
      </c>
      <c r="D6" s="25">
        <v>0</v>
      </c>
      <c r="E6" s="84" t="str">
        <v/>
      </c>
      <c r="F6" s="25">
        <v>0</v>
      </c>
      <c r="G6" s="84" t="str">
        <v/>
      </c>
      <c r="H6" s="25">
        <v>0</v>
      </c>
      <c r="I6" s="25">
        <v>0</v>
      </c>
      <c r="J6" s="25">
        <v>0</v>
      </c>
      <c r="K6" s="25">
        <f>'General queries'!$C$197</f>
        <v>0</v>
      </c>
      <c r="L6" s="25">
        <f>'General queries'!$J$197</f>
        <v>0</v>
      </c>
      <c r="M6" s="25">
        <v>0</v>
      </c>
      <c r="N6" s="25">
        <v>0</v>
      </c>
      <c r="O6" s="25">
        <v>0</v>
      </c>
      <c r="P6" s="25">
        <v>0</v>
      </c>
      <c r="Q6" s="25">
        <v>0</v>
      </c>
      <c r="R6" s="25">
        <v>0</v>
      </c>
      <c r="S6" s="25">
        <v>0</v>
      </c>
      <c r="T6" s="25">
        <f>'General queries'!$C$210</f>
        <v>0</v>
      </c>
      <c r="U6" s="25">
        <f>'General queries'!$J$210</f>
        <v>0</v>
      </c>
    </row>
    <row r="7" spans="1:206" x14ac:dyDescent="0.3">
      <c r="A7">
        <f>Chosen_Syndicate</f>
        <v>0</v>
      </c>
      <c r="B7" s="25">
        <v>0</v>
      </c>
      <c r="C7" s="25">
        <v>0</v>
      </c>
      <c r="D7" s="25">
        <v>0</v>
      </c>
      <c r="E7" s="84" t="str">
        <v/>
      </c>
      <c r="F7" s="25">
        <v>0</v>
      </c>
      <c r="G7" s="84" t="str">
        <v/>
      </c>
      <c r="H7" s="25">
        <v>0</v>
      </c>
      <c r="I7" s="25">
        <v>0</v>
      </c>
      <c r="J7" s="25">
        <v>0</v>
      </c>
      <c r="K7" s="25">
        <f>'General queries'!$C$197</f>
        <v>0</v>
      </c>
      <c r="L7" s="25">
        <f>'General queries'!$J$197</f>
        <v>0</v>
      </c>
      <c r="M7" s="25">
        <v>0</v>
      </c>
      <c r="N7" s="25">
        <v>0</v>
      </c>
      <c r="O7" s="25">
        <v>0</v>
      </c>
      <c r="P7" s="25">
        <v>0</v>
      </c>
      <c r="Q7" s="25">
        <v>0</v>
      </c>
      <c r="R7" s="25">
        <v>0</v>
      </c>
      <c r="S7" s="25">
        <v>0</v>
      </c>
      <c r="T7" s="25">
        <f>'General queries'!$C$210</f>
        <v>0</v>
      </c>
      <c r="U7" s="25">
        <f>'General queries'!$J$210</f>
        <v>0</v>
      </c>
    </row>
    <row r="8" spans="1:206" x14ac:dyDescent="0.3">
      <c r="A8">
        <f>Chosen_Syndicate</f>
        <v>0</v>
      </c>
      <c r="B8" s="25">
        <v>0</v>
      </c>
      <c r="C8" s="25">
        <v>0</v>
      </c>
      <c r="D8" s="25">
        <v>0</v>
      </c>
      <c r="E8" s="84" t="str">
        <v/>
      </c>
      <c r="F8" s="25">
        <v>0</v>
      </c>
      <c r="G8" s="84" t="str">
        <v/>
      </c>
      <c r="H8" s="25">
        <v>0</v>
      </c>
      <c r="I8" s="25">
        <v>0</v>
      </c>
      <c r="J8" s="25">
        <v>0</v>
      </c>
      <c r="K8" s="25">
        <f>'General queries'!$C$197</f>
        <v>0</v>
      </c>
      <c r="L8" s="25">
        <f>'General queries'!$J$197</f>
        <v>0</v>
      </c>
      <c r="M8" s="25">
        <v>0</v>
      </c>
      <c r="N8" s="25">
        <v>0</v>
      </c>
      <c r="O8" s="25">
        <v>0</v>
      </c>
      <c r="P8" s="25">
        <v>0</v>
      </c>
      <c r="Q8" s="25">
        <v>0</v>
      </c>
      <c r="R8" s="25">
        <v>0</v>
      </c>
      <c r="S8" s="25">
        <v>0</v>
      </c>
      <c r="T8" s="25">
        <f>'General queries'!$C$210</f>
        <v>0</v>
      </c>
      <c r="U8" s="25">
        <f>'General queries'!$J$210</f>
        <v>0</v>
      </c>
    </row>
    <row r="9" spans="1:206" x14ac:dyDescent="0.3">
      <c r="A9">
        <f>Chosen_Syndicate</f>
        <v>0</v>
      </c>
      <c r="B9" s="25">
        <v>0</v>
      </c>
      <c r="C9" s="25">
        <v>0</v>
      </c>
      <c r="D9" s="25">
        <v>0</v>
      </c>
      <c r="E9" s="84" t="str">
        <v/>
      </c>
      <c r="F9" s="25">
        <v>0</v>
      </c>
      <c r="G9" s="84" t="str">
        <v/>
      </c>
      <c r="H9" s="25">
        <v>0</v>
      </c>
      <c r="I9" s="25">
        <v>0</v>
      </c>
      <c r="J9" s="25">
        <v>0</v>
      </c>
      <c r="K9" s="25">
        <f>'General queries'!$C$197</f>
        <v>0</v>
      </c>
      <c r="L9" s="25">
        <f>'General queries'!$J$197</f>
        <v>0</v>
      </c>
      <c r="M9" s="25">
        <v>0</v>
      </c>
      <c r="N9" s="25">
        <v>0</v>
      </c>
      <c r="O9" s="25">
        <v>0</v>
      </c>
      <c r="P9" s="25">
        <v>0</v>
      </c>
      <c r="Q9" s="25">
        <v>0</v>
      </c>
      <c r="R9" s="25">
        <v>0</v>
      </c>
      <c r="S9" s="25">
        <v>0</v>
      </c>
      <c r="T9" s="25">
        <f>'General queries'!$C$210</f>
        <v>0</v>
      </c>
      <c r="U9" s="25">
        <f>'General queries'!$J$210</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2555A-C2A1-4E39-9C7B-FE0F60D9574E}">
  <dimension ref="A1:N19"/>
  <sheetViews>
    <sheetView workbookViewId="0"/>
  </sheetViews>
  <sheetFormatPr defaultRowHeight="14" x14ac:dyDescent="0.3"/>
  <cols>
    <col min="2" max="2" width="10.08203125" bestFit="1" customWidth="1"/>
    <col min="3" max="3" width="9.25" bestFit="1" customWidth="1"/>
    <col min="4" max="4" width="14" bestFit="1" customWidth="1"/>
    <col min="5" max="5" width="22.58203125" bestFit="1" customWidth="1"/>
    <col min="6" max="6" width="20.33203125" bestFit="1" customWidth="1"/>
    <col min="7" max="7" width="19.33203125" bestFit="1" customWidth="1"/>
    <col min="8" max="8" width="24.33203125" bestFit="1" customWidth="1"/>
    <col min="9" max="9" width="9.25" bestFit="1" customWidth="1"/>
    <col min="10" max="10" width="14" bestFit="1" customWidth="1"/>
    <col min="11" max="11" width="22.58203125" bestFit="1" customWidth="1"/>
    <col min="12" max="12" width="20.83203125" bestFit="1" customWidth="1"/>
    <col min="13" max="13" width="19.33203125" bestFit="1" customWidth="1"/>
    <col min="14" max="14" width="24.33203125" bestFit="1" customWidth="1"/>
  </cols>
  <sheetData>
    <row r="1" spans="1:14" x14ac:dyDescent="0.3">
      <c r="A1" t="s">
        <v>493</v>
      </c>
      <c r="B1" t="str">
        <f t="shared" ref="B1:N1" si="0">B2&amp;B3&amp;B4</f>
        <v>11. Stability testingModel run #</v>
      </c>
      <c r="C1" t="str">
        <f t="shared" si="0"/>
        <v>11. Stability testingPre-diversifieduSCR
(£m)</v>
      </c>
      <c r="D1" t="str">
        <f t="shared" si="0"/>
        <v>11. Stability testingPre-diversifiedOne-year SCR
(£m)</v>
      </c>
      <c r="E1" t="str">
        <f t="shared" si="0"/>
        <v>11. Stability testingPre-diversifiedUltimate insurance risk
(£m)</v>
      </c>
      <c r="F1" t="str">
        <f t="shared" si="0"/>
        <v>11. Stability testingPre-diversifiedUltimate market risk
(£m)</v>
      </c>
      <c r="G1" t="str">
        <f t="shared" si="0"/>
        <v>11. Stability testingPre-diversifiedUltimate credit risk
(£m)</v>
      </c>
      <c r="H1" t="str">
        <f t="shared" si="0"/>
        <v>11. Stability testingPre-diversifiedUltimate operational risk (£m)</v>
      </c>
      <c r="I1" t="str">
        <f t="shared" si="0"/>
        <v>11. Stability testingPost-diversifieduSCR
(£m)</v>
      </c>
      <c r="J1" t="str">
        <f t="shared" si="0"/>
        <v>11. Stability testingPost-diversifiedOne-year SCR
(£m)</v>
      </c>
      <c r="K1" t="str">
        <f t="shared" si="0"/>
        <v>11. Stability testingPost-diversifiedUltimate insurance risk
(£m)</v>
      </c>
      <c r="L1" t="str">
        <f t="shared" si="0"/>
        <v>11. Stability testingPost-diversifiedUltimate market risk 
(£m)</v>
      </c>
      <c r="M1" t="str">
        <f t="shared" si="0"/>
        <v>11. Stability testingPost-diversifiedUltimate credit risk
(£m)</v>
      </c>
      <c r="N1" t="str">
        <f t="shared" si="0"/>
        <v>11. Stability testingPost-diversifiedUltimate operational risk (£m)</v>
      </c>
    </row>
    <row r="2" spans="1:14" x14ac:dyDescent="0.3">
      <c r="A2" t="s">
        <v>494</v>
      </c>
      <c r="B2" t="str">
        <f>'General queries'!$C$255</f>
        <v>11. Stability testing</v>
      </c>
      <c r="C2" t="str">
        <f>'General queries'!$C$255</f>
        <v>11. Stability testing</v>
      </c>
      <c r="D2" t="str">
        <f>'General queries'!$C$255</f>
        <v>11. Stability testing</v>
      </c>
      <c r="E2" t="str">
        <f>'General queries'!$C$255</f>
        <v>11. Stability testing</v>
      </c>
      <c r="F2" t="str">
        <f>'General queries'!$C$255</f>
        <v>11. Stability testing</v>
      </c>
      <c r="G2" t="str">
        <f>'General queries'!$C$255</f>
        <v>11. Stability testing</v>
      </c>
      <c r="H2" t="str">
        <f>'General queries'!$C$255</f>
        <v>11. Stability testing</v>
      </c>
      <c r="I2" t="str">
        <f>'General queries'!$C$255</f>
        <v>11. Stability testing</v>
      </c>
      <c r="J2" t="str">
        <f>'General queries'!$C$255</f>
        <v>11. Stability testing</v>
      </c>
      <c r="K2" t="str">
        <f>'General queries'!$C$255</f>
        <v>11. Stability testing</v>
      </c>
      <c r="L2" t="str">
        <f>'General queries'!$C$255</f>
        <v>11. Stability testing</v>
      </c>
      <c r="M2" t="str">
        <f>'General queries'!$C$255</f>
        <v>11. Stability testing</v>
      </c>
      <c r="N2" t="str">
        <f>'General queries'!$C$255</f>
        <v>11. Stability testing</v>
      </c>
    </row>
    <row r="3" spans="1:14" x14ac:dyDescent="0.3">
      <c r="A3" t="s">
        <v>495</v>
      </c>
      <c r="C3" t="str">
        <f>'General queries'!$D$261</f>
        <v>Pre-diversified</v>
      </c>
      <c r="D3" t="str">
        <f>'General queries'!$D$261</f>
        <v>Pre-diversified</v>
      </c>
      <c r="E3" t="str">
        <f>'General queries'!$D$261</f>
        <v>Pre-diversified</v>
      </c>
      <c r="F3" t="str">
        <f>'General queries'!$D$261</f>
        <v>Pre-diversified</v>
      </c>
      <c r="G3" t="str">
        <f>'General queries'!$D$261</f>
        <v>Pre-diversified</v>
      </c>
      <c r="H3" t="str">
        <f>'General queries'!$D$261</f>
        <v>Pre-diversified</v>
      </c>
      <c r="I3" t="str">
        <f>'General queries'!$J$261</f>
        <v>Post-diversified</v>
      </c>
      <c r="J3" t="str">
        <f>'General queries'!$J$261</f>
        <v>Post-diversified</v>
      </c>
      <c r="K3" t="str">
        <f>'General queries'!$J$261</f>
        <v>Post-diversified</v>
      </c>
      <c r="L3" t="str">
        <f>'General queries'!$J$261</f>
        <v>Post-diversified</v>
      </c>
      <c r="M3" t="str">
        <f>'General queries'!$J$261</f>
        <v>Post-diversified</v>
      </c>
      <c r="N3" t="str">
        <f>'General queries'!$J$261</f>
        <v>Post-diversified</v>
      </c>
    </row>
    <row r="4" spans="1:14" x14ac:dyDescent="0.3">
      <c r="A4" t="s">
        <v>496</v>
      </c>
      <c r="B4" t="str" cm="1">
        <f t="array" ref="B4:N4">'General queries'!C262:O262</f>
        <v>Model run #</v>
      </c>
      <c r="C4" t="str">
        <v>uSCR
(£m)</v>
      </c>
      <c r="D4" t="str">
        <v>One-year SCR
(£m)</v>
      </c>
      <c r="E4" t="str">
        <v>Ultimate insurance risk
(£m)</v>
      </c>
      <c r="F4" t="str">
        <v>Ultimate market risk
(£m)</v>
      </c>
      <c r="G4" t="str">
        <v>Ultimate credit risk
(£m)</v>
      </c>
      <c r="H4" t="str">
        <v>Ultimate operational risk (£m)</v>
      </c>
      <c r="I4" t="str">
        <v>uSCR
(£m)</v>
      </c>
      <c r="J4" t="str">
        <v>One-year SCR
(£m)</v>
      </c>
      <c r="K4" t="str">
        <v>Ultimate insurance risk
(£m)</v>
      </c>
      <c r="L4" t="str">
        <v>Ultimate market risk 
(£m)</v>
      </c>
      <c r="M4" t="str">
        <v>Ultimate credit risk
(£m)</v>
      </c>
      <c r="N4" t="str">
        <v>Ultimate operational risk (£m)</v>
      </c>
    </row>
    <row r="5" spans="1:14" x14ac:dyDescent="0.3">
      <c r="A5">
        <f t="shared" ref="A5:A19" si="1">Chosen_Syndicate</f>
        <v>0</v>
      </c>
      <c r="B5" cm="1">
        <f t="array" ref="B5:N19">'General queries'!C263:O277</f>
        <v>1</v>
      </c>
      <c r="C5">
        <v>0</v>
      </c>
      <c r="D5">
        <v>0</v>
      </c>
      <c r="E5">
        <v>0</v>
      </c>
      <c r="F5">
        <v>0</v>
      </c>
      <c r="G5">
        <v>0</v>
      </c>
      <c r="H5">
        <v>0</v>
      </c>
      <c r="I5">
        <v>0</v>
      </c>
      <c r="J5">
        <v>0</v>
      </c>
      <c r="K5">
        <v>0</v>
      </c>
      <c r="L5">
        <v>0</v>
      </c>
      <c r="M5">
        <v>0</v>
      </c>
      <c r="N5">
        <v>0</v>
      </c>
    </row>
    <row r="6" spans="1:14" x14ac:dyDescent="0.3">
      <c r="A6">
        <f t="shared" si="1"/>
        <v>0</v>
      </c>
      <c r="B6">
        <v>2</v>
      </c>
      <c r="C6">
        <v>0</v>
      </c>
      <c r="D6">
        <v>0</v>
      </c>
      <c r="E6">
        <v>0</v>
      </c>
      <c r="F6">
        <v>0</v>
      </c>
      <c r="G6">
        <v>0</v>
      </c>
      <c r="H6">
        <v>0</v>
      </c>
      <c r="I6">
        <v>0</v>
      </c>
      <c r="J6">
        <v>0</v>
      </c>
      <c r="K6">
        <v>0</v>
      </c>
      <c r="L6">
        <v>0</v>
      </c>
      <c r="M6">
        <v>0</v>
      </c>
      <c r="N6">
        <v>0</v>
      </c>
    </row>
    <row r="7" spans="1:14" x14ac:dyDescent="0.3">
      <c r="A7">
        <f t="shared" si="1"/>
        <v>0</v>
      </c>
      <c r="B7">
        <v>3</v>
      </c>
      <c r="C7">
        <v>0</v>
      </c>
      <c r="D7">
        <v>0</v>
      </c>
      <c r="E7">
        <v>0</v>
      </c>
      <c r="F7">
        <v>0</v>
      </c>
      <c r="G7">
        <v>0</v>
      </c>
      <c r="H7">
        <v>0</v>
      </c>
      <c r="I7">
        <v>0</v>
      </c>
      <c r="J7">
        <v>0</v>
      </c>
      <c r="K7">
        <v>0</v>
      </c>
      <c r="L7">
        <v>0</v>
      </c>
      <c r="M7">
        <v>0</v>
      </c>
      <c r="N7">
        <v>0</v>
      </c>
    </row>
    <row r="8" spans="1:14" x14ac:dyDescent="0.3">
      <c r="A8">
        <f t="shared" si="1"/>
        <v>0</v>
      </c>
      <c r="B8">
        <v>4</v>
      </c>
      <c r="C8">
        <v>0</v>
      </c>
      <c r="D8">
        <v>0</v>
      </c>
      <c r="E8">
        <v>0</v>
      </c>
      <c r="F8">
        <v>0</v>
      </c>
      <c r="G8">
        <v>0</v>
      </c>
      <c r="H8">
        <v>0</v>
      </c>
      <c r="I8">
        <v>0</v>
      </c>
      <c r="J8">
        <v>0</v>
      </c>
      <c r="K8">
        <v>0</v>
      </c>
      <c r="L8">
        <v>0</v>
      </c>
      <c r="M8">
        <v>0</v>
      </c>
      <c r="N8">
        <v>0</v>
      </c>
    </row>
    <row r="9" spans="1:14" x14ac:dyDescent="0.3">
      <c r="A9">
        <f t="shared" si="1"/>
        <v>0</v>
      </c>
      <c r="B9">
        <v>5</v>
      </c>
      <c r="C9">
        <v>0</v>
      </c>
      <c r="D9">
        <v>0</v>
      </c>
      <c r="E9">
        <v>0</v>
      </c>
      <c r="F9">
        <v>0</v>
      </c>
      <c r="G9">
        <v>0</v>
      </c>
      <c r="H9">
        <v>0</v>
      </c>
      <c r="I9">
        <v>0</v>
      </c>
      <c r="J9">
        <v>0</v>
      </c>
      <c r="K9">
        <v>0</v>
      </c>
      <c r="L9">
        <v>0</v>
      </c>
      <c r="M9">
        <v>0</v>
      </c>
      <c r="N9">
        <v>0</v>
      </c>
    </row>
    <row r="10" spans="1:14" x14ac:dyDescent="0.3">
      <c r="A10">
        <f t="shared" si="1"/>
        <v>0</v>
      </c>
      <c r="B10">
        <v>6</v>
      </c>
      <c r="C10">
        <v>0</v>
      </c>
      <c r="D10">
        <v>0</v>
      </c>
      <c r="E10">
        <v>0</v>
      </c>
      <c r="F10">
        <v>0</v>
      </c>
      <c r="G10">
        <v>0</v>
      </c>
      <c r="H10">
        <v>0</v>
      </c>
      <c r="I10">
        <v>0</v>
      </c>
      <c r="J10">
        <v>0</v>
      </c>
      <c r="K10">
        <v>0</v>
      </c>
      <c r="L10">
        <v>0</v>
      </c>
      <c r="M10">
        <v>0</v>
      </c>
      <c r="N10">
        <v>0</v>
      </c>
    </row>
    <row r="11" spans="1:14" x14ac:dyDescent="0.3">
      <c r="A11">
        <f t="shared" si="1"/>
        <v>0</v>
      </c>
      <c r="B11">
        <v>7</v>
      </c>
      <c r="C11">
        <v>0</v>
      </c>
      <c r="D11">
        <v>0</v>
      </c>
      <c r="E11">
        <v>0</v>
      </c>
      <c r="F11">
        <v>0</v>
      </c>
      <c r="G11">
        <v>0</v>
      </c>
      <c r="H11">
        <v>0</v>
      </c>
      <c r="I11">
        <v>0</v>
      </c>
      <c r="J11">
        <v>0</v>
      </c>
      <c r="K11">
        <v>0</v>
      </c>
      <c r="L11">
        <v>0</v>
      </c>
      <c r="M11">
        <v>0</v>
      </c>
      <c r="N11">
        <v>0</v>
      </c>
    </row>
    <row r="12" spans="1:14" x14ac:dyDescent="0.3">
      <c r="A12">
        <f t="shared" si="1"/>
        <v>0</v>
      </c>
      <c r="B12">
        <v>8</v>
      </c>
      <c r="C12">
        <v>0</v>
      </c>
      <c r="D12">
        <v>0</v>
      </c>
      <c r="E12">
        <v>0</v>
      </c>
      <c r="F12">
        <v>0</v>
      </c>
      <c r="G12">
        <v>0</v>
      </c>
      <c r="H12">
        <v>0</v>
      </c>
      <c r="I12">
        <v>0</v>
      </c>
      <c r="J12">
        <v>0</v>
      </c>
      <c r="K12">
        <v>0</v>
      </c>
      <c r="L12">
        <v>0</v>
      </c>
      <c r="M12">
        <v>0</v>
      </c>
      <c r="N12">
        <v>0</v>
      </c>
    </row>
    <row r="13" spans="1:14" x14ac:dyDescent="0.3">
      <c r="A13">
        <f t="shared" si="1"/>
        <v>0</v>
      </c>
      <c r="B13">
        <v>9</v>
      </c>
      <c r="C13">
        <v>0</v>
      </c>
      <c r="D13">
        <v>0</v>
      </c>
      <c r="E13">
        <v>0</v>
      </c>
      <c r="F13">
        <v>0</v>
      </c>
      <c r="G13">
        <v>0</v>
      </c>
      <c r="H13">
        <v>0</v>
      </c>
      <c r="I13">
        <v>0</v>
      </c>
      <c r="J13">
        <v>0</v>
      </c>
      <c r="K13">
        <v>0</v>
      </c>
      <c r="L13">
        <v>0</v>
      </c>
      <c r="M13">
        <v>0</v>
      </c>
      <c r="N13">
        <v>0</v>
      </c>
    </row>
    <row r="14" spans="1:14" x14ac:dyDescent="0.3">
      <c r="A14">
        <f t="shared" si="1"/>
        <v>0</v>
      </c>
      <c r="B14">
        <v>10</v>
      </c>
      <c r="C14">
        <v>0</v>
      </c>
      <c r="D14">
        <v>0</v>
      </c>
      <c r="E14">
        <v>0</v>
      </c>
      <c r="F14">
        <v>0</v>
      </c>
      <c r="G14">
        <v>0</v>
      </c>
      <c r="H14">
        <v>0</v>
      </c>
      <c r="I14">
        <v>0</v>
      </c>
      <c r="J14">
        <v>0</v>
      </c>
      <c r="K14">
        <v>0</v>
      </c>
      <c r="L14">
        <v>0</v>
      </c>
      <c r="M14">
        <v>0</v>
      </c>
      <c r="N14">
        <v>0</v>
      </c>
    </row>
    <row r="15" spans="1:14" x14ac:dyDescent="0.3">
      <c r="A15">
        <f t="shared" si="1"/>
        <v>0</v>
      </c>
      <c r="B15">
        <v>11</v>
      </c>
      <c r="C15">
        <v>0</v>
      </c>
      <c r="D15">
        <v>0</v>
      </c>
      <c r="E15">
        <v>0</v>
      </c>
      <c r="F15">
        <v>0</v>
      </c>
      <c r="G15">
        <v>0</v>
      </c>
      <c r="H15">
        <v>0</v>
      </c>
      <c r="I15">
        <v>0</v>
      </c>
      <c r="J15">
        <v>0</v>
      </c>
      <c r="K15">
        <v>0</v>
      </c>
      <c r="L15">
        <v>0</v>
      </c>
      <c r="M15">
        <v>0</v>
      </c>
      <c r="N15">
        <v>0</v>
      </c>
    </row>
    <row r="16" spans="1:14" x14ac:dyDescent="0.3">
      <c r="A16">
        <f t="shared" si="1"/>
        <v>0</v>
      </c>
      <c r="B16">
        <v>12</v>
      </c>
      <c r="C16">
        <v>0</v>
      </c>
      <c r="D16">
        <v>0</v>
      </c>
      <c r="E16">
        <v>0</v>
      </c>
      <c r="F16">
        <v>0</v>
      </c>
      <c r="G16">
        <v>0</v>
      </c>
      <c r="H16">
        <v>0</v>
      </c>
      <c r="I16">
        <v>0</v>
      </c>
      <c r="J16">
        <v>0</v>
      </c>
      <c r="K16">
        <v>0</v>
      </c>
      <c r="L16">
        <v>0</v>
      </c>
      <c r="M16">
        <v>0</v>
      </c>
      <c r="N16">
        <v>0</v>
      </c>
    </row>
    <row r="17" spans="1:14" x14ac:dyDescent="0.3">
      <c r="A17">
        <f t="shared" si="1"/>
        <v>0</v>
      </c>
      <c r="B17">
        <v>13</v>
      </c>
      <c r="C17">
        <v>0</v>
      </c>
      <c r="D17">
        <v>0</v>
      </c>
      <c r="E17">
        <v>0</v>
      </c>
      <c r="F17">
        <v>0</v>
      </c>
      <c r="G17">
        <v>0</v>
      </c>
      <c r="H17">
        <v>0</v>
      </c>
      <c r="I17">
        <v>0</v>
      </c>
      <c r="J17">
        <v>0</v>
      </c>
      <c r="K17">
        <v>0</v>
      </c>
      <c r="L17">
        <v>0</v>
      </c>
      <c r="M17">
        <v>0</v>
      </c>
      <c r="N17">
        <v>0</v>
      </c>
    </row>
    <row r="18" spans="1:14" x14ac:dyDescent="0.3">
      <c r="A18">
        <f t="shared" si="1"/>
        <v>0</v>
      </c>
      <c r="B18">
        <v>14</v>
      </c>
      <c r="C18">
        <v>0</v>
      </c>
      <c r="D18">
        <v>0</v>
      </c>
      <c r="E18">
        <v>0</v>
      </c>
      <c r="F18">
        <v>0</v>
      </c>
      <c r="G18">
        <v>0</v>
      </c>
      <c r="H18">
        <v>0</v>
      </c>
      <c r="I18">
        <v>0</v>
      </c>
      <c r="J18">
        <v>0</v>
      </c>
      <c r="K18">
        <v>0</v>
      </c>
      <c r="L18">
        <v>0</v>
      </c>
      <c r="M18">
        <v>0</v>
      </c>
      <c r="N18">
        <v>0</v>
      </c>
    </row>
    <row r="19" spans="1:14" x14ac:dyDescent="0.3">
      <c r="A19">
        <f t="shared" si="1"/>
        <v>0</v>
      </c>
      <c r="B19">
        <v>15</v>
      </c>
      <c r="C19">
        <v>0</v>
      </c>
      <c r="D19">
        <v>0</v>
      </c>
      <c r="E19">
        <v>0</v>
      </c>
      <c r="F19">
        <v>0</v>
      </c>
      <c r="G19">
        <v>0</v>
      </c>
      <c r="H19">
        <v>0</v>
      </c>
      <c r="I19">
        <v>0</v>
      </c>
      <c r="J19">
        <v>0</v>
      </c>
      <c r="K19">
        <v>0</v>
      </c>
      <c r="L19">
        <v>0</v>
      </c>
      <c r="M19">
        <v>0</v>
      </c>
      <c r="N19">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DFFA-FFA4-4DB7-A22A-0EC2FD3D1482}">
  <dimension ref="A1:N105"/>
  <sheetViews>
    <sheetView workbookViewId="0"/>
  </sheetViews>
  <sheetFormatPr defaultRowHeight="14" x14ac:dyDescent="0.3"/>
  <cols>
    <col min="1" max="1" width="12.83203125" bestFit="1" customWidth="1"/>
    <col min="2" max="4" width="34.83203125" bestFit="1" customWidth="1"/>
  </cols>
  <sheetData>
    <row r="1" spans="1:14" x14ac:dyDescent="0.3">
      <c r="A1" t="s">
        <v>493</v>
      </c>
      <c r="B1" t="str">
        <f>B2&amp;B3&amp;B4</f>
        <v>1. Prospective year modelled loss ratio validation: Modelled loss ratios should not be lower than plan loss ratiosClass</v>
      </c>
      <c r="C1" t="str">
        <f t="shared" ref="C1:D1" si="0">C2&amp;C3&amp;C4</f>
        <v>1. Prospective year modelled loss ratio validation: Modelled loss ratios should not be lower than plan loss ratiosGross Net Premium (£)</v>
      </c>
      <c r="D1" t="str">
        <f t="shared" si="0"/>
        <v>1. Prospective year modelled loss ratio validation: Modelled loss ratios should not be lower than plan loss ratiosPlan loss ratio 
(Gross Net)</v>
      </c>
      <c r="E1" t="str">
        <f t="shared" ref="E1" si="1">E2&amp;E3&amp;E4</f>
        <v>1. Prospective year modelled loss ratio validation: Modelled loss ratios should not be lower than plan loss ratiosModelled loss ratio (Gross Net)</v>
      </c>
      <c r="F1" t="str">
        <f t="shared" ref="F1" si="2">F2&amp;F3&amp;F4</f>
        <v>1. Prospective year modelled loss ratio validation: Modelled loss ratios should not be lower than plan loss ratiosDifference</v>
      </c>
      <c r="G1" t="str">
        <f t="shared" ref="G1" si="3">G2&amp;G3&amp;G4</f>
        <v>1. Prospective year modelled loss ratio validation: Modelled loss ratios should not be lower than plan loss ratiosComments</v>
      </c>
      <c r="H1" t="str">
        <f t="shared" ref="H1" si="4">H2&amp;H3&amp;H4</f>
        <v>1. Prospective year modelled loss ratio validation: Modelled loss ratios should not be lower than plan loss ratiosNet Net Premium (£)</v>
      </c>
      <c r="I1" t="str">
        <f t="shared" ref="I1" si="5">I2&amp;I3&amp;I4</f>
        <v>1. Prospective year modelled loss ratio validation: Modelled loss ratios should not be lower than plan loss ratiosPlan loss ratio (Net Net)</v>
      </c>
      <c r="J1" t="str">
        <f t="shared" ref="J1" si="6">J2&amp;J3&amp;J4</f>
        <v>1. Prospective year modelled loss ratio validation: Modelled loss ratios should not be lower than plan loss ratiosModelled loss ratio (Net net)</v>
      </c>
      <c r="K1" t="str">
        <f t="shared" ref="K1" si="7">K2&amp;K3&amp;K4</f>
        <v>1. Prospective year modelled loss ratio validation: Modelled loss ratios should not be lower than plan loss ratiosDifference</v>
      </c>
      <c r="L1" t="str">
        <f t="shared" ref="L1" si="8">L2&amp;L3&amp;L4</f>
        <v>1. Prospective year modelled loss ratio validation: Modelled loss ratios should not be lower than plan loss ratiosComments</v>
      </c>
      <c r="M1" t="str">
        <f t="shared" ref="M1" si="9">M2&amp;M3&amp;M4</f>
        <v>1. Prospective year modelled loss ratio validation: Modelled loss ratios should not be lower than plan loss ratiosSyndicate comments</v>
      </c>
      <c r="N1" t="str">
        <f t="shared" ref="N1" si="10">N2&amp;N3&amp;N4</f>
        <v>1. Prospective year modelled loss ratio validation: Modelled loss ratios should not be lower than plan loss ratiosReferences to relevant documentation/validation</v>
      </c>
    </row>
    <row r="2" spans="1:14" x14ac:dyDescent="0.3">
      <c r="A2" t="s">
        <v>494</v>
      </c>
      <c r="B2" t="str">
        <f>'Model LR'!$C$24</f>
        <v>1. Prospective year modelled loss ratio validation: Modelled loss ratios should not be lower than plan loss ratios</v>
      </c>
      <c r="C2" t="str">
        <f>'Model LR'!$C$24</f>
        <v>1. Prospective year modelled loss ratio validation: Modelled loss ratios should not be lower than plan loss ratios</v>
      </c>
      <c r="D2" t="str">
        <f>'Model LR'!$C$24</f>
        <v>1. Prospective year modelled loss ratio validation: Modelled loss ratios should not be lower than plan loss ratios</v>
      </c>
      <c r="E2" t="str">
        <f>'Model LR'!$C$24</f>
        <v>1. Prospective year modelled loss ratio validation: Modelled loss ratios should not be lower than plan loss ratios</v>
      </c>
      <c r="F2" t="str">
        <f>'Model LR'!$C$24</f>
        <v>1. Prospective year modelled loss ratio validation: Modelled loss ratios should not be lower than plan loss ratios</v>
      </c>
      <c r="G2" t="str">
        <f>'Model LR'!$C$24</f>
        <v>1. Prospective year modelled loss ratio validation: Modelled loss ratios should not be lower than plan loss ratios</v>
      </c>
      <c r="H2" t="str">
        <f>'Model LR'!$C$24</f>
        <v>1. Prospective year modelled loss ratio validation: Modelled loss ratios should not be lower than plan loss ratios</v>
      </c>
      <c r="I2" t="str">
        <f>'Model LR'!$C$24</f>
        <v>1. Prospective year modelled loss ratio validation: Modelled loss ratios should not be lower than plan loss ratios</v>
      </c>
      <c r="J2" t="str">
        <f>'Model LR'!$C$24</f>
        <v>1. Prospective year modelled loss ratio validation: Modelled loss ratios should not be lower than plan loss ratios</v>
      </c>
      <c r="K2" t="str">
        <f>'Model LR'!$C$24</f>
        <v>1. Prospective year modelled loss ratio validation: Modelled loss ratios should not be lower than plan loss ratios</v>
      </c>
      <c r="L2" t="str">
        <f>'Model LR'!$C$24</f>
        <v>1. Prospective year modelled loss ratio validation: Modelled loss ratios should not be lower than plan loss ratios</v>
      </c>
      <c r="M2" t="str">
        <f>'Model LR'!$C$24</f>
        <v>1. Prospective year modelled loss ratio validation: Modelled loss ratios should not be lower than plan loss ratios</v>
      </c>
      <c r="N2" t="str">
        <f>'Model LR'!$C$24</f>
        <v>1. Prospective year modelled loss ratio validation: Modelled loss ratios should not be lower than plan loss ratios</v>
      </c>
    </row>
    <row r="3" spans="1:14" x14ac:dyDescent="0.3">
      <c r="A3" t="s">
        <v>495</v>
      </c>
      <c r="B3" t="str" cm="1">
        <f t="array" ref="B3:G3">'Model LR'!$C$28:$H$28</f>
        <v>Class</v>
      </c>
      <c r="C3" t="str">
        <v>Gross Net Premium (£)</v>
      </c>
      <c r="D3" t="str">
        <v>Plan loss ratio 
(Gross Net)</v>
      </c>
      <c r="E3" t="str">
        <v>Modelled loss ratio (Gross Net)</v>
      </c>
      <c r="F3" t="str">
        <v>Difference</v>
      </c>
      <c r="G3" t="str">
        <v>Comments</v>
      </c>
      <c r="H3" t="str" cm="1">
        <f t="array" ref="H3:L3">'Model LR'!$D$132:$H$132</f>
        <v>Net Net Premium (£)</v>
      </c>
      <c r="I3" t="str">
        <v>Plan loss ratio (Net Net)</v>
      </c>
      <c r="J3" t="str">
        <v>Modelled loss ratio (Net net)</v>
      </c>
      <c r="K3" t="str">
        <v>Difference</v>
      </c>
      <c r="L3" t="str">
        <v>Comments</v>
      </c>
      <c r="M3" t="str">
        <f>'Model LR'!C135</f>
        <v>Syndicate comments</v>
      </c>
      <c r="N3" t="str">
        <f>'Model LR'!G135</f>
        <v>References to relevant documentation/validation</v>
      </c>
    </row>
    <row r="4" spans="1:14" x14ac:dyDescent="0.3">
      <c r="A4" t="s">
        <v>496</v>
      </c>
    </row>
    <row r="5" spans="1:14" x14ac:dyDescent="0.3">
      <c r="A5">
        <f t="shared" ref="A5:A36" si="11">Chosen_Syndicate</f>
        <v>0</v>
      </c>
      <c r="B5" t="str" cm="1">
        <f t="array" ref="B5:G105">'Model LR'!C29:H129</f>
        <v/>
      </c>
      <c r="C5" t="str">
        <v/>
      </c>
      <c r="D5" t="str">
        <v/>
      </c>
      <c r="E5" t="str">
        <v/>
      </c>
      <c r="F5" t="str">
        <v/>
      </c>
      <c r="G5">
        <v>0</v>
      </c>
      <c r="H5">
        <v>0</v>
      </c>
      <c r="I5">
        <v>0</v>
      </c>
      <c r="J5">
        <v>0</v>
      </c>
      <c r="K5">
        <v>0</v>
      </c>
      <c r="L5">
        <v>0</v>
      </c>
      <c r="M5">
        <v>0</v>
      </c>
      <c r="N5">
        <v>0</v>
      </c>
    </row>
    <row r="6" spans="1:14" x14ac:dyDescent="0.3">
      <c r="A6">
        <f t="shared" si="11"/>
        <v>0</v>
      </c>
      <c r="B6" t="str">
        <v/>
      </c>
      <c r="C6" t="str">
        <v/>
      </c>
      <c r="D6" t="str">
        <v/>
      </c>
      <c r="E6" t="str">
        <v/>
      </c>
      <c r="F6" t="str">
        <v/>
      </c>
      <c r="G6">
        <v>0</v>
      </c>
      <c r="H6">
        <v>0</v>
      </c>
      <c r="I6">
        <v>0</v>
      </c>
      <c r="J6">
        <v>0</v>
      </c>
      <c r="K6">
        <v>0</v>
      </c>
      <c r="L6">
        <v>0</v>
      </c>
      <c r="M6">
        <v>0</v>
      </c>
      <c r="N6">
        <v>0</v>
      </c>
    </row>
    <row r="7" spans="1:14" x14ac:dyDescent="0.3">
      <c r="A7">
        <f t="shared" si="11"/>
        <v>0</v>
      </c>
      <c r="B7" t="str">
        <v/>
      </c>
      <c r="C7" t="str">
        <v/>
      </c>
      <c r="D7" t="str">
        <v/>
      </c>
      <c r="E7" t="str">
        <v/>
      </c>
      <c r="F7" t="str">
        <v/>
      </c>
      <c r="G7">
        <v>0</v>
      </c>
      <c r="H7">
        <v>0</v>
      </c>
      <c r="I7">
        <v>0</v>
      </c>
      <c r="J7">
        <v>0</v>
      </c>
      <c r="K7">
        <v>0</v>
      </c>
      <c r="L7">
        <v>0</v>
      </c>
      <c r="M7">
        <v>0</v>
      </c>
      <c r="N7">
        <v>0</v>
      </c>
    </row>
    <row r="8" spans="1:14" x14ac:dyDescent="0.3">
      <c r="A8">
        <f t="shared" si="11"/>
        <v>0</v>
      </c>
      <c r="B8" t="str">
        <v/>
      </c>
      <c r="C8" t="str">
        <v/>
      </c>
      <c r="D8" t="str">
        <v/>
      </c>
      <c r="E8" t="str">
        <v/>
      </c>
      <c r="F8" t="str">
        <v/>
      </c>
      <c r="G8">
        <v>0</v>
      </c>
      <c r="H8">
        <v>0</v>
      </c>
      <c r="I8">
        <v>0</v>
      </c>
      <c r="J8">
        <v>0</v>
      </c>
      <c r="K8">
        <v>0</v>
      </c>
      <c r="L8">
        <v>0</v>
      </c>
      <c r="M8">
        <v>0</v>
      </c>
      <c r="N8">
        <v>0</v>
      </c>
    </row>
    <row r="9" spans="1:14" x14ac:dyDescent="0.3">
      <c r="A9">
        <f t="shared" si="11"/>
        <v>0</v>
      </c>
      <c r="B9" t="str">
        <v/>
      </c>
      <c r="C9" t="str">
        <v/>
      </c>
      <c r="D9" t="str">
        <v/>
      </c>
      <c r="E9" t="str">
        <v/>
      </c>
      <c r="F9" t="str">
        <v/>
      </c>
      <c r="G9">
        <v>0</v>
      </c>
      <c r="H9">
        <v>0</v>
      </c>
      <c r="I9">
        <v>0</v>
      </c>
      <c r="J9">
        <v>0</v>
      </c>
      <c r="K9">
        <v>0</v>
      </c>
      <c r="L9">
        <v>0</v>
      </c>
      <c r="M9">
        <v>0</v>
      </c>
      <c r="N9">
        <v>0</v>
      </c>
    </row>
    <row r="10" spans="1:14" x14ac:dyDescent="0.3">
      <c r="A10">
        <f t="shared" si="11"/>
        <v>0</v>
      </c>
      <c r="B10" t="str">
        <v/>
      </c>
      <c r="C10" t="str">
        <v/>
      </c>
      <c r="D10" t="str">
        <v/>
      </c>
      <c r="E10" t="str">
        <v/>
      </c>
      <c r="F10" t="str">
        <v/>
      </c>
      <c r="G10">
        <v>0</v>
      </c>
      <c r="H10">
        <v>0</v>
      </c>
      <c r="I10">
        <v>0</v>
      </c>
      <c r="J10">
        <v>0</v>
      </c>
      <c r="K10">
        <v>0</v>
      </c>
      <c r="L10">
        <v>0</v>
      </c>
      <c r="M10">
        <v>0</v>
      </c>
      <c r="N10">
        <v>0</v>
      </c>
    </row>
    <row r="11" spans="1:14" x14ac:dyDescent="0.3">
      <c r="A11">
        <f t="shared" si="11"/>
        <v>0</v>
      </c>
      <c r="B11" t="str">
        <v/>
      </c>
      <c r="C11" t="str">
        <v/>
      </c>
      <c r="D11" t="str">
        <v/>
      </c>
      <c r="E11" t="str">
        <v/>
      </c>
      <c r="F11" t="str">
        <v/>
      </c>
      <c r="G11">
        <v>0</v>
      </c>
      <c r="H11">
        <v>0</v>
      </c>
      <c r="I11">
        <v>0</v>
      </c>
      <c r="J11">
        <v>0</v>
      </c>
      <c r="K11">
        <v>0</v>
      </c>
      <c r="L11">
        <v>0</v>
      </c>
      <c r="M11">
        <v>0</v>
      </c>
      <c r="N11">
        <v>0</v>
      </c>
    </row>
    <row r="12" spans="1:14" x14ac:dyDescent="0.3">
      <c r="A12">
        <f t="shared" si="11"/>
        <v>0</v>
      </c>
      <c r="B12" t="str">
        <v/>
      </c>
      <c r="C12" t="str">
        <v/>
      </c>
      <c r="D12" t="str">
        <v/>
      </c>
      <c r="E12" t="str">
        <v/>
      </c>
      <c r="F12" t="str">
        <v/>
      </c>
      <c r="G12">
        <v>0</v>
      </c>
      <c r="H12">
        <v>0</v>
      </c>
      <c r="I12">
        <v>0</v>
      </c>
      <c r="J12">
        <v>0</v>
      </c>
      <c r="K12">
        <v>0</v>
      </c>
      <c r="L12">
        <v>0</v>
      </c>
      <c r="M12">
        <v>0</v>
      </c>
      <c r="N12">
        <v>0</v>
      </c>
    </row>
    <row r="13" spans="1:14" x14ac:dyDescent="0.3">
      <c r="A13">
        <f t="shared" si="11"/>
        <v>0</v>
      </c>
      <c r="B13" t="str">
        <v/>
      </c>
      <c r="C13" t="str">
        <v/>
      </c>
      <c r="D13" t="str">
        <v/>
      </c>
      <c r="E13" t="str">
        <v/>
      </c>
      <c r="F13" t="str">
        <v/>
      </c>
      <c r="G13">
        <v>0</v>
      </c>
      <c r="H13">
        <v>0</v>
      </c>
      <c r="I13">
        <v>0</v>
      </c>
      <c r="J13">
        <v>0</v>
      </c>
      <c r="K13">
        <v>0</v>
      </c>
      <c r="L13">
        <v>0</v>
      </c>
      <c r="M13">
        <v>0</v>
      </c>
      <c r="N13">
        <v>0</v>
      </c>
    </row>
    <row r="14" spans="1:14" x14ac:dyDescent="0.3">
      <c r="A14">
        <f t="shared" si="11"/>
        <v>0</v>
      </c>
      <c r="B14" t="str">
        <v/>
      </c>
      <c r="C14" t="str">
        <v/>
      </c>
      <c r="D14" t="str">
        <v/>
      </c>
      <c r="E14" t="str">
        <v/>
      </c>
      <c r="F14" t="str">
        <v/>
      </c>
      <c r="G14">
        <v>0</v>
      </c>
      <c r="H14">
        <v>0</v>
      </c>
      <c r="I14">
        <v>0</v>
      </c>
      <c r="J14">
        <v>0</v>
      </c>
      <c r="K14">
        <v>0</v>
      </c>
      <c r="L14">
        <v>0</v>
      </c>
      <c r="M14">
        <v>0</v>
      </c>
      <c r="N14">
        <v>0</v>
      </c>
    </row>
    <row r="15" spans="1:14" x14ac:dyDescent="0.3">
      <c r="A15">
        <f t="shared" si="11"/>
        <v>0</v>
      </c>
      <c r="B15" t="str">
        <v/>
      </c>
      <c r="C15" t="str">
        <v/>
      </c>
      <c r="D15" t="str">
        <v/>
      </c>
      <c r="E15" t="str">
        <v/>
      </c>
      <c r="F15" t="str">
        <v/>
      </c>
      <c r="G15">
        <v>0</v>
      </c>
      <c r="H15">
        <v>0</v>
      </c>
      <c r="I15">
        <v>0</v>
      </c>
      <c r="J15">
        <v>0</v>
      </c>
      <c r="K15">
        <v>0</v>
      </c>
      <c r="L15">
        <v>0</v>
      </c>
      <c r="M15">
        <v>0</v>
      </c>
      <c r="N15">
        <v>0</v>
      </c>
    </row>
    <row r="16" spans="1:14" x14ac:dyDescent="0.3">
      <c r="A16">
        <f t="shared" si="11"/>
        <v>0</v>
      </c>
      <c r="B16" t="str">
        <v/>
      </c>
      <c r="C16" t="str">
        <v/>
      </c>
      <c r="D16" t="str">
        <v/>
      </c>
      <c r="E16" t="str">
        <v/>
      </c>
      <c r="F16" t="str">
        <v/>
      </c>
      <c r="G16">
        <v>0</v>
      </c>
      <c r="H16">
        <v>0</v>
      </c>
      <c r="I16">
        <v>0</v>
      </c>
      <c r="J16">
        <v>0</v>
      </c>
      <c r="K16">
        <v>0</v>
      </c>
      <c r="L16">
        <v>0</v>
      </c>
      <c r="M16">
        <v>0</v>
      </c>
      <c r="N16">
        <v>0</v>
      </c>
    </row>
    <row r="17" spans="1:14" x14ac:dyDescent="0.3">
      <c r="A17">
        <f t="shared" si="11"/>
        <v>0</v>
      </c>
      <c r="B17" t="str">
        <v/>
      </c>
      <c r="C17" t="str">
        <v/>
      </c>
      <c r="D17" t="str">
        <v/>
      </c>
      <c r="E17" t="str">
        <v/>
      </c>
      <c r="F17" t="str">
        <v/>
      </c>
      <c r="G17">
        <v>0</v>
      </c>
      <c r="H17">
        <v>0</v>
      </c>
      <c r="I17">
        <v>0</v>
      </c>
      <c r="J17">
        <v>0</v>
      </c>
      <c r="K17">
        <v>0</v>
      </c>
      <c r="L17">
        <v>0</v>
      </c>
      <c r="M17">
        <v>0</v>
      </c>
      <c r="N17">
        <v>0</v>
      </c>
    </row>
    <row r="18" spans="1:14" x14ac:dyDescent="0.3">
      <c r="A18">
        <f t="shared" si="11"/>
        <v>0</v>
      </c>
      <c r="B18" t="str">
        <v/>
      </c>
      <c r="C18" t="str">
        <v/>
      </c>
      <c r="D18" t="str">
        <v/>
      </c>
      <c r="E18" t="str">
        <v/>
      </c>
      <c r="F18" t="str">
        <v/>
      </c>
      <c r="G18">
        <v>0</v>
      </c>
      <c r="H18">
        <v>0</v>
      </c>
      <c r="I18">
        <v>0</v>
      </c>
      <c r="J18">
        <v>0</v>
      </c>
      <c r="K18">
        <v>0</v>
      </c>
      <c r="L18">
        <v>0</v>
      </c>
      <c r="M18">
        <v>0</v>
      </c>
      <c r="N18">
        <v>0</v>
      </c>
    </row>
    <row r="19" spans="1:14" x14ac:dyDescent="0.3">
      <c r="A19">
        <f t="shared" si="11"/>
        <v>0</v>
      </c>
      <c r="B19" t="str">
        <v/>
      </c>
      <c r="C19" t="str">
        <v/>
      </c>
      <c r="D19" t="str">
        <v/>
      </c>
      <c r="E19" t="str">
        <v/>
      </c>
      <c r="F19" t="str">
        <v/>
      </c>
      <c r="G19">
        <v>0</v>
      </c>
      <c r="H19">
        <v>0</v>
      </c>
      <c r="I19">
        <v>0</v>
      </c>
      <c r="J19">
        <v>0</v>
      </c>
      <c r="K19">
        <v>0</v>
      </c>
      <c r="L19">
        <v>0</v>
      </c>
      <c r="M19">
        <v>0</v>
      </c>
      <c r="N19">
        <v>0</v>
      </c>
    </row>
    <row r="20" spans="1:14" x14ac:dyDescent="0.3">
      <c r="A20">
        <f t="shared" si="11"/>
        <v>0</v>
      </c>
      <c r="B20" t="str">
        <v/>
      </c>
      <c r="C20" t="str">
        <v/>
      </c>
      <c r="D20" t="str">
        <v/>
      </c>
      <c r="E20" t="str">
        <v/>
      </c>
      <c r="F20" t="str">
        <v/>
      </c>
      <c r="G20">
        <v>0</v>
      </c>
      <c r="H20">
        <v>0</v>
      </c>
      <c r="I20">
        <v>0</v>
      </c>
      <c r="J20">
        <v>0</v>
      </c>
      <c r="K20">
        <v>0</v>
      </c>
      <c r="L20">
        <v>0</v>
      </c>
      <c r="M20">
        <v>0</v>
      </c>
      <c r="N20">
        <v>0</v>
      </c>
    </row>
    <row r="21" spans="1:14" x14ac:dyDescent="0.3">
      <c r="A21">
        <f t="shared" si="11"/>
        <v>0</v>
      </c>
      <c r="B21" t="str">
        <v/>
      </c>
      <c r="C21" t="str">
        <v/>
      </c>
      <c r="D21" t="str">
        <v/>
      </c>
      <c r="E21" t="str">
        <v/>
      </c>
      <c r="F21" t="str">
        <v/>
      </c>
      <c r="G21">
        <v>0</v>
      </c>
      <c r="H21">
        <v>0</v>
      </c>
      <c r="I21">
        <v>0</v>
      </c>
      <c r="J21">
        <v>0</v>
      </c>
      <c r="K21">
        <v>0</v>
      </c>
      <c r="L21">
        <v>0</v>
      </c>
      <c r="M21">
        <v>0</v>
      </c>
      <c r="N21">
        <v>0</v>
      </c>
    </row>
    <row r="22" spans="1:14" x14ac:dyDescent="0.3">
      <c r="A22">
        <f t="shared" si="11"/>
        <v>0</v>
      </c>
      <c r="B22" t="str">
        <v/>
      </c>
      <c r="C22" t="str">
        <v/>
      </c>
      <c r="D22" t="str">
        <v/>
      </c>
      <c r="E22" t="str">
        <v/>
      </c>
      <c r="F22" t="str">
        <v/>
      </c>
      <c r="G22">
        <v>0</v>
      </c>
      <c r="H22">
        <v>0</v>
      </c>
      <c r="I22">
        <v>0</v>
      </c>
      <c r="J22">
        <v>0</v>
      </c>
      <c r="K22">
        <v>0</v>
      </c>
      <c r="L22">
        <v>0</v>
      </c>
      <c r="M22">
        <v>0</v>
      </c>
      <c r="N22">
        <v>0</v>
      </c>
    </row>
    <row r="23" spans="1:14" x14ac:dyDescent="0.3">
      <c r="A23">
        <f t="shared" si="11"/>
        <v>0</v>
      </c>
      <c r="B23" t="str">
        <v/>
      </c>
      <c r="C23" t="str">
        <v/>
      </c>
      <c r="D23" t="str">
        <v/>
      </c>
      <c r="E23" t="str">
        <v/>
      </c>
      <c r="F23" t="str">
        <v/>
      </c>
      <c r="G23">
        <v>0</v>
      </c>
      <c r="H23">
        <v>0</v>
      </c>
      <c r="I23">
        <v>0</v>
      </c>
      <c r="J23">
        <v>0</v>
      </c>
      <c r="K23">
        <v>0</v>
      </c>
      <c r="L23">
        <v>0</v>
      </c>
      <c r="M23">
        <v>0</v>
      </c>
      <c r="N23">
        <v>0</v>
      </c>
    </row>
    <row r="24" spans="1:14" x14ac:dyDescent="0.3">
      <c r="A24">
        <f t="shared" si="11"/>
        <v>0</v>
      </c>
      <c r="B24" t="str">
        <v/>
      </c>
      <c r="C24" t="str">
        <v/>
      </c>
      <c r="D24" t="str">
        <v/>
      </c>
      <c r="E24" t="str">
        <v/>
      </c>
      <c r="F24" t="str">
        <v/>
      </c>
      <c r="G24">
        <v>0</v>
      </c>
      <c r="H24">
        <v>0</v>
      </c>
      <c r="I24">
        <v>0</v>
      </c>
      <c r="J24">
        <v>0</v>
      </c>
      <c r="K24">
        <v>0</v>
      </c>
      <c r="L24">
        <v>0</v>
      </c>
      <c r="M24">
        <v>0</v>
      </c>
      <c r="N24">
        <v>0</v>
      </c>
    </row>
    <row r="25" spans="1:14" x14ac:dyDescent="0.3">
      <c r="A25">
        <f t="shared" si="11"/>
        <v>0</v>
      </c>
      <c r="B25" t="str">
        <v/>
      </c>
      <c r="C25" t="str">
        <v/>
      </c>
      <c r="D25" t="str">
        <v/>
      </c>
      <c r="E25" t="str">
        <v/>
      </c>
      <c r="F25" t="str">
        <v/>
      </c>
      <c r="G25">
        <v>0</v>
      </c>
      <c r="H25">
        <v>0</v>
      </c>
      <c r="I25">
        <v>0</v>
      </c>
      <c r="J25">
        <v>0</v>
      </c>
      <c r="K25">
        <v>0</v>
      </c>
      <c r="L25">
        <v>0</v>
      </c>
      <c r="M25">
        <v>0</v>
      </c>
      <c r="N25">
        <v>0</v>
      </c>
    </row>
    <row r="26" spans="1:14" x14ac:dyDescent="0.3">
      <c r="A26">
        <f t="shared" si="11"/>
        <v>0</v>
      </c>
      <c r="B26" t="str">
        <v/>
      </c>
      <c r="C26" t="str">
        <v/>
      </c>
      <c r="D26" t="str">
        <v/>
      </c>
      <c r="E26" t="str">
        <v/>
      </c>
      <c r="F26" t="str">
        <v/>
      </c>
      <c r="G26">
        <v>0</v>
      </c>
      <c r="H26">
        <v>0</v>
      </c>
      <c r="I26">
        <v>0</v>
      </c>
      <c r="J26">
        <v>0</v>
      </c>
      <c r="K26">
        <v>0</v>
      </c>
      <c r="L26">
        <v>0</v>
      </c>
      <c r="M26">
        <v>0</v>
      </c>
      <c r="N26">
        <v>0</v>
      </c>
    </row>
    <row r="27" spans="1:14" x14ac:dyDescent="0.3">
      <c r="A27">
        <f t="shared" si="11"/>
        <v>0</v>
      </c>
      <c r="B27" t="str">
        <v/>
      </c>
      <c r="C27" t="str">
        <v/>
      </c>
      <c r="D27" t="str">
        <v/>
      </c>
      <c r="E27" t="str">
        <v/>
      </c>
      <c r="F27" t="str">
        <v/>
      </c>
      <c r="G27">
        <v>0</v>
      </c>
      <c r="H27">
        <v>0</v>
      </c>
      <c r="I27">
        <v>0</v>
      </c>
      <c r="J27">
        <v>0</v>
      </c>
      <c r="K27">
        <v>0</v>
      </c>
      <c r="L27">
        <v>0</v>
      </c>
      <c r="M27">
        <v>0</v>
      </c>
      <c r="N27">
        <v>0</v>
      </c>
    </row>
    <row r="28" spans="1:14" x14ac:dyDescent="0.3">
      <c r="A28">
        <f t="shared" si="11"/>
        <v>0</v>
      </c>
      <c r="B28" t="str">
        <v/>
      </c>
      <c r="C28" t="str">
        <v/>
      </c>
      <c r="D28" t="str">
        <v/>
      </c>
      <c r="E28" t="str">
        <v/>
      </c>
      <c r="F28" t="str">
        <v/>
      </c>
      <c r="G28">
        <v>0</v>
      </c>
      <c r="H28">
        <v>0</v>
      </c>
      <c r="I28">
        <v>0</v>
      </c>
      <c r="J28">
        <v>0</v>
      </c>
      <c r="K28">
        <v>0</v>
      </c>
      <c r="L28">
        <v>0</v>
      </c>
      <c r="M28">
        <v>0</v>
      </c>
      <c r="N28">
        <v>0</v>
      </c>
    </row>
    <row r="29" spans="1:14" x14ac:dyDescent="0.3">
      <c r="A29">
        <f t="shared" si="11"/>
        <v>0</v>
      </c>
      <c r="B29" t="str">
        <v/>
      </c>
      <c r="C29" t="str">
        <v/>
      </c>
      <c r="D29" t="str">
        <v/>
      </c>
      <c r="E29" t="str">
        <v/>
      </c>
      <c r="F29" t="str">
        <v/>
      </c>
      <c r="G29">
        <v>0</v>
      </c>
      <c r="H29">
        <v>0</v>
      </c>
      <c r="I29">
        <v>0</v>
      </c>
      <c r="J29">
        <v>0</v>
      </c>
      <c r="K29">
        <v>0</v>
      </c>
      <c r="L29">
        <v>0</v>
      </c>
      <c r="M29">
        <v>0</v>
      </c>
      <c r="N29">
        <v>0</v>
      </c>
    </row>
    <row r="30" spans="1:14" x14ac:dyDescent="0.3">
      <c r="A30">
        <f t="shared" si="11"/>
        <v>0</v>
      </c>
      <c r="B30" t="str">
        <v/>
      </c>
      <c r="C30" t="str">
        <v/>
      </c>
      <c r="D30" t="str">
        <v/>
      </c>
      <c r="E30" t="str">
        <v/>
      </c>
      <c r="F30" t="str">
        <v/>
      </c>
      <c r="G30">
        <v>0</v>
      </c>
      <c r="H30">
        <v>0</v>
      </c>
      <c r="I30">
        <v>0</v>
      </c>
      <c r="J30">
        <v>0</v>
      </c>
      <c r="K30">
        <v>0</v>
      </c>
      <c r="L30">
        <v>0</v>
      </c>
      <c r="M30">
        <v>0</v>
      </c>
      <c r="N30">
        <v>0</v>
      </c>
    </row>
    <row r="31" spans="1:14" x14ac:dyDescent="0.3">
      <c r="A31">
        <f t="shared" si="11"/>
        <v>0</v>
      </c>
      <c r="B31" t="str">
        <v/>
      </c>
      <c r="C31" t="str">
        <v/>
      </c>
      <c r="D31" t="str">
        <v/>
      </c>
      <c r="E31" t="str">
        <v/>
      </c>
      <c r="F31" t="str">
        <v/>
      </c>
      <c r="G31">
        <v>0</v>
      </c>
      <c r="H31">
        <v>0</v>
      </c>
      <c r="I31">
        <v>0</v>
      </c>
      <c r="J31">
        <v>0</v>
      </c>
      <c r="K31">
        <v>0</v>
      </c>
      <c r="L31">
        <v>0</v>
      </c>
      <c r="M31">
        <v>0</v>
      </c>
      <c r="N31">
        <v>0</v>
      </c>
    </row>
    <row r="32" spans="1:14" x14ac:dyDescent="0.3">
      <c r="A32">
        <f t="shared" si="11"/>
        <v>0</v>
      </c>
      <c r="B32" t="str">
        <v/>
      </c>
      <c r="C32" t="str">
        <v/>
      </c>
      <c r="D32" t="str">
        <v/>
      </c>
      <c r="E32" t="str">
        <v/>
      </c>
      <c r="F32" t="str">
        <v/>
      </c>
      <c r="G32">
        <v>0</v>
      </c>
      <c r="H32">
        <v>0</v>
      </c>
      <c r="I32">
        <v>0</v>
      </c>
      <c r="J32">
        <v>0</v>
      </c>
      <c r="K32">
        <v>0</v>
      </c>
      <c r="L32">
        <v>0</v>
      </c>
      <c r="M32">
        <v>0</v>
      </c>
      <c r="N32">
        <v>0</v>
      </c>
    </row>
    <row r="33" spans="1:14" x14ac:dyDescent="0.3">
      <c r="A33">
        <f t="shared" si="11"/>
        <v>0</v>
      </c>
      <c r="B33" t="str">
        <v/>
      </c>
      <c r="C33" t="str">
        <v/>
      </c>
      <c r="D33" t="str">
        <v/>
      </c>
      <c r="E33" t="str">
        <v/>
      </c>
      <c r="F33" t="str">
        <v/>
      </c>
      <c r="G33">
        <v>0</v>
      </c>
      <c r="H33">
        <v>0</v>
      </c>
      <c r="I33">
        <v>0</v>
      </c>
      <c r="J33">
        <v>0</v>
      </c>
      <c r="K33">
        <v>0</v>
      </c>
      <c r="L33">
        <v>0</v>
      </c>
      <c r="M33">
        <v>0</v>
      </c>
      <c r="N33">
        <v>0</v>
      </c>
    </row>
    <row r="34" spans="1:14" x14ac:dyDescent="0.3">
      <c r="A34">
        <f t="shared" si="11"/>
        <v>0</v>
      </c>
      <c r="B34" t="str">
        <v/>
      </c>
      <c r="C34" t="str">
        <v/>
      </c>
      <c r="D34" t="str">
        <v/>
      </c>
      <c r="E34" t="str">
        <v/>
      </c>
      <c r="F34" t="str">
        <v/>
      </c>
      <c r="G34">
        <v>0</v>
      </c>
      <c r="H34">
        <v>0</v>
      </c>
      <c r="I34">
        <v>0</v>
      </c>
      <c r="J34">
        <v>0</v>
      </c>
      <c r="K34">
        <v>0</v>
      </c>
      <c r="L34">
        <v>0</v>
      </c>
      <c r="M34">
        <v>0</v>
      </c>
      <c r="N34">
        <v>0</v>
      </c>
    </row>
    <row r="35" spans="1:14" x14ac:dyDescent="0.3">
      <c r="A35">
        <f t="shared" si="11"/>
        <v>0</v>
      </c>
      <c r="B35" t="str">
        <v/>
      </c>
      <c r="C35" t="str">
        <v/>
      </c>
      <c r="D35" t="str">
        <v/>
      </c>
      <c r="E35" t="str">
        <v/>
      </c>
      <c r="F35" t="str">
        <v/>
      </c>
      <c r="G35">
        <v>0</v>
      </c>
      <c r="H35">
        <v>0</v>
      </c>
      <c r="I35">
        <v>0</v>
      </c>
      <c r="J35">
        <v>0</v>
      </c>
      <c r="K35">
        <v>0</v>
      </c>
      <c r="L35">
        <v>0</v>
      </c>
      <c r="M35">
        <v>0</v>
      </c>
      <c r="N35">
        <v>0</v>
      </c>
    </row>
    <row r="36" spans="1:14" x14ac:dyDescent="0.3">
      <c r="A36">
        <f t="shared" si="11"/>
        <v>0</v>
      </c>
      <c r="B36" t="str">
        <v/>
      </c>
      <c r="C36" t="str">
        <v/>
      </c>
      <c r="D36" t="str">
        <v/>
      </c>
      <c r="E36" t="str">
        <v/>
      </c>
      <c r="F36" t="str">
        <v/>
      </c>
      <c r="G36">
        <v>0</v>
      </c>
      <c r="H36">
        <v>0</v>
      </c>
      <c r="I36">
        <v>0</v>
      </c>
      <c r="J36">
        <v>0</v>
      </c>
      <c r="K36">
        <v>0</v>
      </c>
      <c r="L36">
        <v>0</v>
      </c>
      <c r="M36">
        <v>0</v>
      </c>
      <c r="N36">
        <v>0</v>
      </c>
    </row>
    <row r="37" spans="1:14" x14ac:dyDescent="0.3">
      <c r="A37">
        <f t="shared" ref="A37:A68" si="12">Chosen_Syndicate</f>
        <v>0</v>
      </c>
      <c r="B37" t="str">
        <v/>
      </c>
      <c r="C37" t="str">
        <v/>
      </c>
      <c r="D37" t="str">
        <v/>
      </c>
      <c r="E37" t="str">
        <v/>
      </c>
      <c r="F37" t="str">
        <v/>
      </c>
      <c r="G37">
        <v>0</v>
      </c>
      <c r="H37">
        <v>0</v>
      </c>
      <c r="I37">
        <v>0</v>
      </c>
      <c r="J37">
        <v>0</v>
      </c>
      <c r="K37">
        <v>0</v>
      </c>
      <c r="L37">
        <v>0</v>
      </c>
      <c r="M37">
        <v>0</v>
      </c>
      <c r="N37">
        <v>0</v>
      </c>
    </row>
    <row r="38" spans="1:14" x14ac:dyDescent="0.3">
      <c r="A38">
        <f t="shared" si="12"/>
        <v>0</v>
      </c>
      <c r="B38" t="str">
        <v/>
      </c>
      <c r="C38" t="str">
        <v/>
      </c>
      <c r="D38" t="str">
        <v/>
      </c>
      <c r="E38" t="str">
        <v/>
      </c>
      <c r="F38" t="str">
        <v/>
      </c>
      <c r="G38">
        <v>0</v>
      </c>
      <c r="H38">
        <v>0</v>
      </c>
      <c r="I38">
        <v>0</v>
      </c>
      <c r="J38">
        <v>0</v>
      </c>
      <c r="K38">
        <v>0</v>
      </c>
      <c r="L38">
        <v>0</v>
      </c>
      <c r="M38">
        <v>0</v>
      </c>
      <c r="N38">
        <v>0</v>
      </c>
    </row>
    <row r="39" spans="1:14" x14ac:dyDescent="0.3">
      <c r="A39">
        <f t="shared" si="12"/>
        <v>0</v>
      </c>
      <c r="B39" t="str">
        <v/>
      </c>
      <c r="C39" t="str">
        <v/>
      </c>
      <c r="D39" t="str">
        <v/>
      </c>
      <c r="E39" t="str">
        <v/>
      </c>
      <c r="F39" t="str">
        <v/>
      </c>
      <c r="G39">
        <v>0</v>
      </c>
      <c r="H39">
        <v>0</v>
      </c>
      <c r="I39">
        <v>0</v>
      </c>
      <c r="J39">
        <v>0</v>
      </c>
      <c r="K39">
        <v>0</v>
      </c>
      <c r="L39">
        <v>0</v>
      </c>
      <c r="M39">
        <v>0</v>
      </c>
      <c r="N39">
        <v>0</v>
      </c>
    </row>
    <row r="40" spans="1:14" x14ac:dyDescent="0.3">
      <c r="A40">
        <f t="shared" si="12"/>
        <v>0</v>
      </c>
      <c r="B40" t="str">
        <v/>
      </c>
      <c r="C40" t="str">
        <v/>
      </c>
      <c r="D40" t="str">
        <v/>
      </c>
      <c r="E40" t="str">
        <v/>
      </c>
      <c r="F40" t="str">
        <v/>
      </c>
      <c r="G40">
        <v>0</v>
      </c>
      <c r="H40">
        <v>0</v>
      </c>
      <c r="I40">
        <v>0</v>
      </c>
      <c r="J40">
        <v>0</v>
      </c>
      <c r="K40">
        <v>0</v>
      </c>
      <c r="L40">
        <v>0</v>
      </c>
      <c r="M40">
        <v>0</v>
      </c>
      <c r="N40">
        <v>0</v>
      </c>
    </row>
    <row r="41" spans="1:14" x14ac:dyDescent="0.3">
      <c r="A41">
        <f t="shared" si="12"/>
        <v>0</v>
      </c>
      <c r="B41" t="str">
        <v/>
      </c>
      <c r="C41" t="str">
        <v/>
      </c>
      <c r="D41" t="str">
        <v/>
      </c>
      <c r="E41" t="str">
        <v/>
      </c>
      <c r="F41" t="str">
        <v/>
      </c>
      <c r="G41">
        <v>0</v>
      </c>
      <c r="H41">
        <v>0</v>
      </c>
      <c r="I41">
        <v>0</v>
      </c>
      <c r="J41">
        <v>0</v>
      </c>
      <c r="K41">
        <v>0</v>
      </c>
      <c r="L41">
        <v>0</v>
      </c>
      <c r="M41">
        <v>0</v>
      </c>
      <c r="N41">
        <v>0</v>
      </c>
    </row>
    <row r="42" spans="1:14" x14ac:dyDescent="0.3">
      <c r="A42">
        <f t="shared" si="12"/>
        <v>0</v>
      </c>
      <c r="B42" t="str">
        <v/>
      </c>
      <c r="C42" t="str">
        <v/>
      </c>
      <c r="D42" t="str">
        <v/>
      </c>
      <c r="E42" t="str">
        <v/>
      </c>
      <c r="F42" t="str">
        <v/>
      </c>
      <c r="G42">
        <v>0</v>
      </c>
      <c r="H42">
        <v>0</v>
      </c>
      <c r="I42">
        <v>0</v>
      </c>
      <c r="J42">
        <v>0</v>
      </c>
      <c r="K42">
        <v>0</v>
      </c>
      <c r="L42">
        <v>0</v>
      </c>
      <c r="M42">
        <v>0</v>
      </c>
      <c r="N42">
        <v>0</v>
      </c>
    </row>
    <row r="43" spans="1:14" x14ac:dyDescent="0.3">
      <c r="A43">
        <f t="shared" si="12"/>
        <v>0</v>
      </c>
      <c r="B43" t="str">
        <v/>
      </c>
      <c r="C43" t="str">
        <v/>
      </c>
      <c r="D43" t="str">
        <v/>
      </c>
      <c r="E43" t="str">
        <v/>
      </c>
      <c r="F43" t="str">
        <v/>
      </c>
      <c r="G43">
        <v>0</v>
      </c>
      <c r="H43">
        <v>0</v>
      </c>
      <c r="I43">
        <v>0</v>
      </c>
      <c r="J43">
        <v>0</v>
      </c>
      <c r="K43">
        <v>0</v>
      </c>
      <c r="L43">
        <v>0</v>
      </c>
      <c r="M43">
        <v>0</v>
      </c>
      <c r="N43">
        <v>0</v>
      </c>
    </row>
    <row r="44" spans="1:14" x14ac:dyDescent="0.3">
      <c r="A44">
        <f t="shared" si="12"/>
        <v>0</v>
      </c>
      <c r="B44" t="str">
        <v/>
      </c>
      <c r="C44" t="str">
        <v/>
      </c>
      <c r="D44" t="str">
        <v/>
      </c>
      <c r="E44" t="str">
        <v/>
      </c>
      <c r="F44" t="str">
        <v/>
      </c>
      <c r="G44">
        <v>0</v>
      </c>
      <c r="H44">
        <v>0</v>
      </c>
      <c r="I44">
        <v>0</v>
      </c>
      <c r="J44">
        <v>0</v>
      </c>
      <c r="K44">
        <v>0</v>
      </c>
      <c r="L44">
        <v>0</v>
      </c>
      <c r="M44">
        <v>0</v>
      </c>
      <c r="N44">
        <v>0</v>
      </c>
    </row>
    <row r="45" spans="1:14" x14ac:dyDescent="0.3">
      <c r="A45">
        <f t="shared" si="12"/>
        <v>0</v>
      </c>
      <c r="B45" t="str">
        <v/>
      </c>
      <c r="C45" t="str">
        <v/>
      </c>
      <c r="D45" t="str">
        <v/>
      </c>
      <c r="E45" t="str">
        <v/>
      </c>
      <c r="F45" t="str">
        <v/>
      </c>
      <c r="G45">
        <v>0</v>
      </c>
      <c r="H45">
        <v>0</v>
      </c>
      <c r="I45">
        <v>0</v>
      </c>
      <c r="J45">
        <v>0</v>
      </c>
      <c r="K45">
        <v>0</v>
      </c>
      <c r="L45">
        <v>0</v>
      </c>
      <c r="M45">
        <v>0</v>
      </c>
      <c r="N45">
        <v>0</v>
      </c>
    </row>
    <row r="46" spans="1:14" x14ac:dyDescent="0.3">
      <c r="A46">
        <f t="shared" si="12"/>
        <v>0</v>
      </c>
      <c r="B46" t="str">
        <v/>
      </c>
      <c r="C46" t="str">
        <v/>
      </c>
      <c r="D46" t="str">
        <v/>
      </c>
      <c r="E46" t="str">
        <v/>
      </c>
      <c r="F46" t="str">
        <v/>
      </c>
      <c r="G46">
        <v>0</v>
      </c>
      <c r="H46">
        <v>0</v>
      </c>
      <c r="I46">
        <v>0</v>
      </c>
      <c r="J46">
        <v>0</v>
      </c>
      <c r="K46">
        <v>0</v>
      </c>
      <c r="L46">
        <v>0</v>
      </c>
      <c r="M46">
        <v>0</v>
      </c>
      <c r="N46">
        <v>0</v>
      </c>
    </row>
    <row r="47" spans="1:14" x14ac:dyDescent="0.3">
      <c r="A47">
        <f t="shared" si="12"/>
        <v>0</v>
      </c>
      <c r="B47" t="str">
        <v/>
      </c>
      <c r="C47" t="str">
        <v/>
      </c>
      <c r="D47" t="str">
        <v/>
      </c>
      <c r="E47" t="str">
        <v/>
      </c>
      <c r="F47" t="str">
        <v/>
      </c>
      <c r="G47">
        <v>0</v>
      </c>
      <c r="H47">
        <v>0</v>
      </c>
      <c r="I47">
        <v>0</v>
      </c>
      <c r="J47">
        <v>0</v>
      </c>
      <c r="K47">
        <v>0</v>
      </c>
      <c r="L47">
        <v>0</v>
      </c>
      <c r="M47">
        <v>0</v>
      </c>
      <c r="N47">
        <v>0</v>
      </c>
    </row>
    <row r="48" spans="1:14" x14ac:dyDescent="0.3">
      <c r="A48">
        <f t="shared" si="12"/>
        <v>0</v>
      </c>
      <c r="B48" t="str">
        <v/>
      </c>
      <c r="C48" t="str">
        <v/>
      </c>
      <c r="D48" t="str">
        <v/>
      </c>
      <c r="E48" t="str">
        <v/>
      </c>
      <c r="F48" t="str">
        <v/>
      </c>
      <c r="G48">
        <v>0</v>
      </c>
      <c r="H48">
        <v>0</v>
      </c>
      <c r="I48">
        <v>0</v>
      </c>
      <c r="J48">
        <v>0</v>
      </c>
      <c r="K48">
        <v>0</v>
      </c>
      <c r="L48">
        <v>0</v>
      </c>
      <c r="M48">
        <v>0</v>
      </c>
      <c r="N48">
        <v>0</v>
      </c>
    </row>
    <row r="49" spans="1:14" x14ac:dyDescent="0.3">
      <c r="A49">
        <f t="shared" si="12"/>
        <v>0</v>
      </c>
      <c r="B49" t="str">
        <v/>
      </c>
      <c r="C49" t="str">
        <v/>
      </c>
      <c r="D49" t="str">
        <v/>
      </c>
      <c r="E49" t="str">
        <v/>
      </c>
      <c r="F49" t="str">
        <v/>
      </c>
      <c r="G49">
        <v>0</v>
      </c>
      <c r="H49">
        <v>0</v>
      </c>
      <c r="I49">
        <v>0</v>
      </c>
      <c r="J49">
        <v>0</v>
      </c>
      <c r="K49">
        <v>0</v>
      </c>
      <c r="L49">
        <v>0</v>
      </c>
      <c r="M49">
        <v>0</v>
      </c>
      <c r="N49">
        <v>0</v>
      </c>
    </row>
    <row r="50" spans="1:14" x14ac:dyDescent="0.3">
      <c r="A50">
        <f t="shared" si="12"/>
        <v>0</v>
      </c>
      <c r="B50" t="str">
        <v/>
      </c>
      <c r="C50" t="str">
        <v/>
      </c>
      <c r="D50" t="str">
        <v/>
      </c>
      <c r="E50" t="str">
        <v/>
      </c>
      <c r="F50" t="str">
        <v/>
      </c>
      <c r="G50">
        <v>0</v>
      </c>
      <c r="H50">
        <v>0</v>
      </c>
      <c r="I50">
        <v>0</v>
      </c>
      <c r="J50">
        <v>0</v>
      </c>
      <c r="K50">
        <v>0</v>
      </c>
      <c r="L50">
        <v>0</v>
      </c>
      <c r="M50">
        <v>0</v>
      </c>
      <c r="N50">
        <v>0</v>
      </c>
    </row>
    <row r="51" spans="1:14" x14ac:dyDescent="0.3">
      <c r="A51">
        <f t="shared" si="12"/>
        <v>0</v>
      </c>
      <c r="B51" t="str">
        <v/>
      </c>
      <c r="C51" t="str">
        <v/>
      </c>
      <c r="D51" t="str">
        <v/>
      </c>
      <c r="E51" t="str">
        <v/>
      </c>
      <c r="F51" t="str">
        <v/>
      </c>
      <c r="G51">
        <v>0</v>
      </c>
      <c r="H51">
        <v>0</v>
      </c>
      <c r="I51">
        <v>0</v>
      </c>
      <c r="J51">
        <v>0</v>
      </c>
      <c r="K51">
        <v>0</v>
      </c>
      <c r="L51">
        <v>0</v>
      </c>
      <c r="M51">
        <v>0</v>
      </c>
      <c r="N51">
        <v>0</v>
      </c>
    </row>
    <row r="52" spans="1:14" x14ac:dyDescent="0.3">
      <c r="A52">
        <f t="shared" si="12"/>
        <v>0</v>
      </c>
      <c r="B52" t="str">
        <v/>
      </c>
      <c r="C52" t="str">
        <v/>
      </c>
      <c r="D52" t="str">
        <v/>
      </c>
      <c r="E52" t="str">
        <v/>
      </c>
      <c r="F52" t="str">
        <v/>
      </c>
      <c r="G52">
        <v>0</v>
      </c>
      <c r="H52">
        <v>0</v>
      </c>
      <c r="I52">
        <v>0</v>
      </c>
      <c r="J52">
        <v>0</v>
      </c>
      <c r="K52">
        <v>0</v>
      </c>
      <c r="L52">
        <v>0</v>
      </c>
      <c r="M52">
        <v>0</v>
      </c>
      <c r="N52">
        <v>0</v>
      </c>
    </row>
    <row r="53" spans="1:14" x14ac:dyDescent="0.3">
      <c r="A53">
        <f t="shared" si="12"/>
        <v>0</v>
      </c>
      <c r="B53" t="str">
        <v/>
      </c>
      <c r="C53" t="str">
        <v/>
      </c>
      <c r="D53" t="str">
        <v/>
      </c>
      <c r="E53" t="str">
        <v/>
      </c>
      <c r="F53" t="str">
        <v/>
      </c>
      <c r="G53">
        <v>0</v>
      </c>
      <c r="H53">
        <v>0</v>
      </c>
      <c r="I53">
        <v>0</v>
      </c>
      <c r="J53">
        <v>0</v>
      </c>
      <c r="K53">
        <v>0</v>
      </c>
      <c r="L53">
        <v>0</v>
      </c>
      <c r="M53">
        <v>0</v>
      </c>
      <c r="N53">
        <v>0</v>
      </c>
    </row>
    <row r="54" spans="1:14" x14ac:dyDescent="0.3">
      <c r="A54">
        <f t="shared" si="12"/>
        <v>0</v>
      </c>
      <c r="B54" t="str">
        <v/>
      </c>
      <c r="C54" t="str">
        <v/>
      </c>
      <c r="D54" t="str">
        <v/>
      </c>
      <c r="E54" t="str">
        <v/>
      </c>
      <c r="F54" t="str">
        <v/>
      </c>
      <c r="G54">
        <v>0</v>
      </c>
      <c r="H54">
        <v>0</v>
      </c>
      <c r="I54">
        <v>0</v>
      </c>
      <c r="J54">
        <v>0</v>
      </c>
      <c r="K54">
        <v>0</v>
      </c>
      <c r="L54">
        <v>0</v>
      </c>
      <c r="M54">
        <v>0</v>
      </c>
      <c r="N54">
        <v>0</v>
      </c>
    </row>
    <row r="55" spans="1:14" x14ac:dyDescent="0.3">
      <c r="A55">
        <f t="shared" si="12"/>
        <v>0</v>
      </c>
      <c r="B55" t="str">
        <v/>
      </c>
      <c r="C55" t="str">
        <v/>
      </c>
      <c r="D55" t="str">
        <v/>
      </c>
      <c r="E55" t="str">
        <v/>
      </c>
      <c r="F55" t="str">
        <v/>
      </c>
      <c r="G55">
        <v>0</v>
      </c>
      <c r="H55">
        <v>0</v>
      </c>
      <c r="I55">
        <v>0</v>
      </c>
      <c r="J55">
        <v>0</v>
      </c>
      <c r="K55">
        <v>0</v>
      </c>
      <c r="L55">
        <v>0</v>
      </c>
      <c r="M55">
        <v>0</v>
      </c>
      <c r="N55">
        <v>0</v>
      </c>
    </row>
    <row r="56" spans="1:14" x14ac:dyDescent="0.3">
      <c r="A56">
        <f t="shared" si="12"/>
        <v>0</v>
      </c>
      <c r="B56" t="str">
        <v/>
      </c>
      <c r="C56" t="str">
        <v/>
      </c>
      <c r="D56" t="str">
        <v/>
      </c>
      <c r="E56" t="str">
        <v/>
      </c>
      <c r="F56" t="str">
        <v/>
      </c>
      <c r="G56">
        <v>0</v>
      </c>
      <c r="H56">
        <v>0</v>
      </c>
      <c r="I56">
        <v>0</v>
      </c>
      <c r="J56">
        <v>0</v>
      </c>
      <c r="K56">
        <v>0</v>
      </c>
      <c r="L56">
        <v>0</v>
      </c>
      <c r="M56">
        <v>0</v>
      </c>
      <c r="N56">
        <v>0</v>
      </c>
    </row>
    <row r="57" spans="1:14" x14ac:dyDescent="0.3">
      <c r="A57">
        <f t="shared" si="12"/>
        <v>0</v>
      </c>
      <c r="B57" t="str">
        <v/>
      </c>
      <c r="C57" t="str">
        <v/>
      </c>
      <c r="D57" t="str">
        <v/>
      </c>
      <c r="E57" t="str">
        <v/>
      </c>
      <c r="F57" t="str">
        <v/>
      </c>
      <c r="G57">
        <v>0</v>
      </c>
      <c r="H57">
        <v>0</v>
      </c>
      <c r="I57">
        <v>0</v>
      </c>
      <c r="J57">
        <v>0</v>
      </c>
      <c r="K57">
        <v>0</v>
      </c>
      <c r="L57">
        <v>0</v>
      </c>
      <c r="M57">
        <v>0</v>
      </c>
      <c r="N57">
        <v>0</v>
      </c>
    </row>
    <row r="58" spans="1:14" x14ac:dyDescent="0.3">
      <c r="A58">
        <f t="shared" si="12"/>
        <v>0</v>
      </c>
      <c r="B58" t="str">
        <v/>
      </c>
      <c r="C58" t="str">
        <v/>
      </c>
      <c r="D58" t="str">
        <v/>
      </c>
      <c r="E58" t="str">
        <v/>
      </c>
      <c r="F58" t="str">
        <v/>
      </c>
      <c r="G58">
        <v>0</v>
      </c>
      <c r="H58">
        <v>0</v>
      </c>
      <c r="I58">
        <v>0</v>
      </c>
      <c r="J58">
        <v>0</v>
      </c>
      <c r="K58">
        <v>0</v>
      </c>
      <c r="L58">
        <v>0</v>
      </c>
      <c r="M58">
        <v>0</v>
      </c>
      <c r="N58">
        <v>0</v>
      </c>
    </row>
    <row r="59" spans="1:14" x14ac:dyDescent="0.3">
      <c r="A59">
        <f t="shared" si="12"/>
        <v>0</v>
      </c>
      <c r="B59" t="str">
        <v/>
      </c>
      <c r="C59" t="str">
        <v/>
      </c>
      <c r="D59" t="str">
        <v/>
      </c>
      <c r="E59" t="str">
        <v/>
      </c>
      <c r="F59" t="str">
        <v/>
      </c>
      <c r="G59">
        <v>0</v>
      </c>
      <c r="H59">
        <v>0</v>
      </c>
      <c r="I59">
        <v>0</v>
      </c>
      <c r="J59">
        <v>0</v>
      </c>
      <c r="K59">
        <v>0</v>
      </c>
      <c r="L59">
        <v>0</v>
      </c>
      <c r="M59">
        <v>0</v>
      </c>
      <c r="N59">
        <v>0</v>
      </c>
    </row>
    <row r="60" spans="1:14" x14ac:dyDescent="0.3">
      <c r="A60">
        <f t="shared" si="12"/>
        <v>0</v>
      </c>
      <c r="B60" t="str">
        <v/>
      </c>
      <c r="C60" t="str">
        <v/>
      </c>
      <c r="D60" t="str">
        <v/>
      </c>
      <c r="E60" t="str">
        <v/>
      </c>
      <c r="F60" t="str">
        <v/>
      </c>
      <c r="G60">
        <v>0</v>
      </c>
      <c r="H60">
        <v>0</v>
      </c>
      <c r="I60">
        <v>0</v>
      </c>
      <c r="J60">
        <v>0</v>
      </c>
      <c r="K60">
        <v>0</v>
      </c>
      <c r="L60">
        <v>0</v>
      </c>
      <c r="M60">
        <v>0</v>
      </c>
      <c r="N60">
        <v>0</v>
      </c>
    </row>
    <row r="61" spans="1:14" x14ac:dyDescent="0.3">
      <c r="A61">
        <f t="shared" si="12"/>
        <v>0</v>
      </c>
      <c r="B61" t="str">
        <v/>
      </c>
      <c r="C61" t="str">
        <v/>
      </c>
      <c r="D61" t="str">
        <v/>
      </c>
      <c r="E61" t="str">
        <v/>
      </c>
      <c r="F61" t="str">
        <v/>
      </c>
      <c r="G61">
        <v>0</v>
      </c>
      <c r="H61">
        <v>0</v>
      </c>
      <c r="I61">
        <v>0</v>
      </c>
      <c r="J61">
        <v>0</v>
      </c>
      <c r="K61">
        <v>0</v>
      </c>
      <c r="L61">
        <v>0</v>
      </c>
      <c r="M61">
        <v>0</v>
      </c>
      <c r="N61">
        <v>0</v>
      </c>
    </row>
    <row r="62" spans="1:14" x14ac:dyDescent="0.3">
      <c r="A62">
        <f t="shared" si="12"/>
        <v>0</v>
      </c>
      <c r="B62" t="str">
        <v/>
      </c>
      <c r="C62" t="str">
        <v/>
      </c>
      <c r="D62" t="str">
        <v/>
      </c>
      <c r="E62" t="str">
        <v/>
      </c>
      <c r="F62" t="str">
        <v/>
      </c>
      <c r="G62">
        <v>0</v>
      </c>
      <c r="H62">
        <v>0</v>
      </c>
      <c r="I62">
        <v>0</v>
      </c>
      <c r="J62">
        <v>0</v>
      </c>
      <c r="K62">
        <v>0</v>
      </c>
      <c r="L62">
        <v>0</v>
      </c>
      <c r="M62">
        <v>0</v>
      </c>
      <c r="N62">
        <v>0</v>
      </c>
    </row>
    <row r="63" spans="1:14" x14ac:dyDescent="0.3">
      <c r="A63">
        <f t="shared" si="12"/>
        <v>0</v>
      </c>
      <c r="B63" t="str">
        <v/>
      </c>
      <c r="C63" t="str">
        <v/>
      </c>
      <c r="D63" t="str">
        <v/>
      </c>
      <c r="E63" t="str">
        <v/>
      </c>
      <c r="F63" t="str">
        <v/>
      </c>
      <c r="G63">
        <v>0</v>
      </c>
      <c r="H63">
        <v>0</v>
      </c>
      <c r="I63">
        <v>0</v>
      </c>
      <c r="J63">
        <v>0</v>
      </c>
      <c r="K63">
        <v>0</v>
      </c>
      <c r="L63">
        <v>0</v>
      </c>
      <c r="M63">
        <v>0</v>
      </c>
      <c r="N63">
        <v>0</v>
      </c>
    </row>
    <row r="64" spans="1:14" x14ac:dyDescent="0.3">
      <c r="A64">
        <f t="shared" si="12"/>
        <v>0</v>
      </c>
      <c r="B64" t="str">
        <v/>
      </c>
      <c r="C64" t="str">
        <v/>
      </c>
      <c r="D64" t="str">
        <v/>
      </c>
      <c r="E64" t="str">
        <v/>
      </c>
      <c r="F64" t="str">
        <v/>
      </c>
      <c r="G64">
        <v>0</v>
      </c>
      <c r="H64">
        <v>0</v>
      </c>
      <c r="I64">
        <v>0</v>
      </c>
      <c r="J64">
        <v>0</v>
      </c>
      <c r="K64">
        <v>0</v>
      </c>
      <c r="L64">
        <v>0</v>
      </c>
      <c r="M64">
        <v>0</v>
      </c>
      <c r="N64">
        <v>0</v>
      </c>
    </row>
    <row r="65" spans="1:14" x14ac:dyDescent="0.3">
      <c r="A65">
        <f t="shared" si="12"/>
        <v>0</v>
      </c>
      <c r="B65" t="str">
        <v/>
      </c>
      <c r="C65" t="str">
        <v/>
      </c>
      <c r="D65" t="str">
        <v/>
      </c>
      <c r="E65" t="str">
        <v/>
      </c>
      <c r="F65" t="str">
        <v/>
      </c>
      <c r="G65">
        <v>0</v>
      </c>
      <c r="H65">
        <v>0</v>
      </c>
      <c r="I65">
        <v>0</v>
      </c>
      <c r="J65">
        <v>0</v>
      </c>
      <c r="K65">
        <v>0</v>
      </c>
      <c r="L65">
        <v>0</v>
      </c>
      <c r="M65">
        <v>0</v>
      </c>
      <c r="N65">
        <v>0</v>
      </c>
    </row>
    <row r="66" spans="1:14" x14ac:dyDescent="0.3">
      <c r="A66">
        <f t="shared" si="12"/>
        <v>0</v>
      </c>
      <c r="B66" t="str">
        <v/>
      </c>
      <c r="C66" t="str">
        <v/>
      </c>
      <c r="D66" t="str">
        <v/>
      </c>
      <c r="E66" t="str">
        <v/>
      </c>
      <c r="F66" t="str">
        <v/>
      </c>
      <c r="G66">
        <v>0</v>
      </c>
      <c r="H66">
        <v>0</v>
      </c>
      <c r="I66">
        <v>0</v>
      </c>
      <c r="J66">
        <v>0</v>
      </c>
      <c r="K66">
        <v>0</v>
      </c>
      <c r="L66">
        <v>0</v>
      </c>
      <c r="M66">
        <v>0</v>
      </c>
      <c r="N66">
        <v>0</v>
      </c>
    </row>
    <row r="67" spans="1:14" x14ac:dyDescent="0.3">
      <c r="A67">
        <f t="shared" si="12"/>
        <v>0</v>
      </c>
      <c r="B67" t="str">
        <v/>
      </c>
      <c r="C67" t="str">
        <v/>
      </c>
      <c r="D67" t="str">
        <v/>
      </c>
      <c r="E67" t="str">
        <v/>
      </c>
      <c r="F67" t="str">
        <v/>
      </c>
      <c r="G67">
        <v>0</v>
      </c>
      <c r="H67">
        <v>0</v>
      </c>
      <c r="I67">
        <v>0</v>
      </c>
      <c r="J67">
        <v>0</v>
      </c>
      <c r="K67">
        <v>0</v>
      </c>
      <c r="L67">
        <v>0</v>
      </c>
      <c r="M67">
        <v>0</v>
      </c>
      <c r="N67">
        <v>0</v>
      </c>
    </row>
    <row r="68" spans="1:14" x14ac:dyDescent="0.3">
      <c r="A68">
        <f t="shared" si="12"/>
        <v>0</v>
      </c>
      <c r="B68" t="str">
        <v/>
      </c>
      <c r="C68" t="str">
        <v/>
      </c>
      <c r="D68" t="str">
        <v/>
      </c>
      <c r="E68" t="str">
        <v/>
      </c>
      <c r="F68" t="str">
        <v/>
      </c>
      <c r="G68">
        <v>0</v>
      </c>
      <c r="H68">
        <v>0</v>
      </c>
      <c r="I68">
        <v>0</v>
      </c>
      <c r="J68">
        <v>0</v>
      </c>
      <c r="K68">
        <v>0</v>
      </c>
      <c r="L68">
        <v>0</v>
      </c>
      <c r="M68">
        <v>0</v>
      </c>
      <c r="N68">
        <v>0</v>
      </c>
    </row>
    <row r="69" spans="1:14" x14ac:dyDescent="0.3">
      <c r="A69">
        <f t="shared" ref="A69:A105" si="13">Chosen_Syndicate</f>
        <v>0</v>
      </c>
      <c r="B69" t="str">
        <v/>
      </c>
      <c r="C69" t="str">
        <v/>
      </c>
      <c r="D69" t="str">
        <v/>
      </c>
      <c r="E69" t="str">
        <v/>
      </c>
      <c r="F69" t="str">
        <v/>
      </c>
      <c r="G69">
        <v>0</v>
      </c>
      <c r="H69">
        <v>0</v>
      </c>
      <c r="I69">
        <v>0</v>
      </c>
      <c r="J69">
        <v>0</v>
      </c>
      <c r="K69">
        <v>0</v>
      </c>
      <c r="L69">
        <v>0</v>
      </c>
      <c r="M69">
        <v>0</v>
      </c>
      <c r="N69">
        <v>0</v>
      </c>
    </row>
    <row r="70" spans="1:14" x14ac:dyDescent="0.3">
      <c r="A70">
        <f t="shared" si="13"/>
        <v>0</v>
      </c>
      <c r="B70" t="str">
        <v/>
      </c>
      <c r="C70" t="str">
        <v/>
      </c>
      <c r="D70" t="str">
        <v/>
      </c>
      <c r="E70" t="str">
        <v/>
      </c>
      <c r="F70" t="str">
        <v/>
      </c>
      <c r="G70">
        <v>0</v>
      </c>
      <c r="H70">
        <v>0</v>
      </c>
      <c r="I70">
        <v>0</v>
      </c>
      <c r="J70">
        <v>0</v>
      </c>
      <c r="K70">
        <v>0</v>
      </c>
      <c r="L70">
        <v>0</v>
      </c>
      <c r="M70">
        <v>0</v>
      </c>
      <c r="N70">
        <v>0</v>
      </c>
    </row>
    <row r="71" spans="1:14" x14ac:dyDescent="0.3">
      <c r="A71">
        <f t="shared" si="13"/>
        <v>0</v>
      </c>
      <c r="B71" t="str">
        <v/>
      </c>
      <c r="C71" t="str">
        <v/>
      </c>
      <c r="D71" t="str">
        <v/>
      </c>
      <c r="E71" t="str">
        <v/>
      </c>
      <c r="F71" t="str">
        <v/>
      </c>
      <c r="G71">
        <v>0</v>
      </c>
      <c r="H71">
        <v>0</v>
      </c>
      <c r="I71">
        <v>0</v>
      </c>
      <c r="J71">
        <v>0</v>
      </c>
      <c r="K71">
        <v>0</v>
      </c>
      <c r="L71">
        <v>0</v>
      </c>
      <c r="M71">
        <v>0</v>
      </c>
      <c r="N71">
        <v>0</v>
      </c>
    </row>
    <row r="72" spans="1:14" x14ac:dyDescent="0.3">
      <c r="A72">
        <f t="shared" si="13"/>
        <v>0</v>
      </c>
      <c r="B72" t="str">
        <v/>
      </c>
      <c r="C72" t="str">
        <v/>
      </c>
      <c r="D72" t="str">
        <v/>
      </c>
      <c r="E72" t="str">
        <v/>
      </c>
      <c r="F72" t="str">
        <v/>
      </c>
      <c r="G72">
        <v>0</v>
      </c>
      <c r="H72">
        <v>0</v>
      </c>
      <c r="I72">
        <v>0</v>
      </c>
      <c r="J72">
        <v>0</v>
      </c>
      <c r="K72">
        <v>0</v>
      </c>
      <c r="L72">
        <v>0</v>
      </c>
      <c r="M72">
        <v>0</v>
      </c>
      <c r="N72">
        <v>0</v>
      </c>
    </row>
    <row r="73" spans="1:14" x14ac:dyDescent="0.3">
      <c r="A73">
        <f t="shared" si="13"/>
        <v>0</v>
      </c>
      <c r="B73" t="str">
        <v/>
      </c>
      <c r="C73" t="str">
        <v/>
      </c>
      <c r="D73" t="str">
        <v/>
      </c>
      <c r="E73" t="str">
        <v/>
      </c>
      <c r="F73" t="str">
        <v/>
      </c>
      <c r="G73">
        <v>0</v>
      </c>
      <c r="H73">
        <v>0</v>
      </c>
      <c r="I73">
        <v>0</v>
      </c>
      <c r="J73">
        <v>0</v>
      </c>
      <c r="K73">
        <v>0</v>
      </c>
      <c r="L73">
        <v>0</v>
      </c>
      <c r="M73">
        <v>0</v>
      </c>
      <c r="N73">
        <v>0</v>
      </c>
    </row>
    <row r="74" spans="1:14" x14ac:dyDescent="0.3">
      <c r="A74">
        <f t="shared" si="13"/>
        <v>0</v>
      </c>
      <c r="B74" t="str">
        <v/>
      </c>
      <c r="C74" t="str">
        <v/>
      </c>
      <c r="D74" t="str">
        <v/>
      </c>
      <c r="E74" t="str">
        <v/>
      </c>
      <c r="F74" t="str">
        <v/>
      </c>
      <c r="G74">
        <v>0</v>
      </c>
      <c r="H74">
        <v>0</v>
      </c>
      <c r="I74">
        <v>0</v>
      </c>
      <c r="J74">
        <v>0</v>
      </c>
      <c r="K74">
        <v>0</v>
      </c>
      <c r="L74">
        <v>0</v>
      </c>
      <c r="M74">
        <v>0</v>
      </c>
      <c r="N74">
        <v>0</v>
      </c>
    </row>
    <row r="75" spans="1:14" x14ac:dyDescent="0.3">
      <c r="A75">
        <f t="shared" si="13"/>
        <v>0</v>
      </c>
      <c r="B75" t="str">
        <v/>
      </c>
      <c r="C75" t="str">
        <v/>
      </c>
      <c r="D75" t="str">
        <v/>
      </c>
      <c r="E75" t="str">
        <v/>
      </c>
      <c r="F75" t="str">
        <v/>
      </c>
      <c r="G75">
        <v>0</v>
      </c>
      <c r="H75">
        <v>0</v>
      </c>
      <c r="I75">
        <v>0</v>
      </c>
      <c r="J75">
        <v>0</v>
      </c>
      <c r="K75">
        <v>0</v>
      </c>
      <c r="L75">
        <v>0</v>
      </c>
      <c r="M75">
        <v>0</v>
      </c>
      <c r="N75">
        <v>0</v>
      </c>
    </row>
    <row r="76" spans="1:14" x14ac:dyDescent="0.3">
      <c r="A76">
        <f t="shared" si="13"/>
        <v>0</v>
      </c>
      <c r="B76" t="str">
        <v/>
      </c>
      <c r="C76" t="str">
        <v/>
      </c>
      <c r="D76" t="str">
        <v/>
      </c>
      <c r="E76" t="str">
        <v/>
      </c>
      <c r="F76" t="str">
        <v/>
      </c>
      <c r="G76">
        <v>0</v>
      </c>
      <c r="H76">
        <v>0</v>
      </c>
      <c r="I76">
        <v>0</v>
      </c>
      <c r="J76">
        <v>0</v>
      </c>
      <c r="K76">
        <v>0</v>
      </c>
      <c r="L76">
        <v>0</v>
      </c>
      <c r="M76">
        <v>0</v>
      </c>
      <c r="N76">
        <v>0</v>
      </c>
    </row>
    <row r="77" spans="1:14" x14ac:dyDescent="0.3">
      <c r="A77">
        <f t="shared" si="13"/>
        <v>0</v>
      </c>
      <c r="B77" t="str">
        <v/>
      </c>
      <c r="C77" t="str">
        <v/>
      </c>
      <c r="D77" t="str">
        <v/>
      </c>
      <c r="E77" t="str">
        <v/>
      </c>
      <c r="F77" t="str">
        <v/>
      </c>
      <c r="G77">
        <v>0</v>
      </c>
      <c r="H77">
        <v>0</v>
      </c>
      <c r="I77">
        <v>0</v>
      </c>
      <c r="J77">
        <v>0</v>
      </c>
      <c r="K77">
        <v>0</v>
      </c>
      <c r="L77">
        <v>0</v>
      </c>
      <c r="M77">
        <v>0</v>
      </c>
      <c r="N77">
        <v>0</v>
      </c>
    </row>
    <row r="78" spans="1:14" x14ac:dyDescent="0.3">
      <c r="A78">
        <f t="shared" si="13"/>
        <v>0</v>
      </c>
      <c r="B78" t="str">
        <v/>
      </c>
      <c r="C78" t="str">
        <v/>
      </c>
      <c r="D78" t="str">
        <v/>
      </c>
      <c r="E78" t="str">
        <v/>
      </c>
      <c r="F78" t="str">
        <v/>
      </c>
      <c r="G78">
        <v>0</v>
      </c>
      <c r="H78">
        <v>0</v>
      </c>
      <c r="I78">
        <v>0</v>
      </c>
      <c r="J78">
        <v>0</v>
      </c>
      <c r="K78">
        <v>0</v>
      </c>
      <c r="L78">
        <v>0</v>
      </c>
      <c r="M78">
        <v>0</v>
      </c>
      <c r="N78">
        <v>0</v>
      </c>
    </row>
    <row r="79" spans="1:14" x14ac:dyDescent="0.3">
      <c r="A79">
        <f t="shared" si="13"/>
        <v>0</v>
      </c>
      <c r="B79" t="str">
        <v/>
      </c>
      <c r="C79" t="str">
        <v/>
      </c>
      <c r="D79" t="str">
        <v/>
      </c>
      <c r="E79" t="str">
        <v/>
      </c>
      <c r="F79" t="str">
        <v/>
      </c>
      <c r="G79">
        <v>0</v>
      </c>
      <c r="H79">
        <v>0</v>
      </c>
      <c r="I79">
        <v>0</v>
      </c>
      <c r="J79">
        <v>0</v>
      </c>
      <c r="K79">
        <v>0</v>
      </c>
      <c r="L79">
        <v>0</v>
      </c>
      <c r="M79">
        <v>0</v>
      </c>
      <c r="N79">
        <v>0</v>
      </c>
    </row>
    <row r="80" spans="1:14" x14ac:dyDescent="0.3">
      <c r="A80">
        <f t="shared" si="13"/>
        <v>0</v>
      </c>
      <c r="B80" t="str">
        <v/>
      </c>
      <c r="C80" t="str">
        <v/>
      </c>
      <c r="D80" t="str">
        <v/>
      </c>
      <c r="E80" t="str">
        <v/>
      </c>
      <c r="F80" t="str">
        <v/>
      </c>
      <c r="G80">
        <v>0</v>
      </c>
      <c r="H80">
        <v>0</v>
      </c>
      <c r="I80">
        <v>0</v>
      </c>
      <c r="J80">
        <v>0</v>
      </c>
      <c r="K80">
        <v>0</v>
      </c>
      <c r="L80">
        <v>0</v>
      </c>
      <c r="M80">
        <v>0</v>
      </c>
      <c r="N80">
        <v>0</v>
      </c>
    </row>
    <row r="81" spans="1:14" x14ac:dyDescent="0.3">
      <c r="A81">
        <f t="shared" si="13"/>
        <v>0</v>
      </c>
      <c r="B81" t="str">
        <v/>
      </c>
      <c r="C81" t="str">
        <v/>
      </c>
      <c r="D81" t="str">
        <v/>
      </c>
      <c r="E81" t="str">
        <v/>
      </c>
      <c r="F81" t="str">
        <v/>
      </c>
      <c r="G81">
        <v>0</v>
      </c>
      <c r="H81">
        <v>0</v>
      </c>
      <c r="I81">
        <v>0</v>
      </c>
      <c r="J81">
        <v>0</v>
      </c>
      <c r="K81">
        <v>0</v>
      </c>
      <c r="L81">
        <v>0</v>
      </c>
      <c r="M81">
        <v>0</v>
      </c>
      <c r="N81">
        <v>0</v>
      </c>
    </row>
    <row r="82" spans="1:14" x14ac:dyDescent="0.3">
      <c r="A82">
        <f t="shared" si="13"/>
        <v>0</v>
      </c>
      <c r="B82" t="str">
        <v/>
      </c>
      <c r="C82" t="str">
        <v/>
      </c>
      <c r="D82" t="str">
        <v/>
      </c>
      <c r="E82" t="str">
        <v/>
      </c>
      <c r="F82" t="str">
        <v/>
      </c>
      <c r="G82">
        <v>0</v>
      </c>
      <c r="H82">
        <v>0</v>
      </c>
      <c r="I82">
        <v>0</v>
      </c>
      <c r="J82">
        <v>0</v>
      </c>
      <c r="K82">
        <v>0</v>
      </c>
      <c r="L82">
        <v>0</v>
      </c>
      <c r="M82">
        <v>0</v>
      </c>
      <c r="N82">
        <v>0</v>
      </c>
    </row>
    <row r="83" spans="1:14" x14ac:dyDescent="0.3">
      <c r="A83">
        <f t="shared" si="13"/>
        <v>0</v>
      </c>
      <c r="B83" t="str">
        <v/>
      </c>
      <c r="C83" t="str">
        <v/>
      </c>
      <c r="D83" t="str">
        <v/>
      </c>
      <c r="E83" t="str">
        <v/>
      </c>
      <c r="F83" t="str">
        <v/>
      </c>
      <c r="G83">
        <v>0</v>
      </c>
      <c r="H83">
        <v>0</v>
      </c>
      <c r="I83">
        <v>0</v>
      </c>
      <c r="J83">
        <v>0</v>
      </c>
      <c r="K83">
        <v>0</v>
      </c>
      <c r="L83">
        <v>0</v>
      </c>
      <c r="M83">
        <v>0</v>
      </c>
      <c r="N83">
        <v>0</v>
      </c>
    </row>
    <row r="84" spans="1:14" x14ac:dyDescent="0.3">
      <c r="A84">
        <f t="shared" si="13"/>
        <v>0</v>
      </c>
      <c r="B84" t="str">
        <v/>
      </c>
      <c r="C84" t="str">
        <v/>
      </c>
      <c r="D84" t="str">
        <v/>
      </c>
      <c r="E84" t="str">
        <v/>
      </c>
      <c r="F84" t="str">
        <v/>
      </c>
      <c r="G84">
        <v>0</v>
      </c>
      <c r="H84">
        <v>0</v>
      </c>
      <c r="I84">
        <v>0</v>
      </c>
      <c r="J84">
        <v>0</v>
      </c>
      <c r="K84">
        <v>0</v>
      </c>
      <c r="L84">
        <v>0</v>
      </c>
      <c r="M84">
        <v>0</v>
      </c>
      <c r="N84">
        <v>0</v>
      </c>
    </row>
    <row r="85" spans="1:14" x14ac:dyDescent="0.3">
      <c r="A85">
        <f t="shared" si="13"/>
        <v>0</v>
      </c>
      <c r="B85" t="str">
        <v/>
      </c>
      <c r="C85" t="str">
        <v/>
      </c>
      <c r="D85" t="str">
        <v/>
      </c>
      <c r="E85" t="str">
        <v/>
      </c>
      <c r="F85" t="str">
        <v/>
      </c>
      <c r="G85">
        <v>0</v>
      </c>
      <c r="H85">
        <v>0</v>
      </c>
      <c r="I85">
        <v>0</v>
      </c>
      <c r="J85">
        <v>0</v>
      </c>
      <c r="K85">
        <v>0</v>
      </c>
      <c r="L85">
        <v>0</v>
      </c>
      <c r="M85">
        <v>0</v>
      </c>
      <c r="N85">
        <v>0</v>
      </c>
    </row>
    <row r="86" spans="1:14" x14ac:dyDescent="0.3">
      <c r="A86">
        <f t="shared" si="13"/>
        <v>0</v>
      </c>
      <c r="B86" t="str">
        <v/>
      </c>
      <c r="C86" t="str">
        <v/>
      </c>
      <c r="D86" t="str">
        <v/>
      </c>
      <c r="E86" t="str">
        <v/>
      </c>
      <c r="F86" t="str">
        <v/>
      </c>
      <c r="G86">
        <v>0</v>
      </c>
      <c r="H86">
        <v>0</v>
      </c>
      <c r="I86">
        <v>0</v>
      </c>
      <c r="J86">
        <v>0</v>
      </c>
      <c r="K86">
        <v>0</v>
      </c>
      <c r="L86">
        <v>0</v>
      </c>
      <c r="M86">
        <v>0</v>
      </c>
      <c r="N86">
        <v>0</v>
      </c>
    </row>
    <row r="87" spans="1:14" x14ac:dyDescent="0.3">
      <c r="A87">
        <f t="shared" si="13"/>
        <v>0</v>
      </c>
      <c r="B87" t="str">
        <v/>
      </c>
      <c r="C87" t="str">
        <v/>
      </c>
      <c r="D87" t="str">
        <v/>
      </c>
      <c r="E87" t="str">
        <v/>
      </c>
      <c r="F87" t="str">
        <v/>
      </c>
      <c r="G87">
        <v>0</v>
      </c>
      <c r="H87">
        <v>0</v>
      </c>
      <c r="I87">
        <v>0</v>
      </c>
      <c r="J87">
        <v>0</v>
      </c>
      <c r="K87">
        <v>0</v>
      </c>
      <c r="L87">
        <v>0</v>
      </c>
      <c r="M87">
        <v>0</v>
      </c>
      <c r="N87">
        <v>0</v>
      </c>
    </row>
    <row r="88" spans="1:14" x14ac:dyDescent="0.3">
      <c r="A88">
        <f t="shared" si="13"/>
        <v>0</v>
      </c>
      <c r="B88" t="str">
        <v/>
      </c>
      <c r="C88" t="str">
        <v/>
      </c>
      <c r="D88" t="str">
        <v/>
      </c>
      <c r="E88" t="str">
        <v/>
      </c>
      <c r="F88" t="str">
        <v/>
      </c>
      <c r="G88">
        <v>0</v>
      </c>
      <c r="H88">
        <v>0</v>
      </c>
      <c r="I88">
        <v>0</v>
      </c>
      <c r="J88">
        <v>0</v>
      </c>
      <c r="K88">
        <v>0</v>
      </c>
      <c r="L88">
        <v>0</v>
      </c>
      <c r="M88">
        <v>0</v>
      </c>
      <c r="N88">
        <v>0</v>
      </c>
    </row>
    <row r="89" spans="1:14" x14ac:dyDescent="0.3">
      <c r="A89">
        <f t="shared" si="13"/>
        <v>0</v>
      </c>
      <c r="B89" t="str">
        <v/>
      </c>
      <c r="C89" t="str">
        <v/>
      </c>
      <c r="D89" t="str">
        <v/>
      </c>
      <c r="E89" t="str">
        <v/>
      </c>
      <c r="F89" t="str">
        <v/>
      </c>
      <c r="G89">
        <v>0</v>
      </c>
      <c r="H89">
        <v>0</v>
      </c>
      <c r="I89">
        <v>0</v>
      </c>
      <c r="J89">
        <v>0</v>
      </c>
      <c r="K89">
        <v>0</v>
      </c>
      <c r="L89">
        <v>0</v>
      </c>
      <c r="M89">
        <v>0</v>
      </c>
      <c r="N89">
        <v>0</v>
      </c>
    </row>
    <row r="90" spans="1:14" x14ac:dyDescent="0.3">
      <c r="A90">
        <f t="shared" si="13"/>
        <v>0</v>
      </c>
      <c r="B90" t="str">
        <v/>
      </c>
      <c r="C90" t="str">
        <v/>
      </c>
      <c r="D90" t="str">
        <v/>
      </c>
      <c r="E90" t="str">
        <v/>
      </c>
      <c r="F90" t="str">
        <v/>
      </c>
      <c r="G90">
        <v>0</v>
      </c>
      <c r="H90">
        <v>0</v>
      </c>
      <c r="I90">
        <v>0</v>
      </c>
      <c r="J90">
        <v>0</v>
      </c>
      <c r="K90">
        <v>0</v>
      </c>
      <c r="L90">
        <v>0</v>
      </c>
      <c r="M90">
        <v>0</v>
      </c>
      <c r="N90">
        <v>0</v>
      </c>
    </row>
    <row r="91" spans="1:14" x14ac:dyDescent="0.3">
      <c r="A91">
        <f t="shared" si="13"/>
        <v>0</v>
      </c>
      <c r="B91" t="str">
        <v/>
      </c>
      <c r="C91" t="str">
        <v/>
      </c>
      <c r="D91" t="str">
        <v/>
      </c>
      <c r="E91" t="str">
        <v/>
      </c>
      <c r="F91" t="str">
        <v/>
      </c>
      <c r="G91">
        <v>0</v>
      </c>
      <c r="H91">
        <v>0</v>
      </c>
      <c r="I91">
        <v>0</v>
      </c>
      <c r="J91">
        <v>0</v>
      </c>
      <c r="K91">
        <v>0</v>
      </c>
      <c r="L91">
        <v>0</v>
      </c>
      <c r="M91">
        <v>0</v>
      </c>
      <c r="N91">
        <v>0</v>
      </c>
    </row>
    <row r="92" spans="1:14" x14ac:dyDescent="0.3">
      <c r="A92">
        <f t="shared" si="13"/>
        <v>0</v>
      </c>
      <c r="B92" t="str">
        <v/>
      </c>
      <c r="C92" t="str">
        <v/>
      </c>
      <c r="D92" t="str">
        <v/>
      </c>
      <c r="E92" t="str">
        <v/>
      </c>
      <c r="F92" t="str">
        <v/>
      </c>
      <c r="G92">
        <v>0</v>
      </c>
      <c r="H92">
        <v>0</v>
      </c>
      <c r="I92">
        <v>0</v>
      </c>
      <c r="J92">
        <v>0</v>
      </c>
      <c r="K92">
        <v>0</v>
      </c>
      <c r="L92">
        <v>0</v>
      </c>
      <c r="M92">
        <v>0</v>
      </c>
      <c r="N92">
        <v>0</v>
      </c>
    </row>
    <row r="93" spans="1:14" x14ac:dyDescent="0.3">
      <c r="A93">
        <f t="shared" si="13"/>
        <v>0</v>
      </c>
      <c r="B93" t="str">
        <v/>
      </c>
      <c r="C93" t="str">
        <v/>
      </c>
      <c r="D93" t="str">
        <v/>
      </c>
      <c r="E93" t="str">
        <v/>
      </c>
      <c r="F93" t="str">
        <v/>
      </c>
      <c r="G93">
        <v>0</v>
      </c>
      <c r="H93">
        <v>0</v>
      </c>
      <c r="I93">
        <v>0</v>
      </c>
      <c r="J93">
        <v>0</v>
      </c>
      <c r="K93">
        <v>0</v>
      </c>
      <c r="L93">
        <v>0</v>
      </c>
      <c r="M93">
        <v>0</v>
      </c>
      <c r="N93">
        <v>0</v>
      </c>
    </row>
    <row r="94" spans="1:14" x14ac:dyDescent="0.3">
      <c r="A94">
        <f t="shared" si="13"/>
        <v>0</v>
      </c>
      <c r="B94" t="str">
        <v/>
      </c>
      <c r="C94" t="str">
        <v/>
      </c>
      <c r="D94" t="str">
        <v/>
      </c>
      <c r="E94" t="str">
        <v/>
      </c>
      <c r="F94" t="str">
        <v/>
      </c>
      <c r="G94">
        <v>0</v>
      </c>
      <c r="H94">
        <v>0</v>
      </c>
      <c r="I94">
        <v>0</v>
      </c>
      <c r="J94">
        <v>0</v>
      </c>
      <c r="K94">
        <v>0</v>
      </c>
      <c r="L94">
        <v>0</v>
      </c>
      <c r="M94">
        <v>0</v>
      </c>
      <c r="N94">
        <v>0</v>
      </c>
    </row>
    <row r="95" spans="1:14" x14ac:dyDescent="0.3">
      <c r="A95">
        <f t="shared" si="13"/>
        <v>0</v>
      </c>
      <c r="B95" t="str">
        <v/>
      </c>
      <c r="C95" t="str">
        <v/>
      </c>
      <c r="D95" t="str">
        <v/>
      </c>
      <c r="E95" t="str">
        <v/>
      </c>
      <c r="F95" t="str">
        <v/>
      </c>
      <c r="G95">
        <v>0</v>
      </c>
      <c r="H95">
        <v>0</v>
      </c>
      <c r="I95">
        <v>0</v>
      </c>
      <c r="J95">
        <v>0</v>
      </c>
      <c r="K95">
        <v>0</v>
      </c>
      <c r="L95">
        <v>0</v>
      </c>
      <c r="M95">
        <v>0</v>
      </c>
      <c r="N95">
        <v>0</v>
      </c>
    </row>
    <row r="96" spans="1:14" x14ac:dyDescent="0.3">
      <c r="A96">
        <f t="shared" si="13"/>
        <v>0</v>
      </c>
      <c r="B96" t="str">
        <v/>
      </c>
      <c r="C96" t="str">
        <v/>
      </c>
      <c r="D96" t="str">
        <v/>
      </c>
      <c r="E96" t="str">
        <v/>
      </c>
      <c r="F96" t="str">
        <v/>
      </c>
      <c r="G96">
        <v>0</v>
      </c>
      <c r="H96">
        <v>0</v>
      </c>
      <c r="I96">
        <v>0</v>
      </c>
      <c r="J96">
        <v>0</v>
      </c>
      <c r="K96">
        <v>0</v>
      </c>
      <c r="L96">
        <v>0</v>
      </c>
      <c r="M96">
        <v>0</v>
      </c>
      <c r="N96">
        <v>0</v>
      </c>
    </row>
    <row r="97" spans="1:14" x14ac:dyDescent="0.3">
      <c r="A97">
        <f t="shared" si="13"/>
        <v>0</v>
      </c>
      <c r="B97" t="str">
        <v/>
      </c>
      <c r="C97" t="str">
        <v/>
      </c>
      <c r="D97" t="str">
        <v/>
      </c>
      <c r="E97" t="str">
        <v/>
      </c>
      <c r="F97" t="str">
        <v/>
      </c>
      <c r="G97">
        <v>0</v>
      </c>
      <c r="H97">
        <v>0</v>
      </c>
      <c r="I97">
        <v>0</v>
      </c>
      <c r="J97">
        <v>0</v>
      </c>
      <c r="K97">
        <v>0</v>
      </c>
      <c r="L97">
        <v>0</v>
      </c>
      <c r="M97">
        <v>0</v>
      </c>
      <c r="N97">
        <v>0</v>
      </c>
    </row>
    <row r="98" spans="1:14" x14ac:dyDescent="0.3">
      <c r="A98">
        <f t="shared" si="13"/>
        <v>0</v>
      </c>
      <c r="B98" t="str">
        <v/>
      </c>
      <c r="C98" t="str">
        <v/>
      </c>
      <c r="D98" t="str">
        <v/>
      </c>
      <c r="E98" t="str">
        <v/>
      </c>
      <c r="F98" t="str">
        <v/>
      </c>
      <c r="G98">
        <v>0</v>
      </c>
      <c r="H98">
        <v>0</v>
      </c>
      <c r="I98">
        <v>0</v>
      </c>
      <c r="J98">
        <v>0</v>
      </c>
      <c r="K98">
        <v>0</v>
      </c>
      <c r="L98">
        <v>0</v>
      </c>
      <c r="M98">
        <v>0</v>
      </c>
      <c r="N98">
        <v>0</v>
      </c>
    </row>
    <row r="99" spans="1:14" x14ac:dyDescent="0.3">
      <c r="A99">
        <f t="shared" si="13"/>
        <v>0</v>
      </c>
      <c r="B99" t="str">
        <v/>
      </c>
      <c r="C99" t="str">
        <v/>
      </c>
      <c r="D99" t="str">
        <v/>
      </c>
      <c r="E99" t="str">
        <v/>
      </c>
      <c r="F99" t="str">
        <v/>
      </c>
      <c r="G99">
        <v>0</v>
      </c>
      <c r="H99">
        <v>0</v>
      </c>
      <c r="I99">
        <v>0</v>
      </c>
      <c r="J99">
        <v>0</v>
      </c>
      <c r="K99">
        <v>0</v>
      </c>
      <c r="L99">
        <v>0</v>
      </c>
      <c r="M99">
        <v>0</v>
      </c>
      <c r="N99">
        <v>0</v>
      </c>
    </row>
    <row r="100" spans="1:14" x14ac:dyDescent="0.3">
      <c r="A100">
        <f t="shared" si="13"/>
        <v>0</v>
      </c>
      <c r="B100" t="str">
        <v/>
      </c>
      <c r="C100" t="str">
        <v/>
      </c>
      <c r="D100" t="str">
        <v/>
      </c>
      <c r="E100" t="str">
        <v/>
      </c>
      <c r="F100" t="str">
        <v/>
      </c>
      <c r="G100">
        <v>0</v>
      </c>
      <c r="H100">
        <v>0</v>
      </c>
      <c r="I100">
        <v>0</v>
      </c>
      <c r="J100">
        <v>0</v>
      </c>
      <c r="K100">
        <v>0</v>
      </c>
      <c r="L100">
        <v>0</v>
      </c>
      <c r="M100">
        <v>0</v>
      </c>
      <c r="N100">
        <v>0</v>
      </c>
    </row>
    <row r="101" spans="1:14" x14ac:dyDescent="0.3">
      <c r="A101">
        <f t="shared" si="13"/>
        <v>0</v>
      </c>
      <c r="B101" t="str">
        <v/>
      </c>
      <c r="C101" t="str">
        <v/>
      </c>
      <c r="D101" t="str">
        <v/>
      </c>
      <c r="E101" t="str">
        <v/>
      </c>
      <c r="F101" t="str">
        <v/>
      </c>
      <c r="G101">
        <v>0</v>
      </c>
      <c r="H101">
        <v>0</v>
      </c>
      <c r="I101">
        <v>0</v>
      </c>
      <c r="J101">
        <v>0</v>
      </c>
      <c r="K101">
        <v>0</v>
      </c>
      <c r="L101">
        <v>0</v>
      </c>
      <c r="M101">
        <v>0</v>
      </c>
      <c r="N101">
        <v>0</v>
      </c>
    </row>
    <row r="102" spans="1:14" x14ac:dyDescent="0.3">
      <c r="A102">
        <f t="shared" si="13"/>
        <v>0</v>
      </c>
      <c r="B102" t="str">
        <v/>
      </c>
      <c r="C102" t="str">
        <v/>
      </c>
      <c r="D102" t="str">
        <v/>
      </c>
      <c r="E102" t="str">
        <v/>
      </c>
      <c r="F102" t="str">
        <v/>
      </c>
      <c r="G102">
        <v>0</v>
      </c>
      <c r="H102">
        <v>0</v>
      </c>
      <c r="I102">
        <v>0</v>
      </c>
      <c r="J102">
        <v>0</v>
      </c>
      <c r="K102">
        <v>0</v>
      </c>
      <c r="L102">
        <v>0</v>
      </c>
      <c r="M102">
        <v>0</v>
      </c>
      <c r="N102">
        <v>0</v>
      </c>
    </row>
    <row r="103" spans="1:14" x14ac:dyDescent="0.3">
      <c r="A103">
        <f t="shared" si="13"/>
        <v>0</v>
      </c>
      <c r="B103" t="str">
        <v/>
      </c>
      <c r="C103" t="str">
        <v/>
      </c>
      <c r="D103" t="str">
        <v/>
      </c>
      <c r="E103" t="str">
        <v/>
      </c>
      <c r="F103" t="str">
        <v/>
      </c>
      <c r="G103">
        <v>0</v>
      </c>
      <c r="H103">
        <v>0</v>
      </c>
      <c r="I103">
        <v>0</v>
      </c>
      <c r="J103">
        <v>0</v>
      </c>
      <c r="K103">
        <v>0</v>
      </c>
      <c r="L103">
        <v>0</v>
      </c>
      <c r="M103">
        <v>0</v>
      </c>
      <c r="N103">
        <v>0</v>
      </c>
    </row>
    <row r="104" spans="1:14" x14ac:dyDescent="0.3">
      <c r="A104">
        <f t="shared" si="13"/>
        <v>0</v>
      </c>
      <c r="B104" t="str">
        <v/>
      </c>
      <c r="C104" t="str">
        <v/>
      </c>
      <c r="D104" t="str">
        <v/>
      </c>
      <c r="E104" t="str">
        <v/>
      </c>
      <c r="F104" t="str">
        <v/>
      </c>
      <c r="G104">
        <v>0</v>
      </c>
      <c r="H104">
        <v>0</v>
      </c>
      <c r="I104">
        <v>0</v>
      </c>
      <c r="J104">
        <v>0</v>
      </c>
      <c r="K104">
        <v>0</v>
      </c>
      <c r="L104">
        <v>0</v>
      </c>
      <c r="M104">
        <v>0</v>
      </c>
      <c r="N104">
        <v>0</v>
      </c>
    </row>
    <row r="105" spans="1:14" x14ac:dyDescent="0.3">
      <c r="A105">
        <f t="shared" si="13"/>
        <v>0</v>
      </c>
      <c r="B105" t="str">
        <v>Total</v>
      </c>
      <c r="C105">
        <v>0</v>
      </c>
      <c r="D105">
        <v>0</v>
      </c>
      <c r="E105">
        <v>0</v>
      </c>
      <c r="F105">
        <v>0</v>
      </c>
      <c r="G105">
        <v>0</v>
      </c>
      <c r="H105" cm="1">
        <f t="array" ref="H105:L105">'Model LR'!$D$133:$H$133</f>
        <v>0</v>
      </c>
      <c r="I105">
        <v>0</v>
      </c>
      <c r="J105">
        <v>0</v>
      </c>
      <c r="K105">
        <v>0</v>
      </c>
      <c r="L105">
        <v>0</v>
      </c>
      <c r="M105">
        <f>'Model LR'!C136</f>
        <v>0</v>
      </c>
      <c r="N105">
        <f>'Model LR'!G136</f>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A873-4B83-43EB-8EF9-AB85E471BA09}">
  <dimension ref="A1:D14"/>
  <sheetViews>
    <sheetView workbookViewId="0"/>
  </sheetViews>
  <sheetFormatPr defaultRowHeight="14" x14ac:dyDescent="0.3"/>
  <cols>
    <col min="1" max="1" width="12.83203125" bestFit="1" customWidth="1"/>
    <col min="2" max="2" width="106.33203125" bestFit="1" customWidth="1"/>
    <col min="3" max="3" width="96.33203125" bestFit="1" customWidth="1"/>
    <col min="4" max="4" width="107.58203125" bestFit="1" customWidth="1"/>
  </cols>
  <sheetData>
    <row r="1" spans="1:4" x14ac:dyDescent="0.3">
      <c r="A1" t="s">
        <v>493</v>
      </c>
      <c r="B1" t="str">
        <f>B2&amp;B3&amp;B4</f>
        <v>3. Prospective year modelled loss ratios: Signpost to the 'modelled loss ratio' section in validation reportValidation report file name</v>
      </c>
      <c r="C1" t="str">
        <f>C2&amp;C3&amp;C4</f>
        <v>3. Prospective year modelled loss ratios: Signpost to the 'modelled loss ratio' section in validation reportSection name</v>
      </c>
      <c r="D1" t="str">
        <f>D2&amp;D3&amp;D4</f>
        <v>3. Prospective year modelled loss ratios: Signpost to the 'modelled loss ratio' section in validation reportSection / Page reference(s)</v>
      </c>
    </row>
    <row r="2" spans="1:4" x14ac:dyDescent="0.3">
      <c r="A2" t="s">
        <v>494</v>
      </c>
      <c r="B2" t="str">
        <f>'Model LR'!$C$159</f>
        <v>3. Prospective year modelled loss ratios: Signpost to the 'modelled loss ratio' section in validation report</v>
      </c>
      <c r="C2" t="str">
        <f>'Model LR'!$C$159</f>
        <v>3. Prospective year modelled loss ratios: Signpost to the 'modelled loss ratio' section in validation report</v>
      </c>
      <c r="D2" t="str">
        <f>'Model LR'!$C$159</f>
        <v>3. Prospective year modelled loss ratios: Signpost to the 'modelled loss ratio' section in validation report</v>
      </c>
    </row>
    <row r="3" spans="1:4" x14ac:dyDescent="0.3">
      <c r="A3" t="s">
        <v>495</v>
      </c>
      <c r="B3" t="str">
        <f>'Model LR'!C163</f>
        <v>Validation report file name</v>
      </c>
      <c r="C3" t="str">
        <f>'Model LR'!E163</f>
        <v>Section name</v>
      </c>
      <c r="D3" t="str">
        <f>'Model LR'!G163</f>
        <v>Section / Page reference(s)</v>
      </c>
    </row>
    <row r="4" spans="1:4" x14ac:dyDescent="0.3">
      <c r="A4" t="s">
        <v>496</v>
      </c>
    </row>
    <row r="5" spans="1:4" x14ac:dyDescent="0.3">
      <c r="A5">
        <f t="shared" ref="A5:A14" si="0">Chosen_Syndicate</f>
        <v>0</v>
      </c>
      <c r="B5">
        <f>'Model LR'!C164</f>
        <v>0</v>
      </c>
      <c r="C5">
        <f>'Model LR'!E164</f>
        <v>0</v>
      </c>
      <c r="D5">
        <f>'Model LR'!G164</f>
        <v>0</v>
      </c>
    </row>
    <row r="6" spans="1:4" x14ac:dyDescent="0.3">
      <c r="A6">
        <f t="shared" si="0"/>
        <v>0</v>
      </c>
      <c r="B6">
        <f>'Model LR'!C165</f>
        <v>0</v>
      </c>
      <c r="C6">
        <f>'Model LR'!E165</f>
        <v>0</v>
      </c>
      <c r="D6">
        <f>'Model LR'!G165</f>
        <v>0</v>
      </c>
    </row>
    <row r="7" spans="1:4" x14ac:dyDescent="0.3">
      <c r="A7">
        <f t="shared" si="0"/>
        <v>0</v>
      </c>
      <c r="B7">
        <f>'Model LR'!C166</f>
        <v>0</v>
      </c>
      <c r="C7">
        <f>'Model LR'!E166</f>
        <v>0</v>
      </c>
      <c r="D7">
        <f>'Model LR'!G166</f>
        <v>0</v>
      </c>
    </row>
    <row r="8" spans="1:4" x14ac:dyDescent="0.3">
      <c r="A8">
        <f t="shared" si="0"/>
        <v>0</v>
      </c>
      <c r="B8">
        <f>'Model LR'!C167</f>
        <v>0</v>
      </c>
      <c r="C8">
        <f>'Model LR'!E167</f>
        <v>0</v>
      </c>
      <c r="D8">
        <f>'Model LR'!G167</f>
        <v>0</v>
      </c>
    </row>
    <row r="9" spans="1:4" x14ac:dyDescent="0.3">
      <c r="A9">
        <f t="shared" si="0"/>
        <v>0</v>
      </c>
      <c r="B9">
        <f>'Model LR'!C168</f>
        <v>0</v>
      </c>
      <c r="C9">
        <f>'Model LR'!E168</f>
        <v>0</v>
      </c>
      <c r="D9">
        <f>'Model LR'!G168</f>
        <v>0</v>
      </c>
    </row>
    <row r="10" spans="1:4" x14ac:dyDescent="0.3">
      <c r="A10">
        <f t="shared" si="0"/>
        <v>0</v>
      </c>
      <c r="B10">
        <f>'Model LR'!C169</f>
        <v>0</v>
      </c>
      <c r="C10">
        <f>'Model LR'!E169</f>
        <v>0</v>
      </c>
      <c r="D10">
        <f>'Model LR'!G169</f>
        <v>0</v>
      </c>
    </row>
    <row r="11" spans="1:4" x14ac:dyDescent="0.3">
      <c r="A11">
        <f t="shared" si="0"/>
        <v>0</v>
      </c>
      <c r="B11">
        <f>'Model LR'!C170</f>
        <v>0</v>
      </c>
      <c r="C11">
        <f>'Model LR'!E170</f>
        <v>0</v>
      </c>
      <c r="D11">
        <f>'Model LR'!G170</f>
        <v>0</v>
      </c>
    </row>
    <row r="12" spans="1:4" x14ac:dyDescent="0.3">
      <c r="A12">
        <f t="shared" si="0"/>
        <v>0</v>
      </c>
      <c r="B12">
        <f>'Model LR'!C171</f>
        <v>0</v>
      </c>
      <c r="C12">
        <f>'Model LR'!E171</f>
        <v>0</v>
      </c>
      <c r="D12">
        <f>'Model LR'!G171</f>
        <v>0</v>
      </c>
    </row>
    <row r="13" spans="1:4" x14ac:dyDescent="0.3">
      <c r="A13">
        <f t="shared" si="0"/>
        <v>0</v>
      </c>
      <c r="B13">
        <f>'Model LR'!C172</f>
        <v>0</v>
      </c>
      <c r="C13">
        <f>'Model LR'!E172</f>
        <v>0</v>
      </c>
      <c r="D13">
        <f>'Model LR'!G172</f>
        <v>0</v>
      </c>
    </row>
    <row r="14" spans="1:4" x14ac:dyDescent="0.3">
      <c r="A14">
        <f t="shared" si="0"/>
        <v>0</v>
      </c>
      <c r="B14">
        <f>'Model LR'!C173</f>
        <v>0</v>
      </c>
      <c r="C14">
        <f>'Model LR'!E173</f>
        <v>0</v>
      </c>
      <c r="D14">
        <f>'Model LR'!G173</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D572-620F-43BD-95F1-1A318D688FAE}">
  <sheetPr>
    <tabColor rgb="FFFFFF00"/>
  </sheetPr>
  <dimension ref="A1:S5"/>
  <sheetViews>
    <sheetView workbookViewId="0"/>
  </sheetViews>
  <sheetFormatPr defaultRowHeight="14" x14ac:dyDescent="0.3"/>
  <sheetData>
    <row r="1" spans="1:19" x14ac:dyDescent="0.3">
      <c r="A1" t="s">
        <v>493</v>
      </c>
      <c r="B1" t="str">
        <f t="shared" ref="B1:S1" si="0">B2&amp;B3&amp;B4</f>
        <v>3. Prospective year modelled loss ratios: Signpost to the 'modelled loss ratio' section in validation report1 - Back-testing of plan or modelled loss ratiosValidation report file name</v>
      </c>
      <c r="C1" t="str">
        <f t="shared" si="0"/>
        <v>3. Prospective year modelled loss ratios: Signpost to the 'modelled loss ratio' section in validation report1 - Back-testing of plan or modelled loss ratiosSection Name</v>
      </c>
      <c r="D1" t="str">
        <f t="shared" si="0"/>
        <v>3. Prospective year modelled loss ratios: Signpost to the 'modelled loss ratio' section in validation report1 - Back-testing of plan or modelled loss ratiosSection / Page reference(s)</v>
      </c>
      <c r="E1" t="str">
        <f t="shared" si="0"/>
        <v>3. Prospective year modelled loss ratios: Signpost to the 'modelled loss ratio' section in validation report2 - Assessment of 'self-uplift'Validation report file name</v>
      </c>
      <c r="F1" t="str">
        <f t="shared" si="0"/>
        <v>3. Prospective year modelled loss ratios: Signpost to the 'modelled loss ratio' section in validation report2 - Assessment of 'self-uplift'Section Name</v>
      </c>
      <c r="G1" t="str">
        <f t="shared" si="0"/>
        <v>3. Prospective year modelled loss ratios: Signpost to the 'modelled loss ratio' section in validation report2 - Assessment of 'self-uplift'Section / Page reference(s)</v>
      </c>
      <c r="H1" t="str">
        <f t="shared" si="0"/>
        <v>3. Prospective year modelled loss ratios: Signpost to the 'modelled loss ratio' section in validation report3 - Comparison to historical loss ratiosValidation report file name</v>
      </c>
      <c r="I1" t="str">
        <f t="shared" si="0"/>
        <v>3. Prospective year modelled loss ratios: Signpost to the 'modelled loss ratio' section in validation report3 - Comparison to historical loss ratiosSection Name</v>
      </c>
      <c r="J1" t="str">
        <f t="shared" si="0"/>
        <v>3. Prospective year modelled loss ratios: Signpost to the 'modelled loss ratio' section in validation report3 - Comparison to historical loss ratiosSection / Page reference(s)</v>
      </c>
      <c r="K1" t="str">
        <f t="shared" si="0"/>
        <v>3. Prospective year modelled loss ratios: Signpost to the 'modelled loss ratio' section in validation report4 - Analysis of change since previous submissionValidation report file name</v>
      </c>
      <c r="L1" t="str">
        <f t="shared" si="0"/>
        <v>3. Prospective year modelled loss ratios: Signpost to the 'modelled loss ratio' section in validation report4 - Analysis of change since previous submissionSection Name</v>
      </c>
      <c r="M1" t="str">
        <f t="shared" si="0"/>
        <v>3. Prospective year modelled loss ratios: Signpost to the 'modelled loss ratio' section in validation report4 - Analysis of change since previous submissionSection / Page reference(s)</v>
      </c>
      <c r="N1" t="str">
        <f t="shared" si="0"/>
        <v>3. Prospective year modelled loss ratios: Signpost to the 'modelled loss ratio' section in validation report5 - Sensitivity/scenario test related to Underwriting ProfitValidation report file name</v>
      </c>
      <c r="O1" t="str">
        <f t="shared" si="0"/>
        <v>3. Prospective year modelled loss ratios: Signpost to the 'modelled loss ratio' section in validation report5 - Sensitivity/scenario test related to Underwriting ProfitSection Name</v>
      </c>
      <c r="P1" t="str">
        <f t="shared" si="0"/>
        <v>3. Prospective year modelled loss ratios: Signpost to the 'modelled loss ratio' section in validation report5 - Sensitivity/scenario test related to Underwriting ProfitSection / Page reference(s)</v>
      </c>
      <c r="Q1" t="str">
        <f t="shared" si="0"/>
        <v>3. Prospective year modelled loss ratios: Signpost to the 'modelled loss ratio' section in validation report6 - Comparison of historically assumed and achieved RARCValidation report file name</v>
      </c>
      <c r="R1" t="str">
        <f t="shared" si="0"/>
        <v>3. Prospective year modelled loss ratios: Signpost to the 'modelled loss ratio' section in validation report6 - Comparison of historically assumed and achieved RARCSection Name</v>
      </c>
      <c r="S1" t="str">
        <f t="shared" si="0"/>
        <v>3. Prospective year modelled loss ratios: Signpost to the 'modelled loss ratio' section in validation report6 - Comparison of historically assumed and achieved RARCSection / Page reference(s)</v>
      </c>
    </row>
    <row r="2" spans="1:19" x14ac:dyDescent="0.3">
      <c r="A2" t="s">
        <v>494</v>
      </c>
      <c r="B2" t="str">
        <f>'Model LR'!$C$159</f>
        <v>3. Prospective year modelled loss ratios: Signpost to the 'modelled loss ratio' section in validation report</v>
      </c>
      <c r="C2" t="str">
        <f>'Model LR'!$C$159</f>
        <v>3. Prospective year modelled loss ratios: Signpost to the 'modelled loss ratio' section in validation report</v>
      </c>
      <c r="D2" t="str">
        <f>'Model LR'!$C$159</f>
        <v>3. Prospective year modelled loss ratios: Signpost to the 'modelled loss ratio' section in validation report</v>
      </c>
      <c r="E2" t="str">
        <f>'Model LR'!$C$159</f>
        <v>3. Prospective year modelled loss ratios: Signpost to the 'modelled loss ratio' section in validation report</v>
      </c>
      <c r="F2" t="str">
        <f>'Model LR'!$C$159</f>
        <v>3. Prospective year modelled loss ratios: Signpost to the 'modelled loss ratio' section in validation report</v>
      </c>
      <c r="G2" t="str">
        <f>'Model LR'!$C$159</f>
        <v>3. Prospective year modelled loss ratios: Signpost to the 'modelled loss ratio' section in validation report</v>
      </c>
      <c r="H2" t="str">
        <f>'Model LR'!$C$159</f>
        <v>3. Prospective year modelled loss ratios: Signpost to the 'modelled loss ratio' section in validation report</v>
      </c>
      <c r="I2" t="str">
        <f>'Model LR'!$C$159</f>
        <v>3. Prospective year modelled loss ratios: Signpost to the 'modelled loss ratio' section in validation report</v>
      </c>
      <c r="J2" t="str">
        <f>'Model LR'!$C$159</f>
        <v>3. Prospective year modelled loss ratios: Signpost to the 'modelled loss ratio' section in validation report</v>
      </c>
      <c r="K2" t="str">
        <f>'Model LR'!$C$159</f>
        <v>3. Prospective year modelled loss ratios: Signpost to the 'modelled loss ratio' section in validation report</v>
      </c>
      <c r="L2" t="str">
        <f>'Model LR'!$C$159</f>
        <v>3. Prospective year modelled loss ratios: Signpost to the 'modelled loss ratio' section in validation report</v>
      </c>
      <c r="M2" t="str">
        <f>'Model LR'!$C$159</f>
        <v>3. Prospective year modelled loss ratios: Signpost to the 'modelled loss ratio' section in validation report</v>
      </c>
      <c r="N2" t="str">
        <f>'Model LR'!$C$159</f>
        <v>3. Prospective year modelled loss ratios: Signpost to the 'modelled loss ratio' section in validation report</v>
      </c>
      <c r="O2" t="str">
        <f>'Model LR'!$C$159</f>
        <v>3. Prospective year modelled loss ratios: Signpost to the 'modelled loss ratio' section in validation report</v>
      </c>
      <c r="P2" t="str">
        <f>'Model LR'!$C$159</f>
        <v>3. Prospective year modelled loss ratios: Signpost to the 'modelled loss ratio' section in validation report</v>
      </c>
      <c r="Q2" t="str">
        <f>'Model LR'!$C$159</f>
        <v>3. Prospective year modelled loss ratios: Signpost to the 'modelled loss ratio' section in validation report</v>
      </c>
      <c r="R2" t="str">
        <f>'Model LR'!$C$159</f>
        <v>3. Prospective year modelled loss ratios: Signpost to the 'modelled loss ratio' section in validation report</v>
      </c>
      <c r="S2" t="str">
        <f>'Model LR'!$C$159</f>
        <v>3. Prospective year modelled loss ratios: Signpost to the 'modelled loss ratio' section in validation report</v>
      </c>
    </row>
    <row r="3" spans="1:19" x14ac:dyDescent="0.3">
      <c r="A3" t="s">
        <v>495</v>
      </c>
      <c r="B3" t="str">
        <f>'Model LR'!$C$177</f>
        <v>1 - Back-testing of plan or modelled loss ratios</v>
      </c>
      <c r="C3" t="str">
        <f>'Model LR'!$C$177</f>
        <v>1 - Back-testing of plan or modelled loss ratios</v>
      </c>
      <c r="D3" t="str">
        <f>'Model LR'!$C$177</f>
        <v>1 - Back-testing of plan or modelled loss ratios</v>
      </c>
      <c r="E3" t="str">
        <f>'Model LR'!$C$178</f>
        <v>2 - Assessment of 'self-uplift'</v>
      </c>
      <c r="F3" t="str">
        <f>'Model LR'!$C$178</f>
        <v>2 - Assessment of 'self-uplift'</v>
      </c>
      <c r="G3" t="str">
        <f>'Model LR'!$C$178</f>
        <v>2 - Assessment of 'self-uplift'</v>
      </c>
      <c r="H3" t="str">
        <f>'Model LR'!$C$179</f>
        <v>3 - Comparison to historical loss ratios</v>
      </c>
      <c r="I3" t="str">
        <f>'Model LR'!$C$179</f>
        <v>3 - Comparison to historical loss ratios</v>
      </c>
      <c r="J3" t="str">
        <f>'Model LR'!$C$179</f>
        <v>3 - Comparison to historical loss ratios</v>
      </c>
      <c r="K3" t="str">
        <f>'Model LR'!$C$180</f>
        <v>4 - Analysis of change since previous submission</v>
      </c>
      <c r="L3" t="str">
        <f>'Model LR'!$C$180</f>
        <v>4 - Analysis of change since previous submission</v>
      </c>
      <c r="M3" t="str">
        <f>'Model LR'!$C$180</f>
        <v>4 - Analysis of change since previous submission</v>
      </c>
      <c r="N3" t="str">
        <f>'Model LR'!$C$181</f>
        <v>5 - Sensitivity/scenario test related to Underwriting Profit</v>
      </c>
      <c r="O3" t="str">
        <f>'Model LR'!$C$181</f>
        <v>5 - Sensitivity/scenario test related to Underwriting Profit</v>
      </c>
      <c r="P3" t="str">
        <f>'Model LR'!$C$181</f>
        <v>5 - Sensitivity/scenario test related to Underwriting Profit</v>
      </c>
      <c r="Q3" t="str">
        <f>'Model LR'!$C$182</f>
        <v>6 - Comparison of historically assumed and achieved RARC</v>
      </c>
      <c r="R3" t="str">
        <f>'Model LR'!$C$182</f>
        <v>6 - Comparison of historically assumed and achieved RARC</v>
      </c>
      <c r="S3" t="str">
        <f>'Model LR'!$C$182</f>
        <v>6 - Comparison of historically assumed and achieved RARC</v>
      </c>
    </row>
    <row r="4" spans="1:19" x14ac:dyDescent="0.3">
      <c r="A4" t="s">
        <v>496</v>
      </c>
      <c r="B4" t="str">
        <f>'Model LR'!$E$176</f>
        <v>Validation report file name</v>
      </c>
      <c r="C4" t="str">
        <f>'Model LR'!$G$176</f>
        <v>Section Name</v>
      </c>
      <c r="D4" t="str">
        <f>'Model LR'!$I$176</f>
        <v>Section / Page reference(s)</v>
      </c>
      <c r="E4" t="str">
        <f>'Model LR'!$E$176</f>
        <v>Validation report file name</v>
      </c>
      <c r="F4" t="str">
        <f>'Model LR'!$G$176</f>
        <v>Section Name</v>
      </c>
      <c r="G4" t="str">
        <f>'Model LR'!$I$176</f>
        <v>Section / Page reference(s)</v>
      </c>
      <c r="H4" t="str">
        <f>'Model LR'!$E$176</f>
        <v>Validation report file name</v>
      </c>
      <c r="I4" t="str">
        <f>'Model LR'!$G$176</f>
        <v>Section Name</v>
      </c>
      <c r="J4" t="str">
        <f>'Model LR'!$I$176</f>
        <v>Section / Page reference(s)</v>
      </c>
      <c r="K4" t="str">
        <f>'Model LR'!$E$176</f>
        <v>Validation report file name</v>
      </c>
      <c r="L4" t="str">
        <f>'Model LR'!$G$176</f>
        <v>Section Name</v>
      </c>
      <c r="M4" t="str">
        <f>'Model LR'!$I$176</f>
        <v>Section / Page reference(s)</v>
      </c>
      <c r="N4" t="str">
        <f>'Model LR'!$E$176</f>
        <v>Validation report file name</v>
      </c>
      <c r="O4" t="str">
        <f>'Model LR'!$G$176</f>
        <v>Section Name</v>
      </c>
      <c r="P4" t="str">
        <f>'Model LR'!$I$176</f>
        <v>Section / Page reference(s)</v>
      </c>
      <c r="Q4" t="str">
        <f>'Model LR'!$E$176</f>
        <v>Validation report file name</v>
      </c>
      <c r="R4" t="str">
        <f>'Model LR'!$G$176</f>
        <v>Section Name</v>
      </c>
      <c r="S4" t="str">
        <f>'Model LR'!$I$176</f>
        <v>Section / Page reference(s)</v>
      </c>
    </row>
    <row r="5" spans="1:19" x14ac:dyDescent="0.3">
      <c r="A5">
        <f>Chosen_Syndicate</f>
        <v>0</v>
      </c>
      <c r="B5">
        <f>'Model LR'!$E$177</f>
        <v>0</v>
      </c>
      <c r="C5">
        <f>'Model LR'!$G$177</f>
        <v>0</v>
      </c>
      <c r="D5">
        <f>'Model LR'!$I$177</f>
        <v>0</v>
      </c>
      <c r="E5">
        <f>'Model LR'!$E$178</f>
        <v>0</v>
      </c>
      <c r="F5">
        <f>'Model LR'!$G$178</f>
        <v>0</v>
      </c>
      <c r="G5">
        <f>'Model LR'!$I$178</f>
        <v>0</v>
      </c>
      <c r="H5">
        <f>'Model LR'!$E$179</f>
        <v>0</v>
      </c>
      <c r="I5">
        <f>'Model LR'!$G$179</f>
        <v>0</v>
      </c>
      <c r="J5">
        <f>'Model LR'!$I$179</f>
        <v>0</v>
      </c>
      <c r="K5">
        <f>'Model LR'!$E$179</f>
        <v>0</v>
      </c>
      <c r="L5">
        <f>'Model LR'!$G$180</f>
        <v>0</v>
      </c>
      <c r="M5">
        <f>'Model LR'!$I$180</f>
        <v>0</v>
      </c>
      <c r="N5">
        <f>'Model LR'!$E$180</f>
        <v>0</v>
      </c>
      <c r="O5">
        <f>'Model LR'!$G$181</f>
        <v>0</v>
      </c>
      <c r="P5">
        <f>'Model LR'!$I$181</f>
        <v>0</v>
      </c>
      <c r="Q5">
        <f>'Model LR'!$E$182</f>
        <v>0</v>
      </c>
      <c r="R5">
        <f>'Model LR'!$G$182</f>
        <v>0</v>
      </c>
      <c r="S5">
        <f>'Model LR'!$I$182</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4CD6-3AB4-4FFB-A570-26E178AF31F4}">
  <sheetPr>
    <tabColor rgb="FFFFFF00"/>
  </sheetPr>
  <dimension ref="A1:W5"/>
  <sheetViews>
    <sheetView workbookViewId="0"/>
  </sheetViews>
  <sheetFormatPr defaultRowHeight="14" x14ac:dyDescent="0.3"/>
  <cols>
    <col min="12" max="12" width="27.83203125" bestFit="1" customWidth="1"/>
    <col min="13" max="13" width="30.08203125" bestFit="1" customWidth="1"/>
    <col min="14" max="14" width="9.08203125" bestFit="1" customWidth="1"/>
  </cols>
  <sheetData>
    <row r="1" spans="1:23" x14ac:dyDescent="0.3">
      <c r="A1" t="s">
        <v>493</v>
      </c>
      <c r="B1" t="str">
        <f t="shared" ref="B1:C1" si="0">B2&amp;B3&amp;B4</f>
        <v>2. Prospective year modelled loss ratio validation: Change in self-upliftGross NetPrevious uplift
2026 YoA - latest Q4 QCT approved</v>
      </c>
      <c r="C1" t="str">
        <f t="shared" si="0"/>
        <v>2. Prospective year modelled loss ratio validation: Change in self-upliftGross NetPrevious uplift 
2026 YoA - latest approved</v>
      </c>
      <c r="D1" t="str">
        <f t="shared" ref="D1" si="1">D2&amp;D3&amp;D4</f>
        <v>2. Prospective year modelled loss ratio validation: Change in self-upliftGross NetCurrent uplift
2027 YoA</v>
      </c>
      <c r="E1" t="str">
        <f t="shared" ref="E1:F1" si="2">E2&amp;E3&amp;E4</f>
        <v>2. Prospective year modelled loss ratio validation: Change in self-upliftGross NetDifference</v>
      </c>
      <c r="F1" t="str">
        <f t="shared" si="2"/>
        <v>2. Prospective year modelled loss ratio validation: Change in self-upliftNet NetPrevious uplift
2026 YoA - latest Q4 QCT approved</v>
      </c>
      <c r="G1" t="str">
        <f>G2&amp;G3&amp;F4</f>
        <v>2. Prospective year modelled loss ratio validation: Change in self-upliftNet NetPrevious uplift
2026 YoA - latest Q4 QCT approved</v>
      </c>
      <c r="H1" t="str">
        <f t="shared" ref="H1" si="3">H2&amp;H3&amp;H4</f>
        <v>2. Prospective year modelled loss ratio validation: Change in self-upliftNet NetCurrent uplift
2027 YoA</v>
      </c>
      <c r="I1" t="str">
        <f t="shared" ref="I1" si="4">I2&amp;I3&amp;I4</f>
        <v>2. Prospective year modelled loss ratio validation: Change in self-upliftNet NetDifference</v>
      </c>
      <c r="J1" t="str">
        <f t="shared" ref="J1" si="5">J2&amp;J3&amp;J4</f>
        <v>2. Prospective year modelled loss ratio validation: Change in self-upliftSyndicate comments</v>
      </c>
      <c r="K1" t="str">
        <f t="shared" ref="K1:L1" si="6">K2&amp;K3&amp;K4</f>
        <v>2. Prospective year modelled loss ratio validation: Change in self-upliftReferences to relevant documentation/validation</v>
      </c>
      <c r="L1" t="str">
        <f t="shared" si="6"/>
        <v>4. Plan loss ratios: Comparison of plan loss ratios in the SBF vs LCR 561SBF Plan loss ratio 
(Gross Net)</v>
      </c>
      <c r="M1" t="str">
        <f t="shared" ref="M1" si="7">M2&amp;M3&amp;M4</f>
        <v>4. Plan loss ratios: Comparison of plan loss ratios in the SBF vs LCR 561LCR 561 Plan loss ratio (Gross Net)</v>
      </c>
      <c r="N1" t="str">
        <f t="shared" ref="N1" si="8">N2&amp;N3&amp;N4</f>
        <v>4. Plan loss ratios: Comparison of plan loss ratios in the SBF vs LCR 561Difference</v>
      </c>
      <c r="O1" t="str">
        <f t="shared" ref="O1" si="9">O2&amp;O3&amp;O4</f>
        <v>4. Plan loss ratios: Comparison of plan loss ratios in the SBF vs LCR 561Comments</v>
      </c>
      <c r="P1" t="str">
        <f t="shared" ref="P1" si="10">P2&amp;P3&amp;P4</f>
        <v>4. Plan loss ratios: Comparison of plan loss ratios in the SBF vs LCR 561SBF Plan loss ratio 
(Net Net)</v>
      </c>
      <c r="Q1" t="str">
        <f t="shared" ref="Q1" si="11">Q2&amp;Q3&amp;Q4</f>
        <v>4. Plan loss ratios: Comparison of plan loss ratios in the SBF vs LCR 561LCR 561 Plan loss ratio (Net Net)</v>
      </c>
      <c r="R1" t="str">
        <f t="shared" ref="R1" si="12">R2&amp;R3&amp;R4</f>
        <v>4. Plan loss ratios: Comparison of plan loss ratios in the SBF vs LCR 561Difference</v>
      </c>
      <c r="S1" t="str">
        <f t="shared" ref="S1" si="13">S2&amp;S3&amp;S4</f>
        <v>4. Plan loss ratios: Comparison of plan loss ratios in the SBF vs LCR 561Comments</v>
      </c>
      <c r="T1" t="str">
        <f t="shared" ref="T1" si="14">T2&amp;T3&amp;T4</f>
        <v>4. Plan loss ratios: Comparison of plan loss ratios in the SBF vs LCR 561Syndicate comments</v>
      </c>
      <c r="U1" t="str">
        <f t="shared" ref="U1" si="15">U2&amp;U3&amp;U4</f>
        <v>4. Plan loss ratios: Comparison of plan loss ratios in the SBF vs LCR 561References to relevant documentation/validation</v>
      </c>
      <c r="V1" t="str">
        <f t="shared" ref="V1" si="16">V2&amp;V3&amp;V4</f>
        <v>5. Prospective YOA one-year modelled loss ratio: Comparison of One Year LCR and Ultimate LCR for mean net claims and premiumsSyndicate comments</v>
      </c>
      <c r="W1" t="str">
        <f t="shared" ref="W1" si="17">W2&amp;W3&amp;W4</f>
        <v>5. Prospective YOA one-year modelled loss ratio: Comparison of One Year LCR and Ultimate LCR for mean net claims and premiumsReferences to relevant documentation/validation</v>
      </c>
    </row>
    <row r="2" spans="1:23" x14ac:dyDescent="0.3">
      <c r="A2" t="s">
        <v>494</v>
      </c>
      <c r="B2" t="str">
        <f>'Model LR'!$C$142</f>
        <v>2. Prospective year modelled loss ratio validation: Change in self-uplift</v>
      </c>
      <c r="C2" t="str">
        <f>'Model LR'!$C$142</f>
        <v>2. Prospective year modelled loss ratio validation: Change in self-uplift</v>
      </c>
      <c r="D2" t="str">
        <f>'Model LR'!$C$142</f>
        <v>2. Prospective year modelled loss ratio validation: Change in self-uplift</v>
      </c>
      <c r="E2" t="str">
        <f>'Model LR'!$C$142</f>
        <v>2. Prospective year modelled loss ratio validation: Change in self-uplift</v>
      </c>
      <c r="F2" t="str">
        <f>'Model LR'!$C$142</f>
        <v>2. Prospective year modelled loss ratio validation: Change in self-uplift</v>
      </c>
      <c r="G2" t="str">
        <f>'Model LR'!$C$142</f>
        <v>2. Prospective year modelled loss ratio validation: Change in self-uplift</v>
      </c>
      <c r="H2" t="str">
        <f>'Model LR'!$C$142</f>
        <v>2. Prospective year modelled loss ratio validation: Change in self-uplift</v>
      </c>
      <c r="I2" t="str">
        <f>'Model LR'!$C$142</f>
        <v>2. Prospective year modelled loss ratio validation: Change in self-uplift</v>
      </c>
      <c r="J2" t="str">
        <f>'Model LR'!$C$142</f>
        <v>2. Prospective year modelled loss ratio validation: Change in self-uplift</v>
      </c>
      <c r="K2" t="str">
        <f>'Model LR'!$C$142</f>
        <v>2. Prospective year modelled loss ratio validation: Change in self-uplift</v>
      </c>
      <c r="L2" t="str">
        <f>'Model LR'!$C$185</f>
        <v>4. Plan loss ratios: Comparison of plan loss ratios in the SBF vs LCR 561</v>
      </c>
      <c r="M2" t="str">
        <f>'Model LR'!$C$185</f>
        <v>4. Plan loss ratios: Comparison of plan loss ratios in the SBF vs LCR 561</v>
      </c>
      <c r="N2" t="str">
        <f>'Model LR'!$C$185</f>
        <v>4. Plan loss ratios: Comparison of plan loss ratios in the SBF vs LCR 561</v>
      </c>
      <c r="O2" t="str">
        <f>'Model LR'!$C$185</f>
        <v>4. Plan loss ratios: Comparison of plan loss ratios in the SBF vs LCR 561</v>
      </c>
      <c r="P2" t="str">
        <f>'Model LR'!$C$185</f>
        <v>4. Plan loss ratios: Comparison of plan loss ratios in the SBF vs LCR 561</v>
      </c>
      <c r="Q2" t="str">
        <f>'Model LR'!$C$185</f>
        <v>4. Plan loss ratios: Comparison of plan loss ratios in the SBF vs LCR 561</v>
      </c>
      <c r="R2" t="str">
        <f>'Model LR'!$C$185</f>
        <v>4. Plan loss ratios: Comparison of plan loss ratios in the SBF vs LCR 561</v>
      </c>
      <c r="S2" t="str">
        <f>'Model LR'!$C$185</f>
        <v>4. Plan loss ratios: Comparison of plan loss ratios in the SBF vs LCR 561</v>
      </c>
      <c r="T2" t="str">
        <f>'Model LR'!$C$185</f>
        <v>4. Plan loss ratios: Comparison of plan loss ratios in the SBF vs LCR 561</v>
      </c>
      <c r="U2" t="str">
        <f>'Model LR'!$C$185</f>
        <v>4. Plan loss ratios: Comparison of plan loss ratios in the SBF vs LCR 561</v>
      </c>
      <c r="V2" t="str">
        <f>'Model LR'!$C$202</f>
        <v>5. Prospective YOA one-year modelled loss ratio: Comparison of One Year LCR and Ultimate LCR for mean net claims and premiums</v>
      </c>
      <c r="W2" t="str">
        <f>'Model LR'!$C$202</f>
        <v>5. Prospective YOA one-year modelled loss ratio: Comparison of One Year LCR and Ultimate LCR for mean net claims and premiums</v>
      </c>
    </row>
    <row r="3" spans="1:23" x14ac:dyDescent="0.3">
      <c r="A3" t="s">
        <v>495</v>
      </c>
      <c r="B3" t="str">
        <f>'Model LR'!$D$146</f>
        <v>Gross Net</v>
      </c>
      <c r="C3" t="str">
        <f>'Model LR'!$D$146</f>
        <v>Gross Net</v>
      </c>
      <c r="D3" t="str">
        <f>'Model LR'!$D$146</f>
        <v>Gross Net</v>
      </c>
      <c r="E3" t="str">
        <f>'Model LR'!$D$146</f>
        <v>Gross Net</v>
      </c>
      <c r="F3" t="str">
        <f>'Model LR'!$D$149</f>
        <v>Net Net</v>
      </c>
      <c r="G3" t="str">
        <f>'Model LR'!$D$149</f>
        <v>Net Net</v>
      </c>
      <c r="H3" t="str">
        <f>'Model LR'!$D$149</f>
        <v>Net Net</v>
      </c>
      <c r="I3" t="str">
        <f>'Model LR'!$D$149</f>
        <v>Net Net</v>
      </c>
      <c r="J3" t="str">
        <f>'Model LR'!C152</f>
        <v>Syndicate comments</v>
      </c>
      <c r="K3" t="str">
        <f>'Model LR'!G152</f>
        <v>References to relevant documentation/validation</v>
      </c>
      <c r="L3" t="str" cm="1">
        <f t="array" ref="L3:N3">'Model LR'!C189:E189</f>
        <v>SBF Plan loss ratio 
(Gross Net)</v>
      </c>
      <c r="M3" t="str">
        <v>LCR 561 Plan loss ratio (Gross Net)</v>
      </c>
      <c r="N3" t="str">
        <v>Difference</v>
      </c>
      <c r="O3" t="str">
        <f>'Model LR'!F189</f>
        <v>Comments</v>
      </c>
      <c r="P3" t="str" cm="1">
        <f t="array" ref="P3:R3">'Model LR'!C192:E192</f>
        <v>SBF Plan loss ratio 
(Net Net)</v>
      </c>
      <c r="Q3" t="str">
        <v>LCR 561 Plan loss ratio (Net Net)</v>
      </c>
      <c r="R3" t="str">
        <v>Difference</v>
      </c>
      <c r="S3" t="str">
        <f>'Model LR'!F192</f>
        <v>Comments</v>
      </c>
      <c r="T3" t="str">
        <f>'Model LR'!C196</f>
        <v>Syndicate comments</v>
      </c>
      <c r="U3" t="str">
        <f>'Model LR'!G196</f>
        <v>References to relevant documentation/validation</v>
      </c>
      <c r="V3" t="str">
        <f>'Model LR'!C208</f>
        <v>Syndicate comments</v>
      </c>
      <c r="W3" t="str">
        <f>'Model LR'!G208</f>
        <v>References to relevant documentation/validation</v>
      </c>
    </row>
    <row r="4" spans="1:23" x14ac:dyDescent="0.3">
      <c r="A4" t="s">
        <v>496</v>
      </c>
      <c r="B4" t="str" cm="1">
        <f t="array" ref="B4:E4">'Model LR'!E146:H146</f>
        <v>Previous uplift
2026 YoA - latest Q4 QCT approved</v>
      </c>
      <c r="C4" t="str">
        <v>Previous uplift 
2026 YoA - latest approved</v>
      </c>
      <c r="D4" t="str">
        <v>Current uplift
2027 YoA</v>
      </c>
      <c r="E4" t="str">
        <v>Difference</v>
      </c>
      <c r="F4" t="str" cm="1">
        <f t="array" ref="F4:I4">'Model LR'!E149:H149</f>
        <v>Previous uplift
2026 YoA - latest Q4 QCT approved</v>
      </c>
      <c r="G4" t="str">
        <v>Previous uplift 
2026 YoA - latest approved</v>
      </c>
      <c r="H4" t="str">
        <v>Current uplift
2027 YoA</v>
      </c>
      <c r="I4" t="str">
        <v>Difference</v>
      </c>
    </row>
    <row r="5" spans="1:23" x14ac:dyDescent="0.3">
      <c r="A5">
        <f>Chosen_Syndicate</f>
        <v>0</v>
      </c>
      <c r="B5" cm="1">
        <f t="array" ref="B5:E5">'Model LR'!E147:H147</f>
        <v>0</v>
      </c>
      <c r="C5">
        <v>0</v>
      </c>
      <c r="D5">
        <v>0</v>
      </c>
      <c r="E5">
        <v>0</v>
      </c>
      <c r="F5" cm="1">
        <f t="array" ref="F5:I5">'Model LR'!E150:H150</f>
        <v>0</v>
      </c>
      <c r="G5">
        <v>0</v>
      </c>
      <c r="H5">
        <v>0</v>
      </c>
      <c r="I5">
        <v>0</v>
      </c>
      <c r="J5">
        <f>'Model LR'!C153</f>
        <v>0</v>
      </c>
      <c r="K5">
        <f>'Model LR'!G153</f>
        <v>0</v>
      </c>
      <c r="L5" cm="1">
        <f t="array" ref="L5:N5">'Model LR'!C190:E190</f>
        <v>0</v>
      </c>
      <c r="M5">
        <v>0</v>
      </c>
      <c r="N5">
        <v>0</v>
      </c>
      <c r="O5">
        <f>'Model LR'!F190</f>
        <v>0</v>
      </c>
      <c r="P5" cm="1">
        <f t="array" ref="P5:R5">'Model LR'!C193:E193</f>
        <v>0</v>
      </c>
      <c r="Q5">
        <v>0</v>
      </c>
      <c r="R5">
        <v>0</v>
      </c>
      <c r="S5">
        <f>'Model LR'!F193</f>
        <v>0</v>
      </c>
      <c r="T5">
        <f>'Model LR'!C197</f>
        <v>0</v>
      </c>
      <c r="U5">
        <f>'Model LR'!G197</f>
        <v>0</v>
      </c>
      <c r="V5">
        <f>'Model LR'!C209</f>
        <v>0</v>
      </c>
      <c r="W5">
        <f>'Model LR'!G209</f>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18271-300D-4926-81FB-070F272652E0}">
  <dimension ref="A1:DO5"/>
  <sheetViews>
    <sheetView workbookViewId="0"/>
  </sheetViews>
  <sheetFormatPr defaultRowHeight="14" x14ac:dyDescent="0.3"/>
  <cols>
    <col min="1" max="1" width="13.25" bestFit="1" customWidth="1"/>
    <col min="2" max="2" width="43.75" bestFit="1" customWidth="1"/>
    <col min="3" max="3" width="70.75" bestFit="1" customWidth="1"/>
    <col min="4" max="4" width="95.83203125" bestFit="1" customWidth="1"/>
    <col min="5" max="5" width="137.08203125" bestFit="1" customWidth="1"/>
    <col min="6" max="6" width="75.5" bestFit="1" customWidth="1"/>
    <col min="7" max="7" width="96.33203125" bestFit="1" customWidth="1"/>
    <col min="8" max="8" width="133.58203125" bestFit="1" customWidth="1"/>
    <col min="9" max="9" width="66.58203125" bestFit="1" customWidth="1"/>
    <col min="10" max="10" width="95" bestFit="1" customWidth="1"/>
    <col min="11" max="11" width="133.08203125" bestFit="1" customWidth="1"/>
    <col min="12" max="12" width="70" bestFit="1" customWidth="1"/>
    <col min="13" max="13" width="105.25" bestFit="1" customWidth="1"/>
    <col min="14" max="14" width="133.58203125" bestFit="1" customWidth="1"/>
    <col min="15" max="15" width="66.58203125" bestFit="1" customWidth="1"/>
    <col min="16" max="16" width="96.33203125" bestFit="1" customWidth="1"/>
    <col min="17" max="17" width="132.25" bestFit="1" customWidth="1"/>
    <col min="18" max="18" width="66" bestFit="1" customWidth="1"/>
    <col min="19" max="19" width="99.83203125" bestFit="1" customWidth="1"/>
    <col min="20" max="26" width="99.83203125" customWidth="1"/>
    <col min="27" max="27" width="142.5" bestFit="1" customWidth="1"/>
    <col min="28" max="28" width="30.58203125" customWidth="1"/>
    <col min="29" max="29" width="66.58203125" bestFit="1" customWidth="1"/>
    <col min="30" max="30" width="96.33203125" bestFit="1" customWidth="1"/>
    <col min="31" max="31" width="133.58203125" bestFit="1" customWidth="1"/>
    <col min="32" max="33" width="50.58203125" customWidth="1"/>
    <col min="34" max="35" width="56" customWidth="1"/>
    <col min="36" max="36" width="50.83203125" bestFit="1" customWidth="1"/>
    <col min="37" max="37" width="45.5" bestFit="1" customWidth="1"/>
    <col min="38" max="38" width="75.33203125" bestFit="1" customWidth="1"/>
    <col min="39" max="39" width="112.58203125" bestFit="1" customWidth="1"/>
    <col min="40" max="40" width="101.83203125" bestFit="1" customWidth="1"/>
    <col min="41" max="41" width="84.33203125" bestFit="1" customWidth="1"/>
    <col min="42" max="42" width="90.58203125" bestFit="1" customWidth="1"/>
    <col min="43" max="43" width="32.25" bestFit="1" customWidth="1"/>
    <col min="44" max="45" width="31.25" bestFit="1" customWidth="1"/>
    <col min="46" max="46" width="44.58203125" bestFit="1" customWidth="1"/>
    <col min="47" max="47" width="81.83203125" bestFit="1" customWidth="1"/>
    <col min="48" max="48" width="71.25" bestFit="1" customWidth="1"/>
    <col min="49" max="49" width="53.58203125" bestFit="1" customWidth="1"/>
    <col min="50" max="50" width="60" bestFit="1" customWidth="1"/>
    <col min="51" max="53" width="31.25" bestFit="1" customWidth="1"/>
    <col min="54" max="54" width="44.58203125" bestFit="1" customWidth="1"/>
    <col min="55" max="55" width="81.83203125" bestFit="1" customWidth="1"/>
    <col min="56" max="56" width="71.25" bestFit="1" customWidth="1"/>
    <col min="57" max="57" width="53.58203125" bestFit="1" customWidth="1"/>
    <col min="58" max="58" width="60" bestFit="1" customWidth="1"/>
    <col min="59" max="61" width="31.25" bestFit="1" customWidth="1"/>
    <col min="62" max="62" width="44.58203125" bestFit="1" customWidth="1"/>
    <col min="63" max="63" width="81.83203125" bestFit="1" customWidth="1"/>
    <col min="64" max="64" width="71.25" bestFit="1" customWidth="1"/>
    <col min="65" max="65" width="53.58203125" bestFit="1" customWidth="1"/>
    <col min="66" max="66" width="60" bestFit="1" customWidth="1"/>
    <col min="67" max="69" width="31.25" bestFit="1" customWidth="1"/>
    <col min="70" max="70" width="44.58203125" bestFit="1" customWidth="1"/>
    <col min="71" max="71" width="81.83203125" bestFit="1" customWidth="1"/>
    <col min="72" max="72" width="71.25" bestFit="1" customWidth="1"/>
    <col min="73" max="73" width="53.58203125" bestFit="1" customWidth="1"/>
    <col min="74" max="74" width="60" bestFit="1" customWidth="1"/>
    <col min="75" max="77" width="31.25" bestFit="1" customWidth="1"/>
    <col min="78" max="82" width="31.25" customWidth="1"/>
    <col min="83" max="83" width="44.58203125" bestFit="1" customWidth="1"/>
    <col min="84" max="84" width="81.83203125" bestFit="1" customWidth="1"/>
    <col min="85" max="85" width="71.25" bestFit="1" customWidth="1"/>
    <col min="86" max="86" width="53.58203125" bestFit="1" customWidth="1"/>
    <col min="87" max="87" width="60" bestFit="1" customWidth="1"/>
    <col min="88" max="90" width="31.25" bestFit="1" customWidth="1"/>
    <col min="91" max="91" width="44.58203125" bestFit="1" customWidth="1"/>
    <col min="92" max="92" width="81.83203125" bestFit="1" customWidth="1"/>
    <col min="93" max="93" width="71.25" bestFit="1" customWidth="1"/>
    <col min="94" max="94" width="53.58203125" bestFit="1" customWidth="1"/>
    <col min="95" max="95" width="60" bestFit="1" customWidth="1"/>
    <col min="96" max="98" width="31.25" bestFit="1" customWidth="1"/>
    <col min="99" max="99" width="44.58203125" bestFit="1" customWidth="1"/>
    <col min="100" max="100" width="81.83203125" bestFit="1" customWidth="1"/>
    <col min="101" max="101" width="71.25" bestFit="1" customWidth="1"/>
    <col min="102" max="102" width="53.58203125" bestFit="1" customWidth="1"/>
    <col min="103" max="103" width="60" bestFit="1" customWidth="1"/>
    <col min="104" max="104" width="25.33203125" bestFit="1" customWidth="1"/>
    <col min="105" max="105" width="20.08203125" bestFit="1" customWidth="1"/>
    <col min="106" max="106" width="14.83203125" bestFit="1" customWidth="1"/>
    <col min="107" max="107" width="44.58203125" bestFit="1" customWidth="1"/>
    <col min="108" max="108" width="81.83203125" bestFit="1" customWidth="1"/>
    <col min="109" max="109" width="71.25" bestFit="1" customWidth="1"/>
    <col min="110" max="110" width="53.58203125" bestFit="1" customWidth="1"/>
    <col min="111" max="111" width="60" bestFit="1" customWidth="1"/>
    <col min="112" max="112" width="25.33203125" bestFit="1" customWidth="1"/>
    <col min="113" max="113" width="20.08203125" bestFit="1" customWidth="1"/>
    <col min="114" max="114" width="14.83203125" bestFit="1" customWidth="1"/>
    <col min="115" max="115" width="44.58203125" bestFit="1" customWidth="1"/>
    <col min="116" max="116" width="81.83203125" bestFit="1" customWidth="1"/>
    <col min="117" max="117" width="71.25" bestFit="1" customWidth="1"/>
    <col min="118" max="118" width="53.58203125" bestFit="1" customWidth="1"/>
    <col min="119" max="119" width="60" bestFit="1" customWidth="1"/>
  </cols>
  <sheetData>
    <row r="1" spans="1:119" x14ac:dyDescent="0.3">
      <c r="A1" t="s">
        <v>493</v>
      </c>
      <c r="B1" t="str">
        <f>B2&amp;B3&amp;B4</f>
        <v>0. Who needs to complete this tab?Test 1 uSCR</v>
      </c>
      <c r="C1" t="str">
        <f t="shared" ref="C1:BE1" si="0">C2&amp;C3&amp;C4</f>
        <v>0. Who needs to complete this tab?Test 1Met/Not Met</v>
      </c>
      <c r="D1" t="str">
        <f t="shared" si="0"/>
        <v>0. Who needs to complete this tab?2026 YoA SBF GGWP
(£m)Energy (L10)</v>
      </c>
      <c r="E1" t="str">
        <f t="shared" si="0"/>
        <v>0. Who needs to complete this tab?2026 YoA SBF GGWP
(£m)Political Risks, Credit &amp; Financial Guarantee (L60)</v>
      </c>
      <c r="F1" t="str">
        <f t="shared" si="0"/>
        <v>0. Who needs to complete this tab?2026 YoA SBF GGWP
(£m)Terrorism (L60)</v>
      </c>
      <c r="G1" t="str">
        <f t="shared" si="0"/>
        <v>0. Who needs to complete this tab?2026 YoA SBF GGWP
(£m)Aviation War (L60)</v>
      </c>
      <c r="H1" t="str">
        <f t="shared" si="0"/>
        <v>0. Who needs to complete this tab?2026 YoA SBF GGWP
(£m)Marine War (L60)</v>
      </c>
      <c r="I1" t="str">
        <f t="shared" si="0"/>
        <v>0. Who needs to complete this tab?2026 YoA SBF GGWP
(£m)Aviation XL (L60)</v>
      </c>
      <c r="J1" t="str">
        <f t="shared" si="0"/>
        <v>0. Who needs to complete this tab?2026 YoA SBF GGWP
(£m)Marine XL (L60)</v>
      </c>
      <c r="K1" t="str">
        <f t="shared" si="0"/>
        <v>0. Who needs to complete this tab?2026 YoA SBF GGWP
(£m)Total syndicate GGWP*</v>
      </c>
      <c r="L1" t="str">
        <f t="shared" si="0"/>
        <v>0. Who needs to complete this tab?2027 YoA SBF GGWP
(£m)Energy (L10)</v>
      </c>
      <c r="M1" t="str">
        <f t="shared" si="0"/>
        <v>0. Who needs to complete this tab?2027 YoA SBF GGWP
(£m)Political Risks, Credit &amp; Financial Guarantee (L60)</v>
      </c>
      <c r="N1" t="str">
        <f t="shared" si="0"/>
        <v>0. Who needs to complete this tab?2027 YoA SBF GGWP
(£m)Terrorism (L60)</v>
      </c>
      <c r="O1" t="str">
        <f t="shared" si="0"/>
        <v>0. Who needs to complete this tab?2027 YoA SBF GGWP
(£m)Aviation War (L60)</v>
      </c>
      <c r="P1" t="str">
        <f t="shared" si="0"/>
        <v>0. Who needs to complete this tab?2027 YoA SBF GGWP
(£m)Marine War (L60)</v>
      </c>
      <c r="Q1" t="str">
        <f t="shared" si="0"/>
        <v>0. Who needs to complete this tab?2027 YoA SBF GGWP
(£m)Aviation XL (L60)</v>
      </c>
      <c r="R1" t="str">
        <f t="shared" si="0"/>
        <v>0. Who needs to complete this tab?2027 YoA SBF GGWP
(£m)Marine XL (L60)</v>
      </c>
      <c r="S1" t="str">
        <f t="shared" si="0"/>
        <v>0. Who needs to complete this tab?2027 YoA SBF GGWP
(£m)Total syndicate GGWP*</v>
      </c>
      <c r="T1" t="str">
        <f t="shared" ref="T1:Z1" si="1">T2&amp;T3&amp;T5</f>
        <v>0. Who needs to complete this tab?2026 YoA SBF GGWP
(£m)0</v>
      </c>
      <c r="U1" t="str">
        <f t="shared" si="1"/>
        <v>0. Who needs to complete this tab?2027 YoA SBF GGWP
(£m)0</v>
      </c>
      <c r="V1" t="str">
        <f t="shared" si="1"/>
        <v>0. Who needs to complete this tab?Test outcomeCriteria not met</v>
      </c>
      <c r="W1" t="str">
        <f t="shared" si="1"/>
        <v>0. Who needs to complete this tab?2026 YoA SBF GGWP
(£m)0</v>
      </c>
      <c r="X1" t="str">
        <f t="shared" si="1"/>
        <v>0. Who needs to complete this tab?2027 YoA SBF GGWP
(£m)0</v>
      </c>
      <c r="Y1" t="str">
        <f t="shared" si="1"/>
        <v>0. Who needs to complete this tab?Test outcomeCriteria not met</v>
      </c>
      <c r="Z1" t="str">
        <f t="shared" si="1"/>
        <v>0. Who needs to complete this tab?Is the syndicate required to complete this tab? (Yes/No)No</v>
      </c>
      <c r="AA1" t="str">
        <f t="shared" ref="AA1:AC1" si="2">AA2&amp;AA3&amp;AA4</f>
        <v>1. Middle East event back-testing26 AA/AB event back-testingDescription of test basis</v>
      </c>
      <c r="AB1" t="str">
        <f t="shared" ref="AB1" si="3">AB2&amp;AB3&amp;AB4</f>
        <v>1. Middle East event back-testing26 AA/AB event back-testingActual net ultimate loss (£m)</v>
      </c>
      <c r="AC1" t="str">
        <f t="shared" si="2"/>
        <v>1. Middle East event back-testingPrior modelNet ultimate loss
(£m)</v>
      </c>
      <c r="AD1" t="str">
        <f t="shared" ref="AD1" si="4">AD2&amp;AD3&amp;AD4</f>
        <v>1. Middle East event back-testingPrior modelReturn period
(1 in x)</v>
      </c>
      <c r="AE1" t="str">
        <f t="shared" ref="AE1:AG1" si="5">AE2&amp;AE3&amp;AE4</f>
        <v>1. Middle East event back-testingCurrent modelNet ultimate loss 
(£m)</v>
      </c>
      <c r="AF1" t="str">
        <f t="shared" ref="AF1" si="6">AF2&amp;AF3&amp;AF4</f>
        <v>1. Middle East event back-testingCurrent modelReturn period 
(1 in x)</v>
      </c>
      <c r="AG1" t="str">
        <f t="shared" si="5"/>
        <v>1. Middle East event back-testingValidator's opinion</v>
      </c>
      <c r="AH1" t="str">
        <f t="shared" ref="AH1" si="7">AH2&amp;AH3&amp;AH4</f>
        <v>1. Middle East event back-testingSyndicate comments</v>
      </c>
      <c r="AI1" t="str">
        <f t="shared" ref="AI1" si="8">AI2&amp;AI3&amp;AI4</f>
        <v>1. Middle East event back-testingReferences to relevant documentation/validation</v>
      </c>
      <c r="AJ1" t="str">
        <f t="shared" ref="AJ1" si="9">AJ2&amp;AJ3&amp;AJ4</f>
        <v>2.  Model changes concerning geopolitical risk 1Category</v>
      </c>
      <c r="AK1" t="str">
        <f t="shared" si="0"/>
        <v>2.  Model changes concerning geopolitical risk 1Description</v>
      </c>
      <c r="AL1" t="str">
        <f t="shared" si="0"/>
        <v>2.  Model changes concerning geopolitical risk 1uSCR impact (%)</v>
      </c>
      <c r="AM1" t="str">
        <f t="shared" si="0"/>
        <v>2.  Model changes concerning geopolitical risk 1Validator's opinion</v>
      </c>
      <c r="AN1" t="str">
        <f t="shared" si="0"/>
        <v>2.  Model changes concerning geopolitical risk 2Category</v>
      </c>
      <c r="AO1" t="str">
        <f t="shared" si="0"/>
        <v>2.  Model changes concerning geopolitical risk 2Description</v>
      </c>
      <c r="AP1" t="str">
        <f t="shared" si="0"/>
        <v>2.  Model changes concerning geopolitical risk 2uSCR impact (%)</v>
      </c>
      <c r="AQ1" t="str">
        <f t="shared" si="0"/>
        <v>2.  Model changes concerning geopolitical risk 2Validator's opinion</v>
      </c>
      <c r="AR1" t="str">
        <f t="shared" si="0"/>
        <v>2.  Model changes concerning geopolitical risk 3Category</v>
      </c>
      <c r="AS1" t="str">
        <f t="shared" si="0"/>
        <v>2.  Model changes concerning geopolitical risk 3Description</v>
      </c>
      <c r="AT1" t="str">
        <f t="shared" si="0"/>
        <v>2.  Model changes concerning geopolitical risk 3uSCR impact (%)</v>
      </c>
      <c r="AU1" t="str">
        <f t="shared" si="0"/>
        <v>2.  Model changes concerning geopolitical risk 3Validator's opinion</v>
      </c>
      <c r="AV1" t="str">
        <f t="shared" si="0"/>
        <v>2.  Model changes concerning geopolitical risk 4Category</v>
      </c>
      <c r="AW1" t="str">
        <f t="shared" si="0"/>
        <v>2.  Model changes concerning geopolitical risk 4Description</v>
      </c>
      <c r="AX1" t="str">
        <f t="shared" si="0"/>
        <v>2.  Model changes concerning geopolitical risk 4uSCR impact (%)</v>
      </c>
      <c r="AY1" t="str">
        <f t="shared" si="0"/>
        <v>2.  Model changes concerning geopolitical risk 4Validator's opinion</v>
      </c>
      <c r="AZ1" t="str">
        <f t="shared" si="0"/>
        <v>2.  Model changes concerning geopolitical risk 5Category</v>
      </c>
      <c r="BA1" t="str">
        <f t="shared" si="0"/>
        <v>2.  Model changes concerning geopolitical risk 5Description</v>
      </c>
      <c r="BB1" t="str">
        <f t="shared" si="0"/>
        <v>2.  Model changes concerning geopolitical risk 5uSCR impact (%)</v>
      </c>
      <c r="BC1" t="str">
        <f t="shared" si="0"/>
        <v>2.  Model changes concerning geopolitical risk 5Validator's opinion</v>
      </c>
      <c r="BD1" t="str">
        <f t="shared" si="0"/>
        <v>2.  Model changes concerning geopolitical risk Syndicate commentsSyndicate comments</v>
      </c>
      <c r="BE1" t="str">
        <f t="shared" si="0"/>
        <v>2.  Model changes concerning geopolitical risk 0References to relevant documentation/validation</v>
      </c>
      <c r="BF1" t="str">
        <f>BF2&amp;BF3&amp;BF4</f>
        <v>3. Syndicates’ own Middle East escalation scenariosEvent narrative1</v>
      </c>
      <c r="BG1" t="str">
        <f t="shared" ref="BG1:BT1" si="10">BG2&amp;BG3&amp;BG4</f>
        <v>3. Syndicates’ own Middle East escalation scenariosEvent narrative2</v>
      </c>
      <c r="BH1" t="str">
        <f t="shared" si="10"/>
        <v>3. Syndicates’ own Middle East escalation scenariosEvent narrative3</v>
      </c>
      <c r="BI1" t="str">
        <f t="shared" si="10"/>
        <v>3. Syndicates’ own Middle East escalation scenariosEvent narrative4</v>
      </c>
      <c r="BJ1" t="str">
        <f t="shared" si="10"/>
        <v>3. Syndicates’ own Middle East escalation scenariosEvent narrative5</v>
      </c>
      <c r="BK1" t="str">
        <f t="shared" si="10"/>
        <v>3. Syndicates’ own Middle East escalation scenariosIndependentReturn Period 
(1 in x)1</v>
      </c>
      <c r="BL1" t="str">
        <f t="shared" si="10"/>
        <v>3. Syndicates’ own Middle East escalation scenariosIndependentReturn Period 
(1 in x)2</v>
      </c>
      <c r="BM1" t="str">
        <f t="shared" si="10"/>
        <v>3. Syndicates’ own Middle East escalation scenariosIndependentReturn Period 
(1 in x)3</v>
      </c>
      <c r="BN1" t="str">
        <f t="shared" si="10"/>
        <v>3. Syndicates’ own Middle East escalation scenariosIndependentReturn Period 
(1 in x)4</v>
      </c>
      <c r="BO1" t="str">
        <f t="shared" si="10"/>
        <v>3. Syndicates’ own Middle East escalation scenariosIndependentReturn Period 
(1 in x)5</v>
      </c>
      <c r="BP1" t="str">
        <f t="shared" si="10"/>
        <v>3. Syndicates’ own Middle East escalation scenariosIndependentTotal Final Net Loss
(£m)1</v>
      </c>
      <c r="BQ1" t="str">
        <f t="shared" si="10"/>
        <v>3. Syndicates’ own Middle East escalation scenariosIndependentTotal Final Net Loss
(£m)2</v>
      </c>
      <c r="BR1" t="str">
        <f t="shared" si="10"/>
        <v>3. Syndicates’ own Middle East escalation scenariosIndependentTotal Final Net Loss
(£m)3</v>
      </c>
      <c r="BS1" t="str">
        <f t="shared" si="10"/>
        <v>3. Syndicates’ own Middle East escalation scenariosIndependentTotal Final Net Loss
(£m)4</v>
      </c>
      <c r="BT1" t="str">
        <f t="shared" si="10"/>
        <v>3. Syndicates’ own Middle East escalation scenariosIndependentTotal Final Net Loss
(£m)5</v>
      </c>
      <c r="BU1" t="str">
        <f>Geopolitical!$C$67&amp;BU2&amp;BU3&amp;BU4</f>
        <v>3. Syndicates’ own Middle East escalation scenariosModelled return periodsDistribution 1Description1</v>
      </c>
      <c r="BV1" t="str">
        <f>Geopolitical!$C$67&amp;BV2&amp;BV3&amp;BV4</f>
        <v>3. Syndicates’ own Middle East escalation scenariosModelled return periodsDistribution 1Description2</v>
      </c>
      <c r="BW1" t="str">
        <f>Geopolitical!$C$67&amp;BW2&amp;BW3&amp;BW4</f>
        <v>3. Syndicates’ own Middle East escalation scenariosModelled return periodsDistribution 1Description3</v>
      </c>
      <c r="BX1" t="str">
        <f>Geopolitical!$C$67&amp;BX2&amp;BX3&amp;BX4</f>
        <v>3. Syndicates’ own Middle East escalation scenariosModelled return periodsDistribution 1Description4</v>
      </c>
      <c r="BY1" t="str">
        <f>Geopolitical!$C$67&amp;BY2&amp;BY3&amp;BY4</f>
        <v>3. Syndicates’ own Middle East escalation scenariosModelled return periodsDistribution 1Description5</v>
      </c>
      <c r="BZ1" t="str">
        <f>Geopolitical!$C$67&amp;BZ2&amp;BZ3&amp;BZ4</f>
        <v>3. Syndicates’ own Middle East escalation scenariosModelled return periodsDistribution 1Return Period
(1 in x)1</v>
      </c>
      <c r="CA1" t="str">
        <f>Geopolitical!$C$67&amp;CA2&amp;CA3&amp;CA4</f>
        <v>3. Syndicates’ own Middle East escalation scenariosModelled return periodsDistribution 1Return Period
(1 in x)2</v>
      </c>
      <c r="CB1" t="str">
        <f>Geopolitical!$C$67&amp;CB2&amp;CB3&amp;CB4</f>
        <v>3. Syndicates’ own Middle East escalation scenariosModelled return periodsDistribution 1Return Period
(1 in x)3</v>
      </c>
      <c r="CC1" t="str">
        <f>Geopolitical!$C$67&amp;CC2&amp;CC3&amp;CC4</f>
        <v>3. Syndicates’ own Middle East escalation scenariosModelled return periodsDistribution 1Return Period
(1 in x)4</v>
      </c>
      <c r="CD1" t="str">
        <f>Geopolitical!$C$67&amp;CD2&amp;CD3&amp;CD4</f>
        <v>3. Syndicates’ own Middle East escalation scenariosModelled return periodsDistribution 1Return Period
(1 in x)5</v>
      </c>
      <c r="CE1" t="str">
        <f>Geopolitical!$C$67&amp;CE2&amp;CE3&amp;CE4</f>
        <v>3. Syndicates’ own Middle East escalation scenariosModelled return periodsDistribution 1Final Net Loss 
(£m)1</v>
      </c>
      <c r="CF1" t="str">
        <f>Geopolitical!$C$67&amp;CF2&amp;CF3&amp;CF4</f>
        <v>3. Syndicates’ own Middle East escalation scenariosModelled return periodsDistribution 1Final Net Loss 
(£m)2</v>
      </c>
      <c r="CG1" t="str">
        <f>Geopolitical!$C$67&amp;CG2&amp;CG3&amp;CG4</f>
        <v>3. Syndicates’ own Middle East escalation scenariosModelled return periodsDistribution 1Final Net Loss 
(£m)3</v>
      </c>
      <c r="CH1" t="str">
        <f>Geopolitical!$C$67&amp;CH2&amp;CH3&amp;CH4</f>
        <v>3. Syndicates’ own Middle East escalation scenariosModelled return periodsDistribution 1Final Net Loss 
(£m)4</v>
      </c>
      <c r="CI1" t="str">
        <f>Geopolitical!$C$67&amp;CI2&amp;CI3&amp;CI4</f>
        <v>3. Syndicates’ own Middle East escalation scenariosModelled return periodsDistribution 1Final Net Loss 
(£m)5</v>
      </c>
      <c r="CJ1" t="str">
        <f>Geopolitical!$C$67&amp;CJ2&amp;CJ3&amp;CJ4</f>
        <v>3. Syndicates’ own Middle East escalation scenariosModelled return periodsDistribution 2Description1</v>
      </c>
      <c r="CK1" t="str">
        <f>Geopolitical!$C$67&amp;CK2&amp;CK3&amp;CK4</f>
        <v>3. Syndicates’ own Middle East escalation scenariosModelled return periodsDistribution 2Description2</v>
      </c>
      <c r="CL1" t="str">
        <f>Geopolitical!$C$67&amp;CL2&amp;CL3&amp;CL4</f>
        <v>3. Syndicates’ own Middle East escalation scenariosModelled return periodsDistribution 2Description3</v>
      </c>
      <c r="CM1" t="str">
        <f>Geopolitical!$C$67&amp;CM2&amp;CM3&amp;CM4</f>
        <v>3. Syndicates’ own Middle East escalation scenariosModelled return periodsDistribution 2Description4</v>
      </c>
      <c r="CN1" t="str">
        <f>Geopolitical!$C$67&amp;CN2&amp;CN3&amp;CN4</f>
        <v>3. Syndicates’ own Middle East escalation scenariosModelled return periodsDistribution 2Description5</v>
      </c>
      <c r="CO1" t="str">
        <f>Geopolitical!$C$67&amp;CO2&amp;CO3&amp;CO4</f>
        <v>3. Syndicates’ own Middle East escalation scenariosModelled return periodsDistribution 2Return Period
(1 in x)1</v>
      </c>
      <c r="CP1" t="str">
        <f>Geopolitical!$C$67&amp;CP2&amp;CP3&amp;CP4</f>
        <v>3. Syndicates’ own Middle East escalation scenariosModelled return periodsDistribution 2Return Period
(1 in x)2</v>
      </c>
      <c r="CQ1" t="str">
        <f>Geopolitical!$C$67&amp;CQ2&amp;CQ3&amp;CQ4</f>
        <v>3. Syndicates’ own Middle East escalation scenariosModelled return periodsDistribution 2Return Period
(1 in x)3</v>
      </c>
      <c r="CR1" t="str">
        <f>Geopolitical!$C$67&amp;CR2&amp;CR3&amp;CR4</f>
        <v>3. Syndicates’ own Middle East escalation scenariosModelled return periodsDistribution 2Return Period
(1 in x)4</v>
      </c>
      <c r="CS1" t="str">
        <f>Geopolitical!$C$67&amp;CS2&amp;CS3&amp;CS4</f>
        <v>3. Syndicates’ own Middle East escalation scenariosModelled return periodsDistribution 2Return Period
(1 in x)5</v>
      </c>
      <c r="CT1" t="str">
        <f>Geopolitical!$C$67&amp;CT2&amp;CT3&amp;CT4</f>
        <v>3. Syndicates’ own Middle East escalation scenariosModelled return periodsDistribution 2Final Net Loss 
(£m)1</v>
      </c>
      <c r="CU1" t="str">
        <f>Geopolitical!$C$67&amp;CU2&amp;CU3&amp;CU4</f>
        <v>3. Syndicates’ own Middle East escalation scenariosModelled return periodsDistribution 2Final Net Loss 
(£m)2</v>
      </c>
      <c r="CV1" t="str">
        <f>Geopolitical!$C$67&amp;CV2&amp;CV3&amp;CV4</f>
        <v>3. Syndicates’ own Middle East escalation scenariosModelled return periodsDistribution 2Final Net Loss 
(£m)3</v>
      </c>
      <c r="CW1" t="str">
        <f>Geopolitical!$C$67&amp;CW2&amp;CW3&amp;CW4</f>
        <v>3. Syndicates’ own Middle East escalation scenariosModelled return periodsDistribution 2Final Net Loss 
(£m)4</v>
      </c>
      <c r="CX1" t="str">
        <f>Geopolitical!$C$67&amp;CX2&amp;CX3&amp;CX4</f>
        <v>3. Syndicates’ own Middle East escalation scenariosModelled return periodsDistribution 2Final Net Loss 
(£m)5</v>
      </c>
      <c r="CY1" t="str">
        <f>Geopolitical!$C$67&amp;CY2&amp;CY3&amp;CY4</f>
        <v>3. Syndicates’ own Middle East escalation scenariosModelled return periodsuSCRReturn Period
(1 in x)1</v>
      </c>
      <c r="CZ1" t="str">
        <f>Geopolitical!$C$67&amp;CZ2&amp;CZ3&amp;CZ4</f>
        <v>3. Syndicates’ own Middle East escalation scenariosModelled return periodsuSCRReturn Period
(1 in x)2</v>
      </c>
      <c r="DA1" t="str">
        <f>Geopolitical!$C$67&amp;DA2&amp;DA3&amp;DA4</f>
        <v>3. Syndicates’ own Middle East escalation scenariosModelled return periodsuSCRReturn Period
(1 in x)3</v>
      </c>
      <c r="DB1" t="str">
        <f>Geopolitical!$C$67&amp;DB2&amp;DB3&amp;DB4</f>
        <v>3. Syndicates’ own Middle East escalation scenariosModelled return periodsuSCRReturn Period
(1 in x)4</v>
      </c>
      <c r="DC1" t="str">
        <f>Geopolitical!$C$67&amp;DC2&amp;DC3&amp;DC4</f>
        <v>3. Syndicates’ own Middle East escalation scenariosModelled return periodsuSCRReturn Period
(1 in x)5</v>
      </c>
      <c r="DD1" t="str">
        <f>Geopolitical!$C$67&amp;DD2&amp;DD3&amp;DD4</f>
        <v>3. Syndicates’ own Middle East escalation scenariosModelled return periodsuSCRFinal Net Loss 
(£m)1</v>
      </c>
      <c r="DE1" t="str">
        <f>Geopolitical!$C$67&amp;DE2&amp;DE3&amp;DE4</f>
        <v>3. Syndicates’ own Middle East escalation scenariosModelled return periodsuSCRFinal Net Loss 
(£m)2</v>
      </c>
      <c r="DF1" t="str">
        <f>Geopolitical!$C$67&amp;DF2&amp;DF3&amp;DF4</f>
        <v>3. Syndicates’ own Middle East escalation scenariosModelled return periodsuSCRFinal Net Loss 
(£m)3</v>
      </c>
      <c r="DG1" t="str">
        <f>DG2&amp;DG3&amp;DG4</f>
        <v>Modelled return periodsuSCRFinal Net Loss 
(£m)4</v>
      </c>
      <c r="DH1" t="str">
        <f t="shared" ref="DH1:DJ1" si="11">DH2&amp;DH3&amp;DH4</f>
        <v>Modelled return periodsuSCRFinal Net Loss 
(£m)5</v>
      </c>
      <c r="DI1" t="str">
        <f t="shared" si="11"/>
        <v>3. Syndicates’ own Middle East escalation scenariosSyndicate commentsSyndicate comments</v>
      </c>
      <c r="DJ1" t="str">
        <f t="shared" si="11"/>
        <v>3. Syndicates’ own Middle East escalation scenarios0References to relevant documentation/validation</v>
      </c>
    </row>
    <row r="2" spans="1:119" x14ac:dyDescent="0.3">
      <c r="A2" t="s">
        <v>494</v>
      </c>
      <c r="B2" t="str">
        <f>Geopolitical!C8</f>
        <v>0. Who needs to complete this tab?</v>
      </c>
      <c r="C2" t="str">
        <f>B2</f>
        <v>0. Who needs to complete this tab?</v>
      </c>
      <c r="D2" t="str">
        <f>C2</f>
        <v>0. Who needs to complete this tab?</v>
      </c>
      <c r="E2" t="str">
        <f t="shared" ref="E2:S2" si="12">D2</f>
        <v>0. Who needs to complete this tab?</v>
      </c>
      <c r="F2" t="str">
        <f t="shared" si="12"/>
        <v>0. Who needs to complete this tab?</v>
      </c>
      <c r="G2" t="str">
        <f t="shared" si="12"/>
        <v>0. Who needs to complete this tab?</v>
      </c>
      <c r="H2" t="str">
        <f t="shared" si="12"/>
        <v>0. Who needs to complete this tab?</v>
      </c>
      <c r="I2" t="str">
        <f t="shared" si="12"/>
        <v>0. Who needs to complete this tab?</v>
      </c>
      <c r="J2" t="str">
        <f t="shared" si="12"/>
        <v>0. Who needs to complete this tab?</v>
      </c>
      <c r="K2" t="str">
        <f t="shared" si="12"/>
        <v>0. Who needs to complete this tab?</v>
      </c>
      <c r="L2" t="str">
        <f t="shared" si="12"/>
        <v>0. Who needs to complete this tab?</v>
      </c>
      <c r="M2" t="str">
        <f t="shared" si="12"/>
        <v>0. Who needs to complete this tab?</v>
      </c>
      <c r="N2" t="str">
        <f t="shared" si="12"/>
        <v>0. Who needs to complete this tab?</v>
      </c>
      <c r="O2" t="str">
        <f t="shared" si="12"/>
        <v>0. Who needs to complete this tab?</v>
      </c>
      <c r="P2" t="str">
        <f t="shared" si="12"/>
        <v>0. Who needs to complete this tab?</v>
      </c>
      <c r="Q2" t="str">
        <f t="shared" si="12"/>
        <v>0. Who needs to complete this tab?</v>
      </c>
      <c r="R2" t="str">
        <f t="shared" si="12"/>
        <v>0. Who needs to complete this tab?</v>
      </c>
      <c r="S2" t="str">
        <f t="shared" si="12"/>
        <v>0. Who needs to complete this tab?</v>
      </c>
      <c r="T2" t="str">
        <f t="shared" ref="T2" si="13">S2</f>
        <v>0. Who needs to complete this tab?</v>
      </c>
      <c r="U2" t="str">
        <f t="shared" ref="U2" si="14">T2</f>
        <v>0. Who needs to complete this tab?</v>
      </c>
      <c r="V2" t="str">
        <f t="shared" ref="V2" si="15">U2</f>
        <v>0. Who needs to complete this tab?</v>
      </c>
      <c r="W2" t="str">
        <f t="shared" ref="W2" si="16">V2</f>
        <v>0. Who needs to complete this tab?</v>
      </c>
      <c r="X2" t="str">
        <f t="shared" ref="X2" si="17">W2</f>
        <v>0. Who needs to complete this tab?</v>
      </c>
      <c r="Y2" t="str">
        <f t="shared" ref="Y2" si="18">X2</f>
        <v>0. Who needs to complete this tab?</v>
      </c>
      <c r="Z2" t="str">
        <f t="shared" ref="Z2" si="19">Y2</f>
        <v>0. Who needs to complete this tab?</v>
      </c>
      <c r="AA2" t="str">
        <f>Geopolitical!C35</f>
        <v>1. Middle East event back-testing</v>
      </c>
      <c r="AB2" t="str">
        <f>Geopolitical!C35</f>
        <v>1. Middle East event back-testing</v>
      </c>
      <c r="AC2" t="str">
        <f>AA2</f>
        <v>1. Middle East event back-testing</v>
      </c>
      <c r="AD2" t="str">
        <f t="shared" ref="AD2:AF2" si="20">AC2</f>
        <v>1. Middle East event back-testing</v>
      </c>
      <c r="AE2" t="str">
        <f t="shared" si="20"/>
        <v>1. Middle East event back-testing</v>
      </c>
      <c r="AF2" t="str">
        <f t="shared" si="20"/>
        <v>1. Middle East event back-testing</v>
      </c>
      <c r="AG2" t="str">
        <f t="shared" ref="AG2:AH2" si="21">AE2</f>
        <v>1. Middle East event back-testing</v>
      </c>
      <c r="AH2" t="str">
        <f t="shared" si="21"/>
        <v>1. Middle East event back-testing</v>
      </c>
      <c r="AI2" t="str">
        <f t="shared" ref="AI2" si="22">AH2</f>
        <v>1. Middle East event back-testing</v>
      </c>
      <c r="AJ2" t="str">
        <f>Geopolitical!$C$47</f>
        <v xml:space="preserve">2.  Model changes concerning geopolitical risk </v>
      </c>
      <c r="AK2" t="str">
        <f>Geopolitical!$C$47</f>
        <v xml:space="preserve">2.  Model changes concerning geopolitical risk </v>
      </c>
      <c r="AL2" t="str">
        <f>Geopolitical!$C$47</f>
        <v xml:space="preserve">2.  Model changes concerning geopolitical risk </v>
      </c>
      <c r="AM2" t="str">
        <f>Geopolitical!$C$47</f>
        <v xml:space="preserve">2.  Model changes concerning geopolitical risk </v>
      </c>
      <c r="AN2" t="str">
        <f>Geopolitical!$C$47</f>
        <v xml:space="preserve">2.  Model changes concerning geopolitical risk </v>
      </c>
      <c r="AO2" t="str">
        <f>Geopolitical!$C$47</f>
        <v xml:space="preserve">2.  Model changes concerning geopolitical risk </v>
      </c>
      <c r="AP2" t="str">
        <f>Geopolitical!$C$47</f>
        <v xml:space="preserve">2.  Model changes concerning geopolitical risk </v>
      </c>
      <c r="AQ2" t="str">
        <f>Geopolitical!$C$47</f>
        <v xml:space="preserve">2.  Model changes concerning geopolitical risk </v>
      </c>
      <c r="AR2" t="str">
        <f>Geopolitical!$C$47</f>
        <v xml:space="preserve">2.  Model changes concerning geopolitical risk </v>
      </c>
      <c r="AS2" t="str">
        <f>Geopolitical!$C$47</f>
        <v xml:space="preserve">2.  Model changes concerning geopolitical risk </v>
      </c>
      <c r="AT2" t="str">
        <f>Geopolitical!$C$47</f>
        <v xml:space="preserve">2.  Model changes concerning geopolitical risk </v>
      </c>
      <c r="AU2" t="str">
        <f>Geopolitical!$C$47</f>
        <v xml:space="preserve">2.  Model changes concerning geopolitical risk </v>
      </c>
      <c r="AV2" t="str">
        <f>Geopolitical!$C$47</f>
        <v xml:space="preserve">2.  Model changes concerning geopolitical risk </v>
      </c>
      <c r="AW2" t="str">
        <f>Geopolitical!$C$47</f>
        <v xml:space="preserve">2.  Model changes concerning geopolitical risk </v>
      </c>
      <c r="AX2" t="str">
        <f>Geopolitical!$C$47</f>
        <v xml:space="preserve">2.  Model changes concerning geopolitical risk </v>
      </c>
      <c r="AY2" t="str">
        <f>Geopolitical!$C$47</f>
        <v xml:space="preserve">2.  Model changes concerning geopolitical risk </v>
      </c>
      <c r="AZ2" t="str">
        <f>Geopolitical!$C$47</f>
        <v xml:space="preserve">2.  Model changes concerning geopolitical risk </v>
      </c>
      <c r="BA2" t="str">
        <f>Geopolitical!$C$47</f>
        <v xml:space="preserve">2.  Model changes concerning geopolitical risk </v>
      </c>
      <c r="BB2" t="str">
        <f>Geopolitical!$C$47</f>
        <v xml:space="preserve">2.  Model changes concerning geopolitical risk </v>
      </c>
      <c r="BC2" t="str">
        <f>Geopolitical!$C$47</f>
        <v xml:space="preserve">2.  Model changes concerning geopolitical risk </v>
      </c>
      <c r="BD2" t="str">
        <f>Geopolitical!$C$47</f>
        <v xml:space="preserve">2.  Model changes concerning geopolitical risk </v>
      </c>
      <c r="BE2" t="str">
        <f>Geopolitical!$C$47</f>
        <v xml:space="preserve">2.  Model changes concerning geopolitical risk </v>
      </c>
      <c r="BF2" t="str">
        <f>Geopolitical!$C$67</f>
        <v>3. Syndicates’ own Middle East escalation scenarios</v>
      </c>
      <c r="BG2" t="str">
        <f>Geopolitical!$C$67</f>
        <v>3. Syndicates’ own Middle East escalation scenarios</v>
      </c>
      <c r="BH2" t="str">
        <f>Geopolitical!$C$67</f>
        <v>3. Syndicates’ own Middle East escalation scenarios</v>
      </c>
      <c r="BI2" t="str">
        <f>Geopolitical!$C$67</f>
        <v>3. Syndicates’ own Middle East escalation scenarios</v>
      </c>
      <c r="BJ2" t="str">
        <f>Geopolitical!$C$67</f>
        <v>3. Syndicates’ own Middle East escalation scenarios</v>
      </c>
      <c r="BK2" t="str">
        <f>Geopolitical!$C$67&amp;Geopolitical!$J$72</f>
        <v>3. Syndicates’ own Middle East escalation scenariosIndependent</v>
      </c>
      <c r="BL2" t="str">
        <f>Geopolitical!$C$67&amp;Geopolitical!$J$72</f>
        <v>3. Syndicates’ own Middle East escalation scenariosIndependent</v>
      </c>
      <c r="BM2" t="str">
        <f>Geopolitical!$C$67&amp;Geopolitical!$J$72</f>
        <v>3. Syndicates’ own Middle East escalation scenariosIndependent</v>
      </c>
      <c r="BN2" t="str">
        <f>Geopolitical!$C$67&amp;Geopolitical!$J$72</f>
        <v>3. Syndicates’ own Middle East escalation scenariosIndependent</v>
      </c>
      <c r="BO2" t="str">
        <f>Geopolitical!$C$67&amp;Geopolitical!$J$72</f>
        <v>3. Syndicates’ own Middle East escalation scenariosIndependent</v>
      </c>
      <c r="BP2" t="str">
        <f>Geopolitical!$C$67&amp;Geopolitical!$J$72</f>
        <v>3. Syndicates’ own Middle East escalation scenariosIndependent</v>
      </c>
      <c r="BQ2" t="str">
        <f>Geopolitical!$C$67&amp;Geopolitical!$J$72</f>
        <v>3. Syndicates’ own Middle East escalation scenariosIndependent</v>
      </c>
      <c r="BR2" t="str">
        <f>Geopolitical!$C$67&amp;Geopolitical!$J$72</f>
        <v>3. Syndicates’ own Middle East escalation scenariosIndependent</v>
      </c>
      <c r="BS2" t="str">
        <f>Geopolitical!$C$67&amp;Geopolitical!$J$72</f>
        <v>3. Syndicates’ own Middle East escalation scenariosIndependent</v>
      </c>
      <c r="BT2" t="str">
        <f>Geopolitical!$C$67&amp;Geopolitical!$J$72</f>
        <v>3. Syndicates’ own Middle East escalation scenariosIndependent</v>
      </c>
      <c r="BU2" t="str">
        <f>Geopolitical!$L$71&amp;Geopolitical!$L$72</f>
        <v>Modelled return periodsDistribution 1</v>
      </c>
      <c r="BV2" t="str">
        <f>Geopolitical!$L$71&amp;Geopolitical!$L$72</f>
        <v>Modelled return periodsDistribution 1</v>
      </c>
      <c r="BW2" t="str">
        <f>Geopolitical!$L$71&amp;Geopolitical!$L$72</f>
        <v>Modelled return periodsDistribution 1</v>
      </c>
      <c r="BX2" t="str">
        <f>Geopolitical!$L$71&amp;Geopolitical!$L$72</f>
        <v>Modelled return periodsDistribution 1</v>
      </c>
      <c r="BY2" t="str">
        <f>Geopolitical!$L$71&amp;Geopolitical!$L$72</f>
        <v>Modelled return periodsDistribution 1</v>
      </c>
      <c r="BZ2" t="str">
        <f>Geopolitical!$L$71&amp;Geopolitical!$L$72</f>
        <v>Modelled return periodsDistribution 1</v>
      </c>
      <c r="CA2" t="str">
        <f>Geopolitical!$L$71&amp;Geopolitical!$L$72</f>
        <v>Modelled return periodsDistribution 1</v>
      </c>
      <c r="CB2" t="str">
        <f>Geopolitical!$L$71&amp;Geopolitical!$L$72</f>
        <v>Modelled return periodsDistribution 1</v>
      </c>
      <c r="CC2" t="str">
        <f>Geopolitical!$L$71&amp;Geopolitical!$L$72</f>
        <v>Modelled return periodsDistribution 1</v>
      </c>
      <c r="CD2" t="str">
        <f>Geopolitical!$L$71&amp;Geopolitical!$L$72</f>
        <v>Modelled return periodsDistribution 1</v>
      </c>
      <c r="CE2" t="str">
        <f>Geopolitical!$L$71&amp;Geopolitical!$L$72</f>
        <v>Modelled return periodsDistribution 1</v>
      </c>
      <c r="CF2" t="str">
        <f>Geopolitical!$L$71&amp;Geopolitical!$L$72</f>
        <v>Modelled return periodsDistribution 1</v>
      </c>
      <c r="CG2" t="str">
        <f>Geopolitical!$L$71&amp;Geopolitical!$L$72</f>
        <v>Modelled return periodsDistribution 1</v>
      </c>
      <c r="CH2" t="str">
        <f>Geopolitical!$L$71&amp;Geopolitical!$L$72</f>
        <v>Modelled return periodsDistribution 1</v>
      </c>
      <c r="CI2" t="str">
        <f>Geopolitical!$L$71&amp;Geopolitical!$L$72</f>
        <v>Modelled return periodsDistribution 1</v>
      </c>
      <c r="CJ2" t="str">
        <f>Geopolitical!$L$71&amp;Geopolitical!$P$72</f>
        <v>Modelled return periodsDistribution 2</v>
      </c>
      <c r="CK2" t="str">
        <f>Geopolitical!$L$71&amp;Geopolitical!$P$72</f>
        <v>Modelled return periodsDistribution 2</v>
      </c>
      <c r="CL2" t="str">
        <f>Geopolitical!$L$71&amp;Geopolitical!$P$72</f>
        <v>Modelled return periodsDistribution 2</v>
      </c>
      <c r="CM2" t="str">
        <f>Geopolitical!$L$71&amp;Geopolitical!$P$72</f>
        <v>Modelled return periodsDistribution 2</v>
      </c>
      <c r="CN2" t="str">
        <f>Geopolitical!$L$71&amp;Geopolitical!$P$72</f>
        <v>Modelled return periodsDistribution 2</v>
      </c>
      <c r="CO2" t="str">
        <f>Geopolitical!$L$71&amp;Geopolitical!$P$72</f>
        <v>Modelled return periodsDistribution 2</v>
      </c>
      <c r="CP2" t="str">
        <f>Geopolitical!$L$71&amp;Geopolitical!$P$72</f>
        <v>Modelled return periodsDistribution 2</v>
      </c>
      <c r="CQ2" t="str">
        <f>Geopolitical!$L$71&amp;Geopolitical!$P$72</f>
        <v>Modelled return periodsDistribution 2</v>
      </c>
      <c r="CR2" t="str">
        <f>Geopolitical!$L$71&amp;Geopolitical!$P$72</f>
        <v>Modelled return periodsDistribution 2</v>
      </c>
      <c r="CS2" t="str">
        <f>Geopolitical!$L$71&amp;Geopolitical!$P$72</f>
        <v>Modelled return periodsDistribution 2</v>
      </c>
      <c r="CT2" t="str">
        <f>Geopolitical!$L$71&amp;Geopolitical!$P$72</f>
        <v>Modelled return periodsDistribution 2</v>
      </c>
      <c r="CU2" t="str">
        <f>Geopolitical!$L$71&amp;Geopolitical!$P$72</f>
        <v>Modelled return periodsDistribution 2</v>
      </c>
      <c r="CV2" t="str">
        <f>Geopolitical!$L$71&amp;Geopolitical!$P$72</f>
        <v>Modelled return periodsDistribution 2</v>
      </c>
      <c r="CW2" t="str">
        <f>Geopolitical!$L$71&amp;Geopolitical!$P$72</f>
        <v>Modelled return periodsDistribution 2</v>
      </c>
      <c r="CX2" t="str">
        <f>Geopolitical!$L$71&amp;Geopolitical!$P$72</f>
        <v>Modelled return periodsDistribution 2</v>
      </c>
      <c r="CY2" t="str">
        <f>Geopolitical!$L$71&amp;Geopolitical!$T$72</f>
        <v>Modelled return periodsuSCR</v>
      </c>
      <c r="CZ2" t="str">
        <f>Geopolitical!$L$71&amp;Geopolitical!$T$72</f>
        <v>Modelled return periodsuSCR</v>
      </c>
      <c r="DA2" t="str">
        <f>Geopolitical!$L$71&amp;Geopolitical!$T$72</f>
        <v>Modelled return periodsuSCR</v>
      </c>
      <c r="DB2" t="str">
        <f>Geopolitical!$L$71&amp;Geopolitical!$T$72</f>
        <v>Modelled return periodsuSCR</v>
      </c>
      <c r="DC2" t="str">
        <f>Geopolitical!$L$71&amp;Geopolitical!$T$72</f>
        <v>Modelled return periodsuSCR</v>
      </c>
      <c r="DD2" t="str">
        <f>Geopolitical!$L$71&amp;Geopolitical!$T$72</f>
        <v>Modelled return periodsuSCR</v>
      </c>
      <c r="DE2" t="str">
        <f>Geopolitical!$L$71&amp;Geopolitical!$T$72</f>
        <v>Modelled return periodsuSCR</v>
      </c>
      <c r="DF2" t="str">
        <f>Geopolitical!$L$71&amp;Geopolitical!$T$72</f>
        <v>Modelled return periodsuSCR</v>
      </c>
      <c r="DG2" t="str">
        <f>Geopolitical!$L$71&amp;Geopolitical!$T$72</f>
        <v>Modelled return periodsuSCR</v>
      </c>
      <c r="DH2" t="str">
        <f>Geopolitical!$L$71&amp;Geopolitical!$T$72</f>
        <v>Modelled return periodsuSCR</v>
      </c>
      <c r="DI2" t="str">
        <f>Geopolitical!$C$67</f>
        <v>3. Syndicates’ own Middle East escalation scenarios</v>
      </c>
      <c r="DJ2" t="str">
        <f>Geopolitical!$C$67</f>
        <v>3. Syndicates’ own Middle East escalation scenarios</v>
      </c>
    </row>
    <row r="3" spans="1:119" s="296" customFormat="1" x14ac:dyDescent="0.3">
      <c r="A3" s="296" t="s">
        <v>495</v>
      </c>
      <c r="B3" s="296" t="str">
        <f>Geopolitical!C12</f>
        <v>Test 1</v>
      </c>
      <c r="C3" s="296" t="str">
        <f>B3</f>
        <v>Test 1</v>
      </c>
      <c r="D3" s="296" t="str">
        <f>Geopolitical!D15</f>
        <v>2026 YoA SBF GGWP
(£m)</v>
      </c>
      <c r="E3" s="296" t="str">
        <f>D3</f>
        <v>2026 YoA SBF GGWP
(£m)</v>
      </c>
      <c r="F3" s="296" t="str">
        <f t="shared" ref="F3:K3" si="23">E3</f>
        <v>2026 YoA SBF GGWP
(£m)</v>
      </c>
      <c r="G3" s="296" t="str">
        <f t="shared" si="23"/>
        <v>2026 YoA SBF GGWP
(£m)</v>
      </c>
      <c r="H3" s="296" t="str">
        <f t="shared" si="23"/>
        <v>2026 YoA SBF GGWP
(£m)</v>
      </c>
      <c r="I3" s="296" t="str">
        <f t="shared" si="23"/>
        <v>2026 YoA SBF GGWP
(£m)</v>
      </c>
      <c r="J3" s="296" t="str">
        <f t="shared" si="23"/>
        <v>2026 YoA SBF GGWP
(£m)</v>
      </c>
      <c r="K3" s="296" t="str">
        <f t="shared" si="23"/>
        <v>2026 YoA SBF GGWP
(£m)</v>
      </c>
      <c r="L3" s="296" t="str">
        <f>Geopolitical!E15</f>
        <v>2027 YoA SBF GGWP
(£m)</v>
      </c>
      <c r="M3" s="296" t="str">
        <f>L3</f>
        <v>2027 YoA SBF GGWP
(£m)</v>
      </c>
      <c r="N3" s="296" t="str">
        <f t="shared" ref="N3:S3" si="24">M3</f>
        <v>2027 YoA SBF GGWP
(£m)</v>
      </c>
      <c r="O3" s="296" t="str">
        <f t="shared" si="24"/>
        <v>2027 YoA SBF GGWP
(£m)</v>
      </c>
      <c r="P3" s="296" t="str">
        <f t="shared" si="24"/>
        <v>2027 YoA SBF GGWP
(£m)</v>
      </c>
      <c r="Q3" s="296" t="str">
        <f t="shared" si="24"/>
        <v>2027 YoA SBF GGWP
(£m)</v>
      </c>
      <c r="R3" s="296" t="str">
        <f t="shared" si="24"/>
        <v>2027 YoA SBF GGWP
(£m)</v>
      </c>
      <c r="S3" s="296" t="str">
        <f t="shared" si="24"/>
        <v>2027 YoA SBF GGWP
(£m)</v>
      </c>
      <c r="T3" s="296" t="str">
        <f>Geopolitical!$D$15</f>
        <v>2026 YoA SBF GGWP
(£m)</v>
      </c>
      <c r="U3" s="296" t="str">
        <f>Geopolitical!$E$15</f>
        <v>2027 YoA SBF GGWP
(£m)</v>
      </c>
      <c r="V3" s="296" t="str">
        <f>Geopolitical!$F$25</f>
        <v>Test outcome</v>
      </c>
      <c r="W3" s="296" t="str">
        <f>Geopolitical!$D$15</f>
        <v>2026 YoA SBF GGWP
(£m)</v>
      </c>
      <c r="X3" s="296" t="str">
        <f>Geopolitical!$E$15</f>
        <v>2027 YoA SBF GGWP
(£m)</v>
      </c>
      <c r="Y3" s="296" t="str">
        <f>Geopolitical!$F$25</f>
        <v>Test outcome</v>
      </c>
      <c r="Z3" s="296" t="str">
        <f>Geopolitical!$C$31</f>
        <v>Is the syndicate required to complete this tab? (Yes/No)</v>
      </c>
      <c r="AA3" s="296" t="str">
        <f>Geopolitical!C39</f>
        <v>26 AA/AB event back-testing</v>
      </c>
      <c r="AB3" s="296" t="str">
        <f>Geopolitical!C39</f>
        <v>26 AA/AB event back-testing</v>
      </c>
      <c r="AC3" s="296" t="str">
        <f>Geopolitical!G39</f>
        <v>Prior model</v>
      </c>
      <c r="AD3" s="296" t="str">
        <f>AC3</f>
        <v>Prior model</v>
      </c>
      <c r="AE3" s="296" t="str">
        <f>Geopolitical!I39</f>
        <v>Current model</v>
      </c>
      <c r="AF3" s="296" t="str">
        <f>AE3</f>
        <v>Current model</v>
      </c>
      <c r="AJ3" s="296">
        <f>Geopolitical!$C$52</f>
        <v>1</v>
      </c>
      <c r="AK3" s="296">
        <f>Geopolitical!$C$52</f>
        <v>1</v>
      </c>
      <c r="AL3" s="296">
        <f>Geopolitical!$C$52</f>
        <v>1</v>
      </c>
      <c r="AM3" s="296">
        <f>Geopolitical!$C$52</f>
        <v>1</v>
      </c>
      <c r="AN3" s="296">
        <f>Geopolitical!$C$54</f>
        <v>2</v>
      </c>
      <c r="AO3" s="296">
        <f>Geopolitical!$C$54</f>
        <v>2</v>
      </c>
      <c r="AP3" s="296">
        <f>Geopolitical!$C$54</f>
        <v>2</v>
      </c>
      <c r="AQ3" s="296">
        <f>Geopolitical!$C$54</f>
        <v>2</v>
      </c>
      <c r="AR3" s="296">
        <f>Geopolitical!$C$56</f>
        <v>3</v>
      </c>
      <c r="AS3" s="296">
        <f>Geopolitical!$C$56</f>
        <v>3</v>
      </c>
      <c r="AT3" s="296">
        <f>Geopolitical!$C$56</f>
        <v>3</v>
      </c>
      <c r="AU3" s="296">
        <f>Geopolitical!$C$56</f>
        <v>3</v>
      </c>
      <c r="AV3" s="296">
        <f>Geopolitical!$C$58</f>
        <v>4</v>
      </c>
      <c r="AW3" s="296">
        <f>Geopolitical!$C$58</f>
        <v>4</v>
      </c>
      <c r="AX3" s="296">
        <f>Geopolitical!$C$58</f>
        <v>4</v>
      </c>
      <c r="AY3" s="296">
        <f>Geopolitical!$C$58</f>
        <v>4</v>
      </c>
      <c r="AZ3" s="296">
        <f>Geopolitical!$C$60</f>
        <v>5</v>
      </c>
      <c r="BA3" s="296">
        <f>Geopolitical!$C$60</f>
        <v>5</v>
      </c>
      <c r="BB3" s="296">
        <f>Geopolitical!$C$60</f>
        <v>5</v>
      </c>
      <c r="BC3" s="296">
        <f>Geopolitical!$C$60</f>
        <v>5</v>
      </c>
      <c r="BD3" s="296" t="str">
        <f>Geopolitical!C63</f>
        <v>Syndicate comments</v>
      </c>
      <c r="BE3" s="296">
        <f>Geopolitical!K63</f>
        <v>0</v>
      </c>
      <c r="BF3" s="296" t="str">
        <f>Geopolitical!$D$72</f>
        <v>Event narrative</v>
      </c>
      <c r="BG3" s="296" t="str">
        <f>Geopolitical!$D$72</f>
        <v>Event narrative</v>
      </c>
      <c r="BH3" s="296" t="str">
        <f>Geopolitical!$D$72</f>
        <v>Event narrative</v>
      </c>
      <c r="BI3" s="296" t="str">
        <f>Geopolitical!$D$72</f>
        <v>Event narrative</v>
      </c>
      <c r="BJ3" s="296" t="str">
        <f>Geopolitical!$D$72</f>
        <v>Event narrative</v>
      </c>
      <c r="BK3" s="296" t="str">
        <f>Geopolitical!$J$73</f>
        <v>Return Period 
(1 in x)</v>
      </c>
      <c r="BL3" s="296" t="str">
        <f>Geopolitical!$J$73</f>
        <v>Return Period 
(1 in x)</v>
      </c>
      <c r="BM3" s="296" t="str">
        <f>Geopolitical!$J$73</f>
        <v>Return Period 
(1 in x)</v>
      </c>
      <c r="BN3" s="296" t="str">
        <f>Geopolitical!$J$73</f>
        <v>Return Period 
(1 in x)</v>
      </c>
      <c r="BO3" s="296" t="str">
        <f>Geopolitical!$J$73</f>
        <v>Return Period 
(1 in x)</v>
      </c>
      <c r="BP3" s="296" t="str">
        <f>Geopolitical!$K$73</f>
        <v>Total Final Net Loss
(£m)</v>
      </c>
      <c r="BQ3" s="296" t="str">
        <f>Geopolitical!$K$73</f>
        <v>Total Final Net Loss
(£m)</v>
      </c>
      <c r="BR3" s="296" t="str">
        <f>Geopolitical!$K$73</f>
        <v>Total Final Net Loss
(£m)</v>
      </c>
      <c r="BS3" s="296" t="str">
        <f>Geopolitical!$K$73</f>
        <v>Total Final Net Loss
(£m)</v>
      </c>
      <c r="BT3" s="296" t="str">
        <f>Geopolitical!$K$73</f>
        <v>Total Final Net Loss
(£m)</v>
      </c>
      <c r="BU3" s="296" t="str">
        <f>Geopolitical!$L$73</f>
        <v>Description</v>
      </c>
      <c r="BV3" s="296" t="str">
        <f>Geopolitical!$L$73</f>
        <v>Description</v>
      </c>
      <c r="BW3" s="296" t="str">
        <f>Geopolitical!$L$73</f>
        <v>Description</v>
      </c>
      <c r="BX3" s="296" t="str">
        <f>Geopolitical!$L$73</f>
        <v>Description</v>
      </c>
      <c r="BY3" s="296" t="str">
        <f>Geopolitical!$L$73</f>
        <v>Description</v>
      </c>
      <c r="BZ3" s="296" t="str">
        <f>Geopolitical!$N$73</f>
        <v>Return Period
(1 in x)</v>
      </c>
      <c r="CA3" s="296" t="str">
        <f>Geopolitical!$N$73</f>
        <v>Return Period
(1 in x)</v>
      </c>
      <c r="CB3" s="296" t="str">
        <f>Geopolitical!$N$73</f>
        <v>Return Period
(1 in x)</v>
      </c>
      <c r="CC3" s="296" t="str">
        <f>Geopolitical!$N$73</f>
        <v>Return Period
(1 in x)</v>
      </c>
      <c r="CD3" s="296" t="str">
        <f>Geopolitical!$N$73</f>
        <v>Return Period
(1 in x)</v>
      </c>
      <c r="CE3" s="296" t="str">
        <f>Geopolitical!$O$73</f>
        <v>Final Net Loss 
(£m)</v>
      </c>
      <c r="CF3" s="296" t="str">
        <f>Geopolitical!$O$73</f>
        <v>Final Net Loss 
(£m)</v>
      </c>
      <c r="CG3" s="296" t="str">
        <f>Geopolitical!$O$73</f>
        <v>Final Net Loss 
(£m)</v>
      </c>
      <c r="CH3" s="296" t="str">
        <f>Geopolitical!$O$73</f>
        <v>Final Net Loss 
(£m)</v>
      </c>
      <c r="CI3" s="296" t="str">
        <f>Geopolitical!$O$73</f>
        <v>Final Net Loss 
(£m)</v>
      </c>
      <c r="CJ3" s="296" t="str">
        <f>Geopolitical!$P$73</f>
        <v>Description</v>
      </c>
      <c r="CK3" s="296" t="str">
        <f>Geopolitical!$P$73</f>
        <v>Description</v>
      </c>
      <c r="CL3" s="296" t="str">
        <f>Geopolitical!$P$73</f>
        <v>Description</v>
      </c>
      <c r="CM3" s="296" t="str">
        <f>Geopolitical!$P$73</f>
        <v>Description</v>
      </c>
      <c r="CN3" s="296" t="str">
        <f>Geopolitical!$P$73</f>
        <v>Description</v>
      </c>
      <c r="CO3" s="296" t="str">
        <f>Geopolitical!$R$73</f>
        <v>Return Period
(1 in x)</v>
      </c>
      <c r="CP3" s="296" t="str">
        <f>Geopolitical!$R$73</f>
        <v>Return Period
(1 in x)</v>
      </c>
      <c r="CQ3" s="296" t="str">
        <f>Geopolitical!$R$73</f>
        <v>Return Period
(1 in x)</v>
      </c>
      <c r="CR3" s="296" t="str">
        <f>Geopolitical!$R$73</f>
        <v>Return Period
(1 in x)</v>
      </c>
      <c r="CS3" s="296" t="str">
        <f>Geopolitical!$R$73</f>
        <v>Return Period
(1 in x)</v>
      </c>
      <c r="CT3" s="296" t="str">
        <f>Geopolitical!$S$73</f>
        <v>Final Net Loss 
(£m)</v>
      </c>
      <c r="CU3" s="296" t="str">
        <f>Geopolitical!$S$73</f>
        <v>Final Net Loss 
(£m)</v>
      </c>
      <c r="CV3" s="296" t="str">
        <f>Geopolitical!$S$73</f>
        <v>Final Net Loss 
(£m)</v>
      </c>
      <c r="CW3" s="296" t="str">
        <f>Geopolitical!$S$73</f>
        <v>Final Net Loss 
(£m)</v>
      </c>
      <c r="CX3" s="296" t="str">
        <f>Geopolitical!$S$73</f>
        <v>Final Net Loss 
(£m)</v>
      </c>
      <c r="CY3" s="296" t="str">
        <f>Geopolitical!$T$73</f>
        <v>Return Period
(1 in x)</v>
      </c>
      <c r="CZ3" s="296" t="str">
        <f>Geopolitical!$T$73</f>
        <v>Return Period
(1 in x)</v>
      </c>
      <c r="DA3" s="296" t="str">
        <f>Geopolitical!$T$73</f>
        <v>Return Period
(1 in x)</v>
      </c>
      <c r="DB3" s="296" t="str">
        <f>Geopolitical!$T$73</f>
        <v>Return Period
(1 in x)</v>
      </c>
      <c r="DC3" s="296" t="str">
        <f>Geopolitical!$T$73</f>
        <v>Return Period
(1 in x)</v>
      </c>
      <c r="DD3" s="296" t="str">
        <f>Geopolitical!$U$73</f>
        <v>Final Net Loss 
(£m)</v>
      </c>
      <c r="DE3" s="296" t="str">
        <f>Geopolitical!$U$73</f>
        <v>Final Net Loss 
(£m)</v>
      </c>
      <c r="DF3" s="296" t="str">
        <f>Geopolitical!$U$73</f>
        <v>Final Net Loss 
(£m)</v>
      </c>
      <c r="DG3" s="296" t="str">
        <f>Geopolitical!$U$73</f>
        <v>Final Net Loss 
(£m)</v>
      </c>
      <c r="DH3" s="296" t="str">
        <f>Geopolitical!$U$73</f>
        <v>Final Net Loss 
(£m)</v>
      </c>
      <c r="DI3" s="296" t="str">
        <f>Geopolitical!$C$85</f>
        <v>Syndicate comments</v>
      </c>
      <c r="DJ3" s="296">
        <f>Geopolitical!$K$85</f>
        <v>0</v>
      </c>
    </row>
    <row r="4" spans="1:119" s="296" customFormat="1" x14ac:dyDescent="0.3">
      <c r="A4" s="296" t="s">
        <v>496</v>
      </c>
      <c r="B4" s="296" t="str">
        <f>Geopolitical!C13</f>
        <v xml:space="preserve"> uSCR</v>
      </c>
      <c r="C4" s="296" t="str">
        <f>Geopolitical!E12</f>
        <v>Met/Not Met</v>
      </c>
      <c r="D4" s="297" t="str">
        <f>Geopolitical!C16</f>
        <v>Energy (L10)</v>
      </c>
      <c r="E4" s="296" t="str">
        <f>Geopolitical!C17</f>
        <v>Political Risks, Credit &amp; Financial Guarantee (L60)</v>
      </c>
      <c r="F4" s="296" t="str">
        <f>Geopolitical!C18</f>
        <v>Terrorism (L60)</v>
      </c>
      <c r="G4" s="297" t="str">
        <f>Geopolitical!C19</f>
        <v>Aviation War (L60)</v>
      </c>
      <c r="H4" s="296" t="str">
        <f>Geopolitical!C20</f>
        <v>Marine War (L60)</v>
      </c>
      <c r="I4" s="296" t="str">
        <f>Geopolitical!C21</f>
        <v>Aviation XL (L60)</v>
      </c>
      <c r="J4" s="297" t="str">
        <f>Geopolitical!C22</f>
        <v>Marine XL (L60)</v>
      </c>
      <c r="K4" s="296" t="str">
        <f>Geopolitical!C23</f>
        <v>Total syndicate GGWP*</v>
      </c>
      <c r="L4" s="296" t="str">
        <f>Geopolitical!C16</f>
        <v>Energy (L10)</v>
      </c>
      <c r="M4" s="297" t="str">
        <f>Geopolitical!C17</f>
        <v>Political Risks, Credit &amp; Financial Guarantee (L60)</v>
      </c>
      <c r="N4" s="296" t="str">
        <f>Geopolitical!C18</f>
        <v>Terrorism (L60)</v>
      </c>
      <c r="O4" s="296" t="str">
        <f>Geopolitical!C19</f>
        <v>Aviation War (L60)</v>
      </c>
      <c r="P4" s="297" t="str">
        <f>Geopolitical!C20</f>
        <v>Marine War (L60)</v>
      </c>
      <c r="Q4" s="296" t="str">
        <f>Geopolitical!C21</f>
        <v>Aviation XL (L60)</v>
      </c>
      <c r="R4" s="296" t="str">
        <f>Geopolitical!C22</f>
        <v>Marine XL (L60)</v>
      </c>
      <c r="S4" s="297" t="str">
        <f>Geopolitical!C23</f>
        <v>Total syndicate GGWP*</v>
      </c>
      <c r="T4" s="296" t="str">
        <f>Geopolitical!C26</f>
        <v>Total relevant GGWP* (£m)</v>
      </c>
      <c r="AA4" s="296" t="str">
        <f>Geopolitical!D39</f>
        <v>Description of test basis</v>
      </c>
      <c r="AB4" s="296" t="str">
        <f>Geopolitical!F39</f>
        <v>Actual net ultimate loss (£m)</v>
      </c>
      <c r="AC4" s="296" t="str" cm="1">
        <f t="array" ref="AC4:AD4">Geopolitical!G40:H40</f>
        <v>Net ultimate loss
(£m)</v>
      </c>
      <c r="AD4" s="296" t="str">
        <v>Return period
(1 in x)</v>
      </c>
      <c r="AE4" s="296" t="str" cm="1">
        <f t="array" ref="AE4:AF4">Geopolitical!I40:J40</f>
        <v>Net ultimate loss 
(£m)</v>
      </c>
      <c r="AF4" s="296" t="str">
        <v>Return period 
(1 in x)</v>
      </c>
      <c r="AG4" s="296" t="str">
        <f>Geopolitical!K39</f>
        <v>Validator's opinion</v>
      </c>
      <c r="AH4" s="296" t="str">
        <f>Geopolitical!C43</f>
        <v>Syndicate comments</v>
      </c>
      <c r="AI4" s="296" t="str">
        <f>Geopolitical!J43</f>
        <v>References to relevant documentation/validation</v>
      </c>
      <c r="AJ4" s="296" t="str">
        <f>Geopolitical!$D$51</f>
        <v>Category</v>
      </c>
      <c r="AK4" s="296" t="str">
        <f>Geopolitical!$E$51</f>
        <v>Description</v>
      </c>
      <c r="AL4" s="296" t="str">
        <f>Geopolitical!$J$51</f>
        <v>uSCR impact (%)</v>
      </c>
      <c r="AM4" s="296" t="str">
        <f>Geopolitical!$K$51</f>
        <v>Validator's opinion</v>
      </c>
      <c r="AN4" s="296" t="str">
        <f>Geopolitical!$D$51</f>
        <v>Category</v>
      </c>
      <c r="AO4" s="296" t="str">
        <f>Geopolitical!$E$51</f>
        <v>Description</v>
      </c>
      <c r="AP4" s="296" t="str">
        <f>Geopolitical!$J$51</f>
        <v>uSCR impact (%)</v>
      </c>
      <c r="AQ4" s="296" t="str">
        <f>Geopolitical!$K$51</f>
        <v>Validator's opinion</v>
      </c>
      <c r="AR4" s="296" t="str">
        <f>Geopolitical!$D$51</f>
        <v>Category</v>
      </c>
      <c r="AS4" s="296" t="str">
        <f>Geopolitical!$E$51</f>
        <v>Description</v>
      </c>
      <c r="AT4" s="296" t="str">
        <f>Geopolitical!$J$51</f>
        <v>uSCR impact (%)</v>
      </c>
      <c r="AU4" s="296" t="str">
        <f>Geopolitical!$K$51</f>
        <v>Validator's opinion</v>
      </c>
      <c r="AV4" s="296" t="str">
        <f>Geopolitical!$D$51</f>
        <v>Category</v>
      </c>
      <c r="AW4" s="296" t="str">
        <f>Geopolitical!$E$51</f>
        <v>Description</v>
      </c>
      <c r="AX4" s="296" t="str">
        <f>Geopolitical!$J$51</f>
        <v>uSCR impact (%)</v>
      </c>
      <c r="AY4" s="296" t="str">
        <f>Geopolitical!$K$51</f>
        <v>Validator's opinion</v>
      </c>
      <c r="AZ4" s="296" t="str">
        <f>Geopolitical!$D$51</f>
        <v>Category</v>
      </c>
      <c r="BA4" s="296" t="str">
        <f>Geopolitical!$E$51</f>
        <v>Description</v>
      </c>
      <c r="BB4" s="296" t="str">
        <f>Geopolitical!$J$51</f>
        <v>uSCR impact (%)</v>
      </c>
      <c r="BC4" s="296" t="str">
        <f>Geopolitical!$K$51</f>
        <v>Validator's opinion</v>
      </c>
      <c r="BD4" s="296" t="str">
        <f>Geopolitical!C63</f>
        <v>Syndicate comments</v>
      </c>
      <c r="BE4" s="296" t="str">
        <f>Geopolitical!J63</f>
        <v>References to relevant documentation/validation</v>
      </c>
      <c r="BF4" s="298">
        <f>Geopolitical!$C$74</f>
        <v>1</v>
      </c>
      <c r="BG4" s="298">
        <f>Geopolitical!$C$76</f>
        <v>2</v>
      </c>
      <c r="BH4" s="298">
        <f>Geopolitical!$C$78</f>
        <v>3</v>
      </c>
      <c r="BI4" s="298">
        <f>Geopolitical!$C$80</f>
        <v>4</v>
      </c>
      <c r="BJ4" s="298">
        <f>Geopolitical!$C$82</f>
        <v>5</v>
      </c>
      <c r="BK4" s="298">
        <f>Geopolitical!$C$74</f>
        <v>1</v>
      </c>
      <c r="BL4" s="298">
        <f>Geopolitical!$C$76</f>
        <v>2</v>
      </c>
      <c r="BM4" s="298">
        <f>Geopolitical!$C$78</f>
        <v>3</v>
      </c>
      <c r="BN4" s="298">
        <f>Geopolitical!$C$80</f>
        <v>4</v>
      </c>
      <c r="BO4" s="298">
        <f>Geopolitical!$C$82</f>
        <v>5</v>
      </c>
      <c r="BP4" s="298">
        <f>Geopolitical!$C$74</f>
        <v>1</v>
      </c>
      <c r="BQ4" s="298">
        <f>Geopolitical!$C$76</f>
        <v>2</v>
      </c>
      <c r="BR4" s="298">
        <f>Geopolitical!$C$78</f>
        <v>3</v>
      </c>
      <c r="BS4" s="298">
        <f>Geopolitical!$C$80</f>
        <v>4</v>
      </c>
      <c r="BT4" s="298">
        <f>Geopolitical!$C$82</f>
        <v>5</v>
      </c>
      <c r="BU4" s="298">
        <f>Geopolitical!$C$74</f>
        <v>1</v>
      </c>
      <c r="BV4" s="298">
        <f>Geopolitical!$C$76</f>
        <v>2</v>
      </c>
      <c r="BW4" s="298">
        <f>Geopolitical!$C$78</f>
        <v>3</v>
      </c>
      <c r="BX4" s="298">
        <f>Geopolitical!$C$80</f>
        <v>4</v>
      </c>
      <c r="BY4" s="298">
        <f>Geopolitical!$C$82</f>
        <v>5</v>
      </c>
      <c r="BZ4" s="298">
        <f>Geopolitical!$C$74</f>
        <v>1</v>
      </c>
      <c r="CA4" s="298">
        <f>Geopolitical!$C$76</f>
        <v>2</v>
      </c>
      <c r="CB4" s="298">
        <f>Geopolitical!$C$78</f>
        <v>3</v>
      </c>
      <c r="CC4" s="298">
        <f>Geopolitical!$C$80</f>
        <v>4</v>
      </c>
      <c r="CD4" s="298">
        <f>Geopolitical!$C$82</f>
        <v>5</v>
      </c>
      <c r="CE4" s="298">
        <f>Geopolitical!$C$74</f>
        <v>1</v>
      </c>
      <c r="CF4" s="298">
        <f>Geopolitical!$C$76</f>
        <v>2</v>
      </c>
      <c r="CG4" s="298">
        <f>Geopolitical!$C$78</f>
        <v>3</v>
      </c>
      <c r="CH4" s="298">
        <f>Geopolitical!$C$80</f>
        <v>4</v>
      </c>
      <c r="CI4" s="298">
        <f>Geopolitical!$C$82</f>
        <v>5</v>
      </c>
      <c r="CJ4" s="298">
        <f>Geopolitical!$C$74</f>
        <v>1</v>
      </c>
      <c r="CK4" s="298">
        <f>Geopolitical!$C$76</f>
        <v>2</v>
      </c>
      <c r="CL4" s="298">
        <f>Geopolitical!$C$78</f>
        <v>3</v>
      </c>
      <c r="CM4" s="298">
        <f>Geopolitical!$C$80</f>
        <v>4</v>
      </c>
      <c r="CN4" s="298">
        <f>Geopolitical!$C$82</f>
        <v>5</v>
      </c>
      <c r="CO4" s="298">
        <f>Geopolitical!$C$74</f>
        <v>1</v>
      </c>
      <c r="CP4" s="298">
        <f>Geopolitical!$C$76</f>
        <v>2</v>
      </c>
      <c r="CQ4" s="298">
        <f>Geopolitical!$C$78</f>
        <v>3</v>
      </c>
      <c r="CR4" s="298">
        <f>Geopolitical!$C$80</f>
        <v>4</v>
      </c>
      <c r="CS4" s="298">
        <f>Geopolitical!$C$82</f>
        <v>5</v>
      </c>
      <c r="CT4" s="298">
        <f>Geopolitical!$C$74</f>
        <v>1</v>
      </c>
      <c r="CU4" s="298">
        <f>Geopolitical!$C$76</f>
        <v>2</v>
      </c>
      <c r="CV4" s="298">
        <f>Geopolitical!$C$78</f>
        <v>3</v>
      </c>
      <c r="CW4" s="298">
        <f>Geopolitical!$C$80</f>
        <v>4</v>
      </c>
      <c r="CX4" s="298">
        <f>Geopolitical!$C$82</f>
        <v>5</v>
      </c>
      <c r="CY4" s="298">
        <f>Geopolitical!$C$74</f>
        <v>1</v>
      </c>
      <c r="CZ4" s="298">
        <f>Geopolitical!$C$76</f>
        <v>2</v>
      </c>
      <c r="DA4" s="298">
        <f>Geopolitical!$C$78</f>
        <v>3</v>
      </c>
      <c r="DB4" s="298">
        <f>Geopolitical!$C$80</f>
        <v>4</v>
      </c>
      <c r="DC4" s="298">
        <f>Geopolitical!$C$82</f>
        <v>5</v>
      </c>
      <c r="DD4" s="298">
        <f>Geopolitical!$C$74</f>
        <v>1</v>
      </c>
      <c r="DE4" s="298">
        <f>Geopolitical!$C$76</f>
        <v>2</v>
      </c>
      <c r="DF4" s="298">
        <f>Geopolitical!$C$78</f>
        <v>3</v>
      </c>
      <c r="DG4" s="298">
        <f>Geopolitical!$C$80</f>
        <v>4</v>
      </c>
      <c r="DH4" s="298">
        <f>Geopolitical!$C$82</f>
        <v>5</v>
      </c>
      <c r="DI4" s="296" t="str">
        <f>Geopolitical!$C$85</f>
        <v>Syndicate comments</v>
      </c>
      <c r="DJ4" s="296" t="str">
        <f>Geopolitical!$J$85</f>
        <v>References to relevant documentation/validation</v>
      </c>
    </row>
    <row r="5" spans="1:119" x14ac:dyDescent="0.3">
      <c r="A5">
        <f>Chosen_Syndicate</f>
        <v>0</v>
      </c>
      <c r="B5" s="26">
        <f>Geopolitical!D13</f>
        <v>0</v>
      </c>
      <c r="C5" s="26" t="str">
        <f>Geopolitical!E13</f>
        <v>Criteria Not Met</v>
      </c>
      <c r="D5" s="26" cm="1">
        <f t="array" ref="D5:K5">TRANSPOSE(Geopolitical!D16:D23)</f>
        <v>0</v>
      </c>
      <c r="E5" s="26">
        <v>0</v>
      </c>
      <c r="F5" s="26">
        <v>0</v>
      </c>
      <c r="G5" s="26">
        <v>0</v>
      </c>
      <c r="H5" s="26">
        <v>0</v>
      </c>
      <c r="I5" s="26">
        <v>0</v>
      </c>
      <c r="J5" s="26">
        <v>0</v>
      </c>
      <c r="K5" s="26">
        <v>0</v>
      </c>
      <c r="L5" s="26" cm="1">
        <f t="array" ref="L5:S5">TRANSPOSE(Geopolitical!E16:E23)</f>
        <v>0</v>
      </c>
      <c r="M5" s="26">
        <v>0</v>
      </c>
      <c r="N5" s="26">
        <v>0</v>
      </c>
      <c r="O5" s="26">
        <v>0</v>
      </c>
      <c r="P5" s="26">
        <v>0</v>
      </c>
      <c r="Q5" s="26">
        <v>0</v>
      </c>
      <c r="R5" s="26">
        <v>0</v>
      </c>
      <c r="S5" s="26">
        <v>0</v>
      </c>
      <c r="T5" s="83" cm="1">
        <f t="array" ref="T5:V5">Geopolitical!D26:F26</f>
        <v>0</v>
      </c>
      <c r="U5" s="83">
        <v>0</v>
      </c>
      <c r="V5" s="83" t="str">
        <v>Criteria not met</v>
      </c>
      <c r="W5" s="83" cm="1">
        <f t="array" ref="W5:Y5">Geopolitical!D27:F27</f>
        <v>0</v>
      </c>
      <c r="X5" s="83">
        <v>0</v>
      </c>
      <c r="Y5" s="83" t="str">
        <v>Criteria not met</v>
      </c>
      <c r="Z5" s="83" t="str">
        <f>Geopolitical!F31</f>
        <v>No</v>
      </c>
      <c r="AA5">
        <f>Geopolitical!D41</f>
        <v>0</v>
      </c>
      <c r="AB5" cm="1">
        <f t="array" ref="AB5:AF5">Geopolitical!F41:J41</f>
        <v>0</v>
      </c>
      <c r="AC5">
        <v>0</v>
      </c>
      <c r="AD5">
        <v>0</v>
      </c>
      <c r="AE5">
        <v>0</v>
      </c>
      <c r="AF5">
        <v>0</v>
      </c>
      <c r="AG5">
        <f>Geopolitical!K41</f>
        <v>0</v>
      </c>
      <c r="AH5">
        <f>Geopolitical!C44</f>
        <v>0</v>
      </c>
      <c r="AI5">
        <f>Geopolitical!J44</f>
        <v>0</v>
      </c>
      <c r="AJ5" s="26">
        <f>Geopolitical!D52</f>
        <v>0</v>
      </c>
      <c r="AK5" s="26">
        <f>Geopolitical!E52</f>
        <v>0</v>
      </c>
      <c r="AL5" s="26">
        <f>Geopolitical!J52</f>
        <v>0</v>
      </c>
      <c r="AM5" s="26">
        <f>Geopolitical!K52</f>
        <v>0</v>
      </c>
      <c r="AN5" s="26">
        <f>Geopolitical!D54</f>
        <v>0</v>
      </c>
      <c r="AO5" s="26">
        <f>Geopolitical!E54</f>
        <v>0</v>
      </c>
      <c r="AP5" s="26">
        <f>Geopolitical!J54</f>
        <v>0</v>
      </c>
      <c r="AQ5" s="26">
        <f>Geopolitical!K54</f>
        <v>0</v>
      </c>
      <c r="AR5" s="26">
        <f>Geopolitical!D56</f>
        <v>0</v>
      </c>
      <c r="AS5" s="26">
        <f>Geopolitical!E56</f>
        <v>0</v>
      </c>
      <c r="AT5" s="26">
        <f>Geopolitical!J56</f>
        <v>0</v>
      </c>
      <c r="AU5" s="26">
        <f>Geopolitical!K56</f>
        <v>0</v>
      </c>
      <c r="AV5" s="26">
        <f>Geopolitical!D58</f>
        <v>0</v>
      </c>
      <c r="AW5" s="26">
        <f>Geopolitical!E58</f>
        <v>0</v>
      </c>
      <c r="AX5" s="26">
        <f>Geopolitical!J58</f>
        <v>0</v>
      </c>
      <c r="AY5" s="26">
        <f>Geopolitical!K58</f>
        <v>0</v>
      </c>
      <c r="AZ5" s="26">
        <f>Geopolitical!D60</f>
        <v>0</v>
      </c>
      <c r="BA5" s="26">
        <f>Geopolitical!E60</f>
        <v>0</v>
      </c>
      <c r="BB5" s="26">
        <f>Geopolitical!J60</f>
        <v>0</v>
      </c>
      <c r="BC5" s="26">
        <f>Geopolitical!K60</f>
        <v>0</v>
      </c>
      <c r="BD5" s="26">
        <f>Geopolitical!C64</f>
        <v>0</v>
      </c>
      <c r="BE5" s="26">
        <f>Geopolitical!J64</f>
        <v>0</v>
      </c>
      <c r="BF5" s="26">
        <f>Geopolitical!D74</f>
        <v>0</v>
      </c>
      <c r="BG5">
        <f>Geopolitical!D76</f>
        <v>0</v>
      </c>
      <c r="BH5" s="26">
        <f>Geopolitical!D78</f>
        <v>0</v>
      </c>
      <c r="BI5">
        <f>Geopolitical!D80</f>
        <v>0</v>
      </c>
      <c r="BJ5" s="26">
        <f>Geopolitical!D82</f>
        <v>0</v>
      </c>
      <c r="BK5" s="26">
        <f>Geopolitical!J74</f>
        <v>0</v>
      </c>
      <c r="BL5" s="26">
        <f>Geopolitical!J76</f>
        <v>0</v>
      </c>
      <c r="BM5" s="26">
        <f>Geopolitical!J78</f>
        <v>0</v>
      </c>
      <c r="BN5" s="26">
        <f>Geopolitical!J80</f>
        <v>0</v>
      </c>
      <c r="BO5" s="26">
        <f>Geopolitical!J82</f>
        <v>0</v>
      </c>
      <c r="BP5" s="26">
        <f>Geopolitical!K74</f>
        <v>0</v>
      </c>
      <c r="BQ5" s="26">
        <f>Geopolitical!K76</f>
        <v>0</v>
      </c>
      <c r="BR5" s="26">
        <f>Geopolitical!K78</f>
        <v>0</v>
      </c>
      <c r="BS5" s="26">
        <f>Geopolitical!K80</f>
        <v>0</v>
      </c>
      <c r="BT5" s="26">
        <f>Geopolitical!K82</f>
        <v>0</v>
      </c>
      <c r="BU5" s="26">
        <f>Geopolitical!L74</f>
        <v>0</v>
      </c>
      <c r="BV5" s="26">
        <f>Geopolitical!L76</f>
        <v>0</v>
      </c>
      <c r="BW5" s="26">
        <f>Geopolitical!L78</f>
        <v>0</v>
      </c>
      <c r="BX5" s="26">
        <f>Geopolitical!L80</f>
        <v>0</v>
      </c>
      <c r="BY5" s="26">
        <f>Geopolitical!L82</f>
        <v>0</v>
      </c>
      <c r="BZ5" s="26">
        <f>Geopolitical!N74</f>
        <v>0</v>
      </c>
      <c r="CA5" s="26">
        <f>Geopolitical!N76</f>
        <v>0</v>
      </c>
      <c r="CB5" s="26">
        <f>Geopolitical!N78</f>
        <v>0</v>
      </c>
      <c r="CC5" s="26">
        <f>Geopolitical!N80</f>
        <v>0</v>
      </c>
      <c r="CD5" s="26">
        <f>Geopolitical!N82</f>
        <v>0</v>
      </c>
      <c r="CE5" s="26">
        <f>Geopolitical!O74</f>
        <v>0</v>
      </c>
      <c r="CF5" s="26">
        <f>Geopolitical!O76</f>
        <v>0</v>
      </c>
      <c r="CG5" s="26">
        <f>Geopolitical!O78</f>
        <v>0</v>
      </c>
      <c r="CH5" s="26">
        <f>Geopolitical!O80</f>
        <v>0</v>
      </c>
      <c r="CI5" s="26">
        <f>Geopolitical!O82</f>
        <v>0</v>
      </c>
      <c r="CJ5" s="26">
        <f>Geopolitical!P74</f>
        <v>0</v>
      </c>
      <c r="CK5" s="26">
        <f>Geopolitical!P76</f>
        <v>0</v>
      </c>
      <c r="CL5" s="26">
        <f>Geopolitical!P78</f>
        <v>0</v>
      </c>
      <c r="CM5" s="26">
        <f>Geopolitical!P80</f>
        <v>0</v>
      </c>
      <c r="CN5" s="26">
        <f>Geopolitical!P82</f>
        <v>0</v>
      </c>
      <c r="CO5" s="26">
        <f>Geopolitical!R74</f>
        <v>0</v>
      </c>
      <c r="CP5" s="26">
        <f>Geopolitical!R76</f>
        <v>0</v>
      </c>
      <c r="CQ5" s="26">
        <f>Geopolitical!R78</f>
        <v>0</v>
      </c>
      <c r="CR5" s="26">
        <f>Geopolitical!R80</f>
        <v>0</v>
      </c>
      <c r="CS5" s="26">
        <f>Geopolitical!R82</f>
        <v>0</v>
      </c>
      <c r="CT5" s="26">
        <f>Geopolitical!S74</f>
        <v>0</v>
      </c>
      <c r="CU5" s="83">
        <f>Geopolitical!S76</f>
        <v>0</v>
      </c>
      <c r="CV5" s="26">
        <f>Geopolitical!S78</f>
        <v>0</v>
      </c>
      <c r="CW5" s="83">
        <f>Geopolitical!S80</f>
        <v>0</v>
      </c>
      <c r="CX5" s="26">
        <f>Geopolitical!S82</f>
        <v>0</v>
      </c>
      <c r="CY5" s="26">
        <f>Geopolitical!T74</f>
        <v>0</v>
      </c>
      <c r="CZ5" s="26">
        <f>Geopolitical!T76</f>
        <v>0</v>
      </c>
      <c r="DA5" s="26">
        <f>Geopolitical!T78</f>
        <v>0</v>
      </c>
      <c r="DB5" s="26">
        <f>Geopolitical!T80</f>
        <v>0</v>
      </c>
      <c r="DC5" s="83">
        <f>Geopolitical!T82</f>
        <v>0</v>
      </c>
      <c r="DD5" s="26">
        <f>Geopolitical!U74</f>
        <v>0</v>
      </c>
      <c r="DE5" s="83">
        <f>Geopolitical!U76</f>
        <v>0</v>
      </c>
      <c r="DF5" s="26">
        <f>Geopolitical!U78</f>
        <v>0</v>
      </c>
      <c r="DG5" s="26">
        <f>Geopolitical!U80</f>
        <v>0</v>
      </c>
      <c r="DH5" s="26">
        <f>Geopolitical!U82</f>
        <v>0</v>
      </c>
      <c r="DI5">
        <f>Geopolitical!C86</f>
        <v>0</v>
      </c>
      <c r="DJ5">
        <f>Geopolitical!J86</f>
        <v>0</v>
      </c>
      <c r="DK5" s="83"/>
      <c r="DL5" s="26"/>
      <c r="DM5" s="83"/>
      <c r="DO5" s="26"/>
    </row>
  </sheetData>
  <pageMargins left="0.7" right="0.7" top="0.75" bottom="0.75" header="0.3" footer="0.3"/>
  <ignoredErrors>
    <ignoredError sqref="V3" formula="1"/>
  </ignoredError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F5E6-CFAC-4B6E-9E81-0CCAA13D4C05}">
  <sheetPr codeName="Sheet6">
    <tabColor theme="4" tint="0.79998168889431442"/>
    <pageSetUpPr autoPageBreaks="0" fitToPage="1"/>
  </sheetPr>
  <dimension ref="B2:H49"/>
  <sheetViews>
    <sheetView workbookViewId="0">
      <selection activeCell="C15" sqref="C15:G23"/>
    </sheetView>
  </sheetViews>
  <sheetFormatPr defaultColWidth="10.25" defaultRowHeight="14" x14ac:dyDescent="0.3"/>
  <cols>
    <col min="1" max="2" width="10.25" style="2"/>
    <col min="3" max="3" width="9.58203125" style="2" customWidth="1"/>
    <col min="4" max="4" width="24.25" style="2" customWidth="1"/>
    <col min="5" max="5" width="65.75" style="2" customWidth="1"/>
    <col min="6" max="6" width="58.08203125" style="2" customWidth="1"/>
    <col min="7" max="7" width="58.58203125" style="2" customWidth="1"/>
    <col min="8" max="16384" width="10.25" style="2"/>
  </cols>
  <sheetData>
    <row r="2" spans="2:8" x14ac:dyDescent="0.3">
      <c r="B2" s="1"/>
      <c r="C2" s="1"/>
      <c r="D2" s="1"/>
      <c r="E2" s="1"/>
      <c r="F2" s="1"/>
      <c r="G2" s="1"/>
      <c r="H2" s="1"/>
    </row>
    <row r="3" spans="2:8" x14ac:dyDescent="0.3">
      <c r="B3" s="1"/>
      <c r="C3" s="1"/>
      <c r="D3" s="1"/>
      <c r="E3" s="1"/>
      <c r="F3" s="1"/>
      <c r="G3" s="1"/>
      <c r="H3" s="1"/>
    </row>
    <row r="4" spans="2:8" x14ac:dyDescent="0.3">
      <c r="B4" s="1"/>
      <c r="C4" s="1"/>
      <c r="D4" s="1"/>
      <c r="E4" s="1"/>
      <c r="F4" s="1"/>
      <c r="G4" s="1"/>
      <c r="H4" s="1"/>
    </row>
    <row r="5" spans="2:8" x14ac:dyDescent="0.3">
      <c r="B5" s="1"/>
      <c r="C5" s="439" t="s">
        <v>7</v>
      </c>
      <c r="D5" s="439"/>
      <c r="E5" s="439"/>
      <c r="F5" s="439"/>
      <c r="G5" s="439"/>
      <c r="H5" s="3"/>
    </row>
    <row r="6" spans="2:8" x14ac:dyDescent="0.3">
      <c r="B6" s="1"/>
      <c r="C6" s="440" t="s">
        <v>694</v>
      </c>
      <c r="D6" s="441"/>
      <c r="E6" s="441"/>
      <c r="F6" s="441"/>
      <c r="G6" s="442"/>
      <c r="H6" s="11"/>
    </row>
    <row r="7" spans="2:8" x14ac:dyDescent="0.3">
      <c r="B7" s="1"/>
      <c r="C7" s="443"/>
      <c r="D7" s="444"/>
      <c r="E7" s="444"/>
      <c r="F7" s="444"/>
      <c r="G7" s="445"/>
      <c r="H7" s="11"/>
    </row>
    <row r="8" spans="2:8" x14ac:dyDescent="0.3">
      <c r="B8" s="1"/>
      <c r="C8" s="446"/>
      <c r="D8" s="447"/>
      <c r="E8" s="447"/>
      <c r="F8" s="447"/>
      <c r="G8" s="448"/>
      <c r="H8" s="11"/>
    </row>
    <row r="9" spans="2:8" x14ac:dyDescent="0.3">
      <c r="B9" s="1"/>
      <c r="C9" s="1"/>
      <c r="D9" s="1"/>
      <c r="E9" s="1"/>
      <c r="F9" s="1"/>
      <c r="G9" s="1"/>
      <c r="H9" s="1"/>
    </row>
    <row r="10" spans="2:8" x14ac:dyDescent="0.3">
      <c r="B10" s="1"/>
      <c r="C10" s="365" t="s">
        <v>8</v>
      </c>
      <c r="D10" s="366"/>
      <c r="E10" s="449" t="s">
        <v>581</v>
      </c>
      <c r="F10" s="449"/>
      <c r="G10" s="1"/>
      <c r="H10" s="1"/>
    </row>
    <row r="11" spans="2:8" x14ac:dyDescent="0.3">
      <c r="B11" s="1"/>
      <c r="C11" s="366" t="s">
        <v>9</v>
      </c>
      <c r="D11" s="366"/>
      <c r="E11" s="449" t="s">
        <v>10</v>
      </c>
      <c r="F11" s="449"/>
      <c r="G11" s="12"/>
      <c r="H11" s="1"/>
    </row>
    <row r="12" spans="2:8" ht="30" customHeight="1" x14ac:dyDescent="0.3">
      <c r="B12" s="1"/>
      <c r="C12" s="365" t="s">
        <v>11</v>
      </c>
      <c r="D12" s="366"/>
      <c r="E12" s="449" t="s">
        <v>12</v>
      </c>
      <c r="F12" s="449"/>
      <c r="G12" s="12"/>
      <c r="H12" s="1"/>
    </row>
    <row r="13" spans="2:8" x14ac:dyDescent="0.3">
      <c r="B13" s="1"/>
      <c r="C13" s="1"/>
      <c r="D13" s="1"/>
      <c r="E13" s="1"/>
      <c r="F13" s="1"/>
      <c r="G13" s="1"/>
      <c r="H13" s="1"/>
    </row>
    <row r="14" spans="2:8" x14ac:dyDescent="0.3">
      <c r="B14" s="1"/>
      <c r="C14" s="439" t="s">
        <v>13</v>
      </c>
      <c r="D14" s="439"/>
      <c r="E14" s="439"/>
      <c r="F14" s="439"/>
      <c r="G14" s="439"/>
      <c r="H14" s="3"/>
    </row>
    <row r="15" spans="2:8" x14ac:dyDescent="0.3">
      <c r="B15" s="1"/>
      <c r="C15" s="437" t="s">
        <v>650</v>
      </c>
      <c r="D15" s="438"/>
      <c r="E15" s="438"/>
      <c r="F15" s="438"/>
      <c r="G15" s="438"/>
      <c r="H15" s="11"/>
    </row>
    <row r="16" spans="2:8" x14ac:dyDescent="0.3">
      <c r="B16" s="1"/>
      <c r="C16" s="438"/>
      <c r="D16" s="438"/>
      <c r="E16" s="438"/>
      <c r="F16" s="438"/>
      <c r="G16" s="438"/>
      <c r="H16" s="11"/>
    </row>
    <row r="17" spans="2:8" x14ac:dyDescent="0.3">
      <c r="B17" s="1"/>
      <c r="C17" s="438"/>
      <c r="D17" s="438"/>
      <c r="E17" s="438"/>
      <c r="F17" s="438"/>
      <c r="G17" s="438"/>
      <c r="H17" s="11"/>
    </row>
    <row r="18" spans="2:8" x14ac:dyDescent="0.3">
      <c r="B18" s="1"/>
      <c r="C18" s="438"/>
      <c r="D18" s="438"/>
      <c r="E18" s="438"/>
      <c r="F18" s="438"/>
      <c r="G18" s="438"/>
      <c r="H18" s="11"/>
    </row>
    <row r="19" spans="2:8" x14ac:dyDescent="0.3">
      <c r="B19" s="1"/>
      <c r="C19" s="438"/>
      <c r="D19" s="438"/>
      <c r="E19" s="438"/>
      <c r="F19" s="438"/>
      <c r="G19" s="438"/>
      <c r="H19" s="11"/>
    </row>
    <row r="20" spans="2:8" x14ac:dyDescent="0.3">
      <c r="B20" s="1"/>
      <c r="C20" s="438"/>
      <c r="D20" s="438"/>
      <c r="E20" s="438"/>
      <c r="F20" s="438"/>
      <c r="G20" s="438"/>
      <c r="H20" s="11"/>
    </row>
    <row r="21" spans="2:8" x14ac:dyDescent="0.3">
      <c r="B21" s="1"/>
      <c r="C21" s="438"/>
      <c r="D21" s="438"/>
      <c r="E21" s="438"/>
      <c r="F21" s="438"/>
      <c r="G21" s="438"/>
      <c r="H21" s="11"/>
    </row>
    <row r="22" spans="2:8" x14ac:dyDescent="0.3">
      <c r="B22" s="1"/>
      <c r="C22" s="438"/>
      <c r="D22" s="438"/>
      <c r="E22" s="438"/>
      <c r="F22" s="438"/>
      <c r="G22" s="438"/>
      <c r="H22" s="11"/>
    </row>
    <row r="23" spans="2:8" ht="42" customHeight="1" x14ac:dyDescent="0.3">
      <c r="B23" s="1"/>
      <c r="C23" s="438"/>
      <c r="D23" s="438"/>
      <c r="E23" s="438"/>
      <c r="F23" s="438"/>
      <c r="G23" s="438"/>
      <c r="H23" s="11"/>
    </row>
    <row r="24" spans="2:8" x14ac:dyDescent="0.3">
      <c r="B24" s="1"/>
      <c r="C24" s="1"/>
      <c r="D24" s="1"/>
      <c r="E24" s="1"/>
      <c r="F24" s="1"/>
      <c r="G24" s="1"/>
      <c r="H24" s="1"/>
    </row>
    <row r="25" spans="2:8" x14ac:dyDescent="0.3">
      <c r="B25" s="1"/>
      <c r="C25" s="439" t="s">
        <v>14</v>
      </c>
      <c r="D25" s="439"/>
      <c r="E25" s="439"/>
      <c r="F25" s="439"/>
      <c r="G25" s="439"/>
      <c r="H25" s="3"/>
    </row>
    <row r="26" spans="2:8" x14ac:dyDescent="0.3">
      <c r="B26" s="1"/>
      <c r="C26" s="437" t="s">
        <v>684</v>
      </c>
      <c r="D26" s="438"/>
      <c r="E26" s="438"/>
      <c r="F26" s="438"/>
      <c r="G26" s="438"/>
      <c r="H26" s="11"/>
    </row>
    <row r="27" spans="2:8" x14ac:dyDescent="0.3">
      <c r="B27" s="1"/>
      <c r="C27" s="437"/>
      <c r="D27" s="438"/>
      <c r="E27" s="438"/>
      <c r="F27" s="438"/>
      <c r="G27" s="438"/>
      <c r="H27" s="11"/>
    </row>
    <row r="28" spans="2:8" ht="90.75" customHeight="1" x14ac:dyDescent="0.3">
      <c r="B28" s="1"/>
      <c r="C28" s="437"/>
      <c r="D28" s="438"/>
      <c r="E28" s="438"/>
      <c r="F28" s="438"/>
      <c r="G28" s="438"/>
      <c r="H28" s="11"/>
    </row>
    <row r="29" spans="2:8" x14ac:dyDescent="0.3">
      <c r="B29" s="1"/>
      <c r="C29" s="1"/>
      <c r="D29" s="1"/>
      <c r="E29" s="1"/>
      <c r="F29" s="1"/>
      <c r="G29" s="1"/>
      <c r="H29" s="11"/>
    </row>
    <row r="30" spans="2:8" x14ac:dyDescent="0.3">
      <c r="B30" s="1"/>
      <c r="C30" s="439" t="s">
        <v>17</v>
      </c>
      <c r="D30" s="439"/>
      <c r="E30" s="439"/>
      <c r="F30" s="439"/>
      <c r="G30" s="439"/>
      <c r="H30" s="3"/>
    </row>
    <row r="31" spans="2:8" x14ac:dyDescent="0.3">
      <c r="B31" s="1"/>
      <c r="C31" s="437" t="s">
        <v>645</v>
      </c>
      <c r="D31" s="438"/>
      <c r="E31" s="438"/>
      <c r="F31" s="438"/>
      <c r="G31" s="438"/>
      <c r="H31" s="11"/>
    </row>
    <row r="32" spans="2:8" x14ac:dyDescent="0.3">
      <c r="B32" s="1"/>
      <c r="C32" s="437"/>
      <c r="D32" s="438"/>
      <c r="E32" s="438"/>
      <c r="F32" s="438"/>
      <c r="G32" s="438"/>
      <c r="H32" s="11"/>
    </row>
    <row r="33" spans="2:8" ht="81" customHeight="1" x14ac:dyDescent="0.3">
      <c r="B33" s="1"/>
      <c r="C33" s="437"/>
      <c r="D33" s="438"/>
      <c r="E33" s="438"/>
      <c r="F33" s="438"/>
      <c r="G33" s="438"/>
      <c r="H33" s="11"/>
    </row>
    <row r="34" spans="2:8" x14ac:dyDescent="0.3">
      <c r="B34" s="1"/>
      <c r="C34" s="1"/>
      <c r="D34" s="1"/>
      <c r="E34" s="1"/>
      <c r="F34" s="1"/>
      <c r="G34" s="1"/>
      <c r="H34" s="1"/>
    </row>
    <row r="35" spans="2:8" x14ac:dyDescent="0.3">
      <c r="B35" s="1"/>
      <c r="C35" s="439" t="s">
        <v>18</v>
      </c>
      <c r="D35" s="439"/>
      <c r="E35" s="439"/>
      <c r="F35" s="439"/>
      <c r="G35" s="439"/>
      <c r="H35" s="1"/>
    </row>
    <row r="36" spans="2:8" x14ac:dyDescent="0.3">
      <c r="B36" s="1"/>
      <c r="C36" s="437" t="s">
        <v>600</v>
      </c>
      <c r="D36" s="438"/>
      <c r="E36" s="438"/>
      <c r="F36" s="438"/>
      <c r="G36" s="438"/>
      <c r="H36" s="1"/>
    </row>
    <row r="37" spans="2:8" ht="41.9" customHeight="1" x14ac:dyDescent="0.3">
      <c r="B37" s="1"/>
      <c r="C37" s="437"/>
      <c r="D37" s="438"/>
      <c r="E37" s="438"/>
      <c r="F37" s="438"/>
      <c r="G37" s="438"/>
      <c r="H37" s="1"/>
    </row>
    <row r="38" spans="2:8" ht="151.5" customHeight="1" x14ac:dyDescent="0.3">
      <c r="B38" s="1"/>
      <c r="C38" s="437"/>
      <c r="D38" s="438"/>
      <c r="E38" s="438"/>
      <c r="F38" s="438"/>
      <c r="G38" s="438"/>
      <c r="H38" s="1"/>
    </row>
    <row r="39" spans="2:8" ht="16.5" customHeight="1" x14ac:dyDescent="0.3">
      <c r="B39" s="1"/>
      <c r="C39" s="54"/>
      <c r="D39" s="52"/>
      <c r="E39" s="52"/>
      <c r="F39" s="52"/>
      <c r="G39" s="52"/>
      <c r="H39" s="1"/>
    </row>
    <row r="40" spans="2:8" x14ac:dyDescent="0.3">
      <c r="B40" s="1"/>
      <c r="C40" s="439" t="s">
        <v>19</v>
      </c>
      <c r="D40" s="439"/>
      <c r="E40" s="439"/>
      <c r="F40" s="439"/>
      <c r="G40" s="439"/>
      <c r="H40" s="1"/>
    </row>
    <row r="41" spans="2:8" x14ac:dyDescent="0.3">
      <c r="B41" s="1"/>
      <c r="C41" s="437" t="s">
        <v>698</v>
      </c>
      <c r="D41" s="438"/>
      <c r="E41" s="438"/>
      <c r="F41" s="438"/>
      <c r="G41" s="438"/>
      <c r="H41" s="1"/>
    </row>
    <row r="42" spans="2:8" x14ac:dyDescent="0.3">
      <c r="B42" s="1"/>
      <c r="C42" s="437"/>
      <c r="D42" s="438"/>
      <c r="E42" s="438"/>
      <c r="F42" s="438"/>
      <c r="G42" s="438"/>
      <c r="H42" s="1"/>
    </row>
    <row r="43" spans="2:8" ht="63.75" customHeight="1" x14ac:dyDescent="0.3">
      <c r="B43" s="1"/>
      <c r="C43" s="437"/>
      <c r="D43" s="438"/>
      <c r="E43" s="438"/>
      <c r="F43" s="438"/>
      <c r="G43" s="438"/>
      <c r="H43" s="1"/>
    </row>
    <row r="44" spans="2:8" x14ac:dyDescent="0.3">
      <c r="B44" s="1"/>
      <c r="C44" s="1"/>
      <c r="D44" s="1"/>
      <c r="E44" s="1"/>
      <c r="F44" s="1"/>
      <c r="G44" s="1"/>
      <c r="H44" s="1"/>
    </row>
    <row r="45" spans="2:8" x14ac:dyDescent="0.3">
      <c r="B45" s="1"/>
      <c r="C45" s="439" t="s">
        <v>15</v>
      </c>
      <c r="D45" s="439"/>
      <c r="E45" s="439"/>
      <c r="F45" s="439"/>
      <c r="G45" s="439"/>
      <c r="H45" s="3"/>
    </row>
    <row r="46" spans="2:8" x14ac:dyDescent="0.3">
      <c r="B46" s="1"/>
      <c r="C46" s="437" t="s">
        <v>16</v>
      </c>
      <c r="D46" s="438"/>
      <c r="E46" s="438"/>
      <c r="F46" s="438"/>
      <c r="G46" s="438"/>
      <c r="H46" s="11"/>
    </row>
    <row r="47" spans="2:8" x14ac:dyDescent="0.3">
      <c r="B47" s="1"/>
      <c r="C47" s="437"/>
      <c r="D47" s="438"/>
      <c r="E47" s="438"/>
      <c r="F47" s="438"/>
      <c r="G47" s="438"/>
      <c r="H47" s="11"/>
    </row>
    <row r="48" spans="2:8" x14ac:dyDescent="0.3">
      <c r="B48" s="1"/>
      <c r="C48" s="437"/>
      <c r="D48" s="438"/>
      <c r="E48" s="438"/>
      <c r="F48" s="438"/>
      <c r="G48" s="438"/>
      <c r="H48" s="11"/>
    </row>
    <row r="49" spans="2:8" x14ac:dyDescent="0.3">
      <c r="B49" s="1"/>
      <c r="C49" s="1"/>
      <c r="D49" s="1"/>
      <c r="E49" s="1"/>
      <c r="F49" s="1"/>
      <c r="G49" s="1"/>
      <c r="H49" s="1"/>
    </row>
  </sheetData>
  <sheetProtection algorithmName="SHA-512" hashValue="aLTovR3qWSmVYkHzQ/BYQTgn9xsTXF7o3JeVoEw1UYSKuZgVcKJV7i6bmuOx34wwCl1nzrWEWm7BiiM0wZKFWg==" saltValue="UbPo0VCXpBOOqEguPOwkmw==" spinCount="100000" sheet="1" formatColumns="0" formatRows="0"/>
  <mergeCells count="17">
    <mergeCell ref="C14:G14"/>
    <mergeCell ref="C15:G23"/>
    <mergeCell ref="C25:G25"/>
    <mergeCell ref="C5:G5"/>
    <mergeCell ref="C6:G8"/>
    <mergeCell ref="E10:F10"/>
    <mergeCell ref="E11:F11"/>
    <mergeCell ref="E12:F12"/>
    <mergeCell ref="C46:G48"/>
    <mergeCell ref="C30:G30"/>
    <mergeCell ref="C31:G33"/>
    <mergeCell ref="C45:G45"/>
    <mergeCell ref="C26:G28"/>
    <mergeCell ref="C40:G40"/>
    <mergeCell ref="C41:G43"/>
    <mergeCell ref="C35:G35"/>
    <mergeCell ref="C36:G38"/>
  </mergeCells>
  <pageMargins left="0.24" right="0.24" top="0.75" bottom="0.75" header="0.3" footer="0.3"/>
  <pageSetup paperSize="9" scale="38" fitToHeight="0" orientation="portrait" r:id="rId1"/>
  <headerFooter>
    <oddFooter>&amp;C_x000D_&amp;1#&amp;"Calibri"&amp;10&amp;K000000 Classification: Unclassified</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FB4C-9203-43BD-9E01-445A7B50B3EA}">
  <dimension ref="A1:FE5"/>
  <sheetViews>
    <sheetView workbookViewId="0"/>
  </sheetViews>
  <sheetFormatPr defaultRowHeight="14" x14ac:dyDescent="0.3"/>
  <cols>
    <col min="1" max="1" width="13.25" bestFit="1" customWidth="1"/>
    <col min="2" max="2" width="29.5" bestFit="1" customWidth="1"/>
    <col min="3" max="3" width="28.25" bestFit="1" customWidth="1"/>
    <col min="4" max="5" width="19.08203125" bestFit="1" customWidth="1"/>
    <col min="6" max="6" width="67.25" bestFit="1" customWidth="1"/>
    <col min="7" max="7" width="84.83203125" bestFit="1" customWidth="1"/>
    <col min="8" max="8" width="80.83203125" bestFit="1" customWidth="1"/>
    <col min="9" max="9" width="66" bestFit="1" customWidth="1"/>
    <col min="10" max="10" width="83.75" bestFit="1" customWidth="1"/>
    <col min="11" max="11" width="79.75" bestFit="1" customWidth="1"/>
    <col min="12" max="12" width="19.08203125" bestFit="1" customWidth="1"/>
    <col min="13" max="13" width="29.5" bestFit="1" customWidth="1"/>
    <col min="14" max="14" width="28.25" bestFit="1" customWidth="1"/>
    <col min="15" max="15" width="19.08203125" bestFit="1" customWidth="1"/>
    <col min="16" max="16" width="18.08203125" bestFit="1" customWidth="1"/>
    <col min="17" max="17" width="43.08203125" bestFit="1" customWidth="1"/>
    <col min="18" max="18" width="57.58203125" bestFit="1" customWidth="1"/>
    <col min="19" max="19" width="58.08203125" bestFit="1" customWidth="1"/>
    <col min="20" max="20" width="43.83203125" bestFit="1" customWidth="1"/>
    <col min="21" max="21" width="58.5" bestFit="1" customWidth="1"/>
    <col min="22" max="22" width="59" bestFit="1" customWidth="1"/>
    <col min="23" max="23" width="47.5" bestFit="1" customWidth="1"/>
    <col min="24" max="24" width="62" bestFit="1" customWidth="1"/>
    <col min="25" max="25" width="62.58203125" bestFit="1" customWidth="1"/>
    <col min="26" max="26" width="48.25" bestFit="1" customWidth="1"/>
    <col min="27" max="27" width="62.83203125" bestFit="1" customWidth="1"/>
    <col min="28" max="28" width="63.33203125" bestFit="1" customWidth="1"/>
    <col min="29" max="29" width="54" bestFit="1" customWidth="1"/>
    <col min="30" max="30" width="68.58203125" bestFit="1" customWidth="1"/>
    <col min="31" max="31" width="69.08203125" bestFit="1" customWidth="1"/>
    <col min="32" max="32" width="54.83203125" bestFit="1" customWidth="1"/>
    <col min="33" max="33" width="69.33203125" bestFit="1" customWidth="1"/>
    <col min="34" max="34" width="69.83203125" bestFit="1" customWidth="1"/>
    <col min="35" max="35" width="56.25" bestFit="1" customWidth="1"/>
    <col min="36" max="36" width="70.83203125" bestFit="1" customWidth="1"/>
    <col min="37" max="37" width="71.33203125" bestFit="1" customWidth="1"/>
    <col min="38" max="38" width="57" bestFit="1" customWidth="1"/>
    <col min="39" max="39" width="71.58203125" bestFit="1" customWidth="1"/>
    <col min="40" max="40" width="72.08203125" bestFit="1" customWidth="1"/>
    <col min="41" max="41" width="42.58203125" bestFit="1" customWidth="1"/>
    <col min="42" max="42" width="57.08203125" bestFit="1" customWidth="1"/>
    <col min="43" max="43" width="57.58203125" bestFit="1" customWidth="1"/>
    <col min="44" max="44" width="43.33203125" bestFit="1" customWidth="1"/>
    <col min="45" max="45" width="57.83203125" bestFit="1" customWidth="1"/>
    <col min="46" max="46" width="58.5" bestFit="1" customWidth="1"/>
    <col min="47" max="47" width="56.25" bestFit="1" customWidth="1"/>
    <col min="48" max="48" width="70.83203125" bestFit="1" customWidth="1"/>
    <col min="49" max="49" width="71.33203125" bestFit="1" customWidth="1"/>
    <col min="50" max="50" width="57" bestFit="1" customWidth="1"/>
    <col min="51" max="51" width="71.58203125" bestFit="1" customWidth="1"/>
    <col min="52" max="52" width="72.08203125" bestFit="1" customWidth="1"/>
    <col min="53" max="53" width="44.25" bestFit="1" customWidth="1"/>
    <col min="54" max="54" width="58.83203125" bestFit="1" customWidth="1"/>
    <col min="55" max="55" width="59.33203125" bestFit="1" customWidth="1"/>
    <col min="56" max="56" width="45" bestFit="1" customWidth="1"/>
    <col min="57" max="57" width="59.58203125" bestFit="1" customWidth="1"/>
    <col min="58" max="58" width="60.08203125" bestFit="1" customWidth="1"/>
    <col min="59" max="59" width="39.83203125" bestFit="1" customWidth="1"/>
    <col min="60" max="60" width="54.5" bestFit="1" customWidth="1"/>
    <col min="61" max="61" width="55" bestFit="1" customWidth="1"/>
    <col min="62" max="62" width="40.58203125" bestFit="1" customWidth="1"/>
    <col min="63" max="63" width="55.25" bestFit="1" customWidth="1"/>
    <col min="64" max="64" width="55.75" bestFit="1" customWidth="1"/>
    <col min="65" max="65" width="42.33203125" bestFit="1" customWidth="1"/>
    <col min="66" max="66" width="56.83203125" bestFit="1" customWidth="1"/>
    <col min="67" max="67" width="57.33203125" bestFit="1" customWidth="1"/>
    <col min="68" max="68" width="43.08203125" bestFit="1" customWidth="1"/>
    <col min="69" max="69" width="57.58203125" bestFit="1" customWidth="1"/>
    <col min="70" max="70" width="58.08203125" bestFit="1" customWidth="1"/>
    <col min="71" max="71" width="42.83203125" bestFit="1" customWidth="1"/>
    <col min="72" max="72" width="57.33203125" bestFit="1" customWidth="1"/>
    <col min="73" max="73" width="57.83203125" bestFit="1" customWidth="1"/>
    <col min="74" max="74" width="43.58203125" bestFit="1" customWidth="1"/>
    <col min="75" max="75" width="58.08203125" bestFit="1" customWidth="1"/>
    <col min="76" max="76" width="58.75" bestFit="1" customWidth="1"/>
    <col min="77" max="77" width="41.58203125" bestFit="1" customWidth="1"/>
    <col min="78" max="78" width="64" bestFit="1" customWidth="1"/>
    <col min="79" max="79" width="61.25" bestFit="1" customWidth="1"/>
    <col min="80" max="80" width="63.5" bestFit="1" customWidth="1"/>
    <col min="81" max="81" width="49.75" bestFit="1" customWidth="1"/>
    <col min="82" max="82" width="63.5" bestFit="1" customWidth="1"/>
    <col min="83" max="83" width="51.5" bestFit="1" customWidth="1"/>
    <col min="84" max="84" width="47.08203125" bestFit="1" customWidth="1"/>
    <col min="85" max="85" width="49.5" bestFit="1" customWidth="1"/>
    <col min="86" max="86" width="71.58203125" bestFit="1" customWidth="1"/>
    <col min="87" max="87" width="62" bestFit="1" customWidth="1"/>
    <col min="88" max="88" width="64.25" bestFit="1" customWidth="1"/>
    <col min="89" max="89" width="50.58203125" bestFit="1" customWidth="1"/>
    <col min="90" max="90" width="64.25" bestFit="1" customWidth="1"/>
    <col min="91" max="91" width="52.25" bestFit="1" customWidth="1"/>
    <col min="92" max="92" width="47.83203125" bestFit="1" customWidth="1"/>
    <col min="93" max="93" width="50.33203125" bestFit="1" customWidth="1"/>
    <col min="94" max="94" width="72.33203125" bestFit="1" customWidth="1"/>
    <col min="95" max="95" width="49.83203125" bestFit="1" customWidth="1"/>
    <col min="96" max="96" width="50.75" bestFit="1" customWidth="1"/>
    <col min="97" max="97" width="48.83203125" bestFit="1" customWidth="1"/>
    <col min="98" max="98" width="49.58203125" bestFit="1" customWidth="1"/>
    <col min="99" max="99" width="48.83203125" bestFit="1" customWidth="1"/>
    <col min="100" max="100" width="49.58203125" bestFit="1" customWidth="1"/>
    <col min="101" max="101" width="48.83203125" bestFit="1" customWidth="1"/>
    <col min="102" max="102" width="49.58203125" bestFit="1" customWidth="1"/>
    <col min="109" max="109" width="65.08203125" bestFit="1" customWidth="1"/>
    <col min="154" max="154" width="58.33203125" bestFit="1" customWidth="1"/>
    <col min="155" max="155" width="83.58203125" bestFit="1" customWidth="1"/>
    <col min="156" max="156" width="84.58203125" bestFit="1" customWidth="1"/>
    <col min="157" max="157" width="85.33203125" bestFit="1" customWidth="1"/>
    <col min="158" max="158" width="82.33203125" bestFit="1" customWidth="1"/>
    <col min="159" max="159" width="83.33203125" bestFit="1" customWidth="1"/>
    <col min="160" max="160" width="68.33203125" bestFit="1" customWidth="1"/>
    <col min="161" max="161" width="57.08203125" bestFit="1" customWidth="1"/>
  </cols>
  <sheetData>
    <row r="1" spans="1:161" x14ac:dyDescent="0.3">
      <c r="A1" t="s">
        <v>493</v>
      </c>
      <c r="B1" t="s">
        <v>497</v>
      </c>
      <c r="C1" t="s">
        <v>498</v>
      </c>
      <c r="D1" t="s">
        <v>499</v>
      </c>
      <c r="E1" t="s">
        <v>500</v>
      </c>
      <c r="F1" t="s">
        <v>501</v>
      </c>
      <c r="G1" t="s">
        <v>502</v>
      </c>
      <c r="H1" t="s">
        <v>503</v>
      </c>
      <c r="I1" t="s">
        <v>504</v>
      </c>
      <c r="J1" t="s">
        <v>505</v>
      </c>
      <c r="K1" t="s">
        <v>506</v>
      </c>
      <c r="L1" t="s">
        <v>507</v>
      </c>
      <c r="M1" t="s">
        <v>508</v>
      </c>
      <c r="N1" t="s">
        <v>509</v>
      </c>
      <c r="O1" t="s">
        <v>510</v>
      </c>
      <c r="P1" t="s">
        <v>511</v>
      </c>
      <c r="Q1" t="str">
        <f t="shared" ref="Q1:AV1" si="0">Q2&amp;Q3&amp;Q4</f>
        <v>1. Market risk breakdownMarket riskMean - ultimate (£)</v>
      </c>
      <c r="R1" t="str">
        <f t="shared" si="0"/>
        <v>1. Market risk breakdownMarket riskPre-diversified 1 in 200 - ultimate (£)</v>
      </c>
      <c r="S1" t="str">
        <f t="shared" si="0"/>
        <v>1. Market risk breakdownMarket riskPost-diversified to SCR - ultimate (£)</v>
      </c>
      <c r="T1" t="str">
        <f t="shared" si="0"/>
        <v>1. Market risk breakdownMarket riskMean - one-year (£)</v>
      </c>
      <c r="U1" t="str">
        <f t="shared" si="0"/>
        <v>1. Market risk breakdownMarket riskPre-diversified 1 in 200 - one-year (£)</v>
      </c>
      <c r="V1" t="str">
        <f t="shared" si="0"/>
        <v>1. Market risk breakdownMarket riskPost-diversified to SCR - one-year (£)</v>
      </c>
      <c r="W1" t="str">
        <f t="shared" si="0"/>
        <v>1. Market risk breakdownInterest rate riskMean - ultimate (£)</v>
      </c>
      <c r="X1" t="str">
        <f t="shared" si="0"/>
        <v>1. Market risk breakdownInterest rate riskPre-diversified 1 in 200 - ultimate (£)</v>
      </c>
      <c r="Y1" t="str">
        <f t="shared" si="0"/>
        <v>1. Market risk breakdownInterest rate riskPost-diversified to SCR - ultimate (£)</v>
      </c>
      <c r="Z1" t="str">
        <f t="shared" si="0"/>
        <v>1. Market risk breakdownInterest rate riskMean - one-year (£)</v>
      </c>
      <c r="AA1" t="str">
        <f t="shared" si="0"/>
        <v>1. Market risk breakdownInterest rate riskPre-diversified 1 in 200 - one-year (£)</v>
      </c>
      <c r="AB1" t="str">
        <f t="shared" si="0"/>
        <v>1. Market risk breakdownInterest rate riskPost-diversified to SCR - one-year (£)</v>
      </c>
      <c r="AC1" t="str">
        <f t="shared" si="0"/>
        <v>1. Market risk breakdownInterest rate risk on TPsMean - ultimate (£)</v>
      </c>
      <c r="AD1" t="str">
        <f t="shared" si="0"/>
        <v>1. Market risk breakdownInterest rate risk on TPsPre-diversified 1 in 200 - ultimate (£)</v>
      </c>
      <c r="AE1" t="str">
        <f t="shared" si="0"/>
        <v>1. Market risk breakdownInterest rate risk on TPsPost-diversified to SCR - ultimate (£)</v>
      </c>
      <c r="AF1" t="str">
        <f t="shared" si="0"/>
        <v>1. Market risk breakdownInterest rate risk on TPsMean - one-year (£)</v>
      </c>
      <c r="AG1" t="str">
        <f t="shared" si="0"/>
        <v>1. Market risk breakdownInterest rate risk on TPsPre-diversified 1 in 200 - one-year (£)</v>
      </c>
      <c r="AH1" t="str">
        <f t="shared" si="0"/>
        <v>1. Market risk breakdownInterest rate risk on TPsPost-diversified to SCR - one-year (£)</v>
      </c>
      <c r="AI1" t="str">
        <f t="shared" si="0"/>
        <v>1. Market risk breakdownInterest rate risk on assetsMean - ultimate (£)</v>
      </c>
      <c r="AJ1" t="str">
        <f t="shared" si="0"/>
        <v>1. Market risk breakdownInterest rate risk on assetsPre-diversified 1 in 200 - ultimate (£)</v>
      </c>
      <c r="AK1" t="str">
        <f t="shared" si="0"/>
        <v>1. Market risk breakdownInterest rate risk on assetsPost-diversified to SCR - ultimate (£)</v>
      </c>
      <c r="AL1" t="str">
        <f t="shared" si="0"/>
        <v>1. Market risk breakdownInterest rate risk on assetsMean - one-year (£)</v>
      </c>
      <c r="AM1" t="str">
        <f t="shared" si="0"/>
        <v>1. Market risk breakdownInterest rate risk on assetsPre-diversified 1 in 200 - one-year (£)</v>
      </c>
      <c r="AN1" t="str">
        <f t="shared" si="0"/>
        <v>1. Market risk breakdownInterest rate risk on assetsPost-diversified to SCR - one-year (£)</v>
      </c>
      <c r="AO1" t="str">
        <f t="shared" si="0"/>
        <v>1. Market risk breakdownCredit riskMean - ultimate (£)</v>
      </c>
      <c r="AP1" t="str">
        <f t="shared" si="0"/>
        <v>1. Market risk breakdownCredit riskPre-diversified 1 in 200 - ultimate (£)</v>
      </c>
      <c r="AQ1" t="str">
        <f t="shared" si="0"/>
        <v>1. Market risk breakdownCredit riskPost-diversified to SCR - ultimate (£)</v>
      </c>
      <c r="AR1" t="str">
        <f t="shared" si="0"/>
        <v>1. Market risk breakdownCredit riskMean - one-year (£)</v>
      </c>
      <c r="AS1" t="str">
        <f t="shared" si="0"/>
        <v>1. Market risk breakdownCredit riskPre-diversified 1 in 200 - one-year (£)</v>
      </c>
      <c r="AT1" t="str">
        <f t="shared" si="0"/>
        <v>1. Market risk breakdownCredit riskPost-diversified to SCR - one-year (£)</v>
      </c>
      <c r="AU1" t="str">
        <f t="shared" si="0"/>
        <v>1. Market risk breakdownEquity and other asset riskMean - ultimate (£)</v>
      </c>
      <c r="AV1" t="str">
        <f t="shared" si="0"/>
        <v>1. Market risk breakdownEquity and other asset riskPre-diversified 1 in 200 - ultimate (£)</v>
      </c>
      <c r="AW1" t="str">
        <f t="shared" ref="AW1:CB1" si="1">AW2&amp;AW3&amp;AW4</f>
        <v>1. Market risk breakdownEquity and other asset riskPost-diversified to SCR - ultimate (£)</v>
      </c>
      <c r="AX1" t="str">
        <f t="shared" si="1"/>
        <v>1. Market risk breakdownEquity and other asset riskMean - one-year (£)</v>
      </c>
      <c r="AY1" t="str">
        <f t="shared" si="1"/>
        <v>1. Market risk breakdownEquity and other asset riskPre-diversified 1 in 200 - one-year (£)</v>
      </c>
      <c r="AZ1" t="str">
        <f t="shared" si="1"/>
        <v>1. Market risk breakdownEquity and other asset riskPost-diversified to SCR - one-year (£)</v>
      </c>
      <c r="BA1" t="str">
        <f t="shared" si="1"/>
        <v>1. Market risk breakdownLiquidity riskMean - ultimate (£)</v>
      </c>
      <c r="BB1" t="str">
        <f t="shared" si="1"/>
        <v>1. Market risk breakdownLiquidity riskPre-diversified 1 in 200 - ultimate (£)</v>
      </c>
      <c r="BC1" t="str">
        <f t="shared" si="1"/>
        <v>1. Market risk breakdownLiquidity riskPost-diversified to SCR - ultimate (£)</v>
      </c>
      <c r="BD1" t="str">
        <f t="shared" si="1"/>
        <v>1. Market risk breakdownLiquidity riskMean - one-year (£)</v>
      </c>
      <c r="BE1" t="str">
        <f t="shared" si="1"/>
        <v>1. Market risk breakdownLiquidity riskPre-diversified 1 in 200 - one-year (£)</v>
      </c>
      <c r="BF1" t="str">
        <f t="shared" si="1"/>
        <v>1. Market risk breakdownLiquidity riskPost-diversified to SCR - one-year (£)</v>
      </c>
      <c r="BG1" t="str">
        <f t="shared" si="1"/>
        <v>1. Market risk breakdownFX riskMean - ultimate (£)</v>
      </c>
      <c r="BH1" t="str">
        <f t="shared" si="1"/>
        <v>1. Market risk breakdownFX riskPre-diversified 1 in 200 - ultimate (£)</v>
      </c>
      <c r="BI1" t="str">
        <f t="shared" si="1"/>
        <v>1. Market risk breakdownFX riskPost-diversified to SCR - ultimate (£)</v>
      </c>
      <c r="BJ1" t="str">
        <f t="shared" si="1"/>
        <v>1. Market risk breakdownFX riskMean - one-year (£)</v>
      </c>
      <c r="BK1" t="str">
        <f t="shared" si="1"/>
        <v>1. Market risk breakdownFX riskPre-diversified 1 in 200 - one-year (£)</v>
      </c>
      <c r="BL1" t="str">
        <f t="shared" si="1"/>
        <v>1. Market risk breakdownFX riskPost-diversified to SCR - one-year (£)</v>
      </c>
      <c r="BM1" t="str">
        <f t="shared" si="1"/>
        <v>1. Market risk breakdownOther riskMean - ultimate (£)</v>
      </c>
      <c r="BN1" t="str">
        <f t="shared" si="1"/>
        <v>1. Market risk breakdownOther riskPre-diversified 1 in 200 - ultimate (£)</v>
      </c>
      <c r="BO1" t="str">
        <f t="shared" si="1"/>
        <v>1. Market risk breakdownOther riskPost-diversified to SCR - ultimate (£)</v>
      </c>
      <c r="BP1" t="str">
        <f t="shared" si="1"/>
        <v>1. Market risk breakdownOther riskMean - one-year (£)</v>
      </c>
      <c r="BQ1" t="str">
        <f t="shared" si="1"/>
        <v>1. Market risk breakdownOther riskPre-diversified 1 in 200 - one-year (£)</v>
      </c>
      <c r="BR1" t="str">
        <f t="shared" si="1"/>
        <v>1. Market risk breakdownOther riskPost-diversified to SCR - one-year (£)</v>
      </c>
      <c r="BS1" t="str">
        <f t="shared" si="1"/>
        <v>1. Market risk breakdownTotal SCRMean - ultimate (£)</v>
      </c>
      <c r="BT1" t="str">
        <f t="shared" si="1"/>
        <v>1. Market risk breakdownTotal SCRPre-diversified 1 in 200 - ultimate (£)</v>
      </c>
      <c r="BU1" t="str">
        <f t="shared" si="1"/>
        <v>1. Market risk breakdownTotal SCRPost-diversified to SCR - ultimate (£)</v>
      </c>
      <c r="BV1" t="str">
        <f t="shared" si="1"/>
        <v>1. Market risk breakdownTotal SCRMean - one-year (£)</v>
      </c>
      <c r="BW1" t="str">
        <f t="shared" si="1"/>
        <v>1. Market risk breakdownTotal SCRPre-diversified 1 in 200 - one-year (£)</v>
      </c>
      <c r="BX1" t="str">
        <f t="shared" si="1"/>
        <v>1. Market risk breakdownTotal SCRPost-diversified to SCR - one-year (£)</v>
      </c>
      <c r="BY1" t="str">
        <f t="shared" si="1"/>
        <v>1. Market risk breakdown1a.Syndicate comments</v>
      </c>
      <c r="BZ1" t="str">
        <f t="shared" si="1"/>
        <v>1. Market risk breakdown1a.References to relevant documentation/validation</v>
      </c>
      <c r="CA1" t="str">
        <f t="shared" si="1"/>
        <v>1. Market risk breakdownDiversification - ultimateInterest rate risk on TPs</v>
      </c>
      <c r="CB1" t="str">
        <f t="shared" si="1"/>
        <v>1. Market risk breakdownDiversification - ultimateInterest rate risk on assets</v>
      </c>
      <c r="CC1" t="str">
        <f t="shared" ref="CC1:EN1" si="2">CC2&amp;CC3&amp;CC4</f>
        <v>1. Market risk breakdownDiversification - ultimateCredit risk</v>
      </c>
      <c r="CD1" t="str">
        <f t="shared" si="2"/>
        <v>1. Market risk breakdownDiversification - ultimateEquity and other asset risk</v>
      </c>
      <c r="CE1" t="str">
        <f t="shared" si="2"/>
        <v>1. Market risk breakdownDiversification - ultimateLiquidity risk</v>
      </c>
      <c r="CF1" t="str">
        <f t="shared" si="2"/>
        <v>1. Market risk breakdownDiversification - ultimateFX risk</v>
      </c>
      <c r="CG1" t="str">
        <f t="shared" si="2"/>
        <v>1. Market risk breakdownDiversification - ultimateOther risk</v>
      </c>
      <c r="CH1" t="str">
        <f t="shared" si="2"/>
        <v>1. Market risk breakdownDiversification - ultimateDiversification between components</v>
      </c>
      <c r="CI1" t="str">
        <f t="shared" si="2"/>
        <v>1. Market risk breakdownDiversification - one-yearInterest rate risk on TPs</v>
      </c>
      <c r="CJ1" t="str">
        <f t="shared" si="2"/>
        <v>1. Market risk breakdownDiversification - one-yearInterest rate risk on assets</v>
      </c>
      <c r="CK1" t="str">
        <f t="shared" si="2"/>
        <v>1. Market risk breakdownDiversification - one-yearCredit risk</v>
      </c>
      <c r="CL1" t="str">
        <f t="shared" si="2"/>
        <v>1. Market risk breakdownDiversification - one-yearEquity and other asset risk</v>
      </c>
      <c r="CM1" t="str">
        <f t="shared" si="2"/>
        <v>1. Market risk breakdownDiversification - one-yearLiquidity risk</v>
      </c>
      <c r="CN1" t="str">
        <f t="shared" si="2"/>
        <v>1. Market risk breakdownDiversification - one-yearFX risk</v>
      </c>
      <c r="CO1" t="str">
        <f t="shared" si="2"/>
        <v>1. Market risk breakdownDiversification - one-yearOther risk</v>
      </c>
      <c r="CP1" t="str">
        <f t="shared" si="2"/>
        <v>1. Market risk breakdownDiversification - one-yearDiversification between components</v>
      </c>
      <c r="CQ1" t="str">
        <f t="shared" si="2"/>
        <v>1. Market risk breakdown1c.Syndicate comments - ultimate</v>
      </c>
      <c r="CR1" t="str">
        <f t="shared" si="2"/>
        <v>1. Market risk breakdown1c.Syndicate comments - one-year</v>
      </c>
      <c r="CS1" t="str">
        <f t="shared" si="2"/>
        <v>2. Market risk behaviour2a.Syndicate comments - ultimate</v>
      </c>
      <c r="CT1" t="str">
        <f t="shared" si="2"/>
        <v>2. Market risk behaviour2a.Syndicate comments - one-year</v>
      </c>
      <c r="CU1" t="str">
        <f t="shared" si="2"/>
        <v>2. Market risk behaviour2b.Syndicate comments - ultimate</v>
      </c>
      <c r="CV1" t="str">
        <f t="shared" si="2"/>
        <v>2. Market risk behaviour2b.Syndicate comments - one-year</v>
      </c>
      <c r="CW1" t="str">
        <f t="shared" si="2"/>
        <v>2. Market risk behaviour2c.Syndicate comments - ultimate</v>
      </c>
      <c r="CX1" t="str">
        <f t="shared" si="2"/>
        <v>2. Market risk behaviour2c.Syndicate comments - one-year</v>
      </c>
      <c r="CY1" t="str">
        <f t="shared" si="2"/>
        <v>3. Asset breakdownGovernment bondst=0 value (£m)</v>
      </c>
      <c r="CZ1" t="str">
        <f t="shared" si="2"/>
        <v>3. Asset breakdownGovernment bondsNo. of years modelled</v>
      </c>
      <c r="DA1" t="str">
        <f t="shared" si="2"/>
        <v>3. Asset breakdownGovernment bondsMean annual return (%)</v>
      </c>
      <c r="DB1" t="str">
        <f t="shared" si="2"/>
        <v>3. Asset breakdownGovernment bondsExpected return (£m) - ultimate</v>
      </c>
      <c r="DC1" t="str">
        <f t="shared" si="2"/>
        <v>3. Asset breakdownGovernment bonds1 in 200 downside return (£m) - ultimate</v>
      </c>
      <c r="DD1" t="str">
        <f t="shared" si="2"/>
        <v>3. Asset breakdownGovernment bondsExpected return (£m) - one-year</v>
      </c>
      <c r="DE1" t="str">
        <f t="shared" si="2"/>
        <v>3. Asset breakdownGovernment bonds1 in 200 downside return (£m) - one-year</v>
      </c>
      <c r="DF1" t="str">
        <f t="shared" si="2"/>
        <v>3. Asset breakdownCorporate bonds - investment gradet=0 value (£m)</v>
      </c>
      <c r="DG1" t="str">
        <f t="shared" si="2"/>
        <v>3. Asset breakdownCorporate bonds - investment gradeNo. of years modelled</v>
      </c>
      <c r="DH1" t="str">
        <f t="shared" si="2"/>
        <v>3. Asset breakdownCorporate bonds - investment gradeMean annual return (%)</v>
      </c>
      <c r="DI1" t="str">
        <f t="shared" si="2"/>
        <v>3. Asset breakdownCorporate bonds - investment gradeExpected return (£m) - ultimate</v>
      </c>
      <c r="DJ1" t="str">
        <f t="shared" si="2"/>
        <v>3. Asset breakdownCorporate bonds - investment grade1 in 200 downside return (£m) - ultimate</v>
      </c>
      <c r="DK1" t="str">
        <f t="shared" si="2"/>
        <v>3. Asset breakdownCorporate bonds - investment gradeExpected return (£m) - one-year</v>
      </c>
      <c r="DL1" t="str">
        <f t="shared" si="2"/>
        <v>3. Asset breakdownCorporate bonds - investment grade1 in 200 downside return (£m) - one-year</v>
      </c>
      <c r="DM1" t="str">
        <f t="shared" si="2"/>
        <v>3. Asset breakdownCorporate bonds - BB and belowt=0 value (£m)</v>
      </c>
      <c r="DN1" t="str">
        <f t="shared" si="2"/>
        <v>3. Asset breakdownCorporate bonds - BB and belowNo. of years modelled</v>
      </c>
      <c r="DO1" t="str">
        <f t="shared" si="2"/>
        <v>3. Asset breakdownCorporate bonds - BB and belowMean annual return (%)</v>
      </c>
      <c r="DP1" t="str">
        <f t="shared" si="2"/>
        <v>3. Asset breakdownCorporate bonds - BB and belowExpected return (£m) - ultimate</v>
      </c>
      <c r="DQ1" t="str">
        <f t="shared" si="2"/>
        <v>3. Asset breakdownCorporate bonds - BB and below1 in 200 downside return (£m) - ultimate</v>
      </c>
      <c r="DR1" t="str">
        <f t="shared" si="2"/>
        <v>3. Asset breakdownCorporate bonds - BB and belowExpected return (£m) - one-year</v>
      </c>
      <c r="DS1" t="str">
        <f t="shared" si="2"/>
        <v>3. Asset breakdownCorporate bonds - BB and below1 in 200 downside return (£m) - one-year</v>
      </c>
      <c r="DT1" t="str">
        <f t="shared" si="2"/>
        <v>3. Asset breakdownCash and cash equivalentst=0 value (£m)</v>
      </c>
      <c r="DU1" t="str">
        <f t="shared" si="2"/>
        <v>3. Asset breakdownCash and cash equivalentsNo. of years modelled</v>
      </c>
      <c r="DV1" t="str">
        <f t="shared" si="2"/>
        <v>3. Asset breakdownCash and cash equivalentsMean annual return (%)</v>
      </c>
      <c r="DW1" t="str">
        <f t="shared" si="2"/>
        <v>3. Asset breakdownCash and cash equivalentsExpected return (£m) - ultimate</v>
      </c>
      <c r="DX1" t="str">
        <f t="shared" si="2"/>
        <v>3. Asset breakdownCash and cash equivalents1 in 200 downside return (£m) - ultimate</v>
      </c>
      <c r="DY1" t="str">
        <f t="shared" si="2"/>
        <v>3. Asset breakdownCash and cash equivalentsExpected return (£m) - one-year</v>
      </c>
      <c r="DZ1" t="str">
        <f t="shared" si="2"/>
        <v>3. Asset breakdownCash and cash equivalents1 in 200 downside return (£m) - one-year</v>
      </c>
      <c r="EA1" t="str">
        <f t="shared" si="2"/>
        <v>3. Asset breakdownEquityt=0 value (£m)</v>
      </c>
      <c r="EB1" t="str">
        <f t="shared" si="2"/>
        <v>3. Asset breakdownEquityNo. of years modelled</v>
      </c>
      <c r="EC1" t="str">
        <f t="shared" si="2"/>
        <v>3. Asset breakdownEquityMean annual return (%)</v>
      </c>
      <c r="ED1" t="str">
        <f t="shared" si="2"/>
        <v>3. Asset breakdownEquityExpected return (£m) - ultimate</v>
      </c>
      <c r="EE1" t="str">
        <f t="shared" si="2"/>
        <v>3. Asset breakdownEquity1 in 200 downside return (£m) - ultimate</v>
      </c>
      <c r="EF1" t="str">
        <f t="shared" si="2"/>
        <v>3. Asset breakdownEquityExpected return (£m) - one-year</v>
      </c>
      <c r="EG1" t="str">
        <f t="shared" si="2"/>
        <v>3. Asset breakdownEquity1 in 200 downside return (£m) - one-year</v>
      </c>
      <c r="EH1" t="str">
        <f t="shared" si="2"/>
        <v>3. Asset breakdownLOCt=0 value (£m)</v>
      </c>
      <c r="EI1" t="str">
        <f t="shared" si="2"/>
        <v>3. Asset breakdownLOCNo. of years modelled</v>
      </c>
      <c r="EJ1" t="str">
        <f t="shared" si="2"/>
        <v>3. Asset breakdownLOCMean annual return (%)</v>
      </c>
      <c r="EK1" t="str">
        <f t="shared" si="2"/>
        <v>3. Asset breakdownLOCExpected return (£m) - ultimate</v>
      </c>
      <c r="EL1" t="str">
        <f t="shared" si="2"/>
        <v>3. Asset breakdownLOC1 in 200 downside return (£m) - ultimate</v>
      </c>
      <c r="EM1" t="str">
        <f t="shared" si="2"/>
        <v>3. Asset breakdownLOCExpected return (£m) - one-year</v>
      </c>
      <c r="EN1" t="str">
        <f t="shared" si="2"/>
        <v>3. Asset breakdownLOC1 in 200 downside return (£m) - one-year</v>
      </c>
      <c r="EO1" t="str">
        <f t="shared" ref="EO1:EU1" si="3">EO2&amp;EO3&amp;EO4</f>
        <v>3. Asset breakdownAlternatives (funds and property)t=0 value (£m)</v>
      </c>
      <c r="EP1" t="str">
        <f t="shared" si="3"/>
        <v>3. Asset breakdownAlternatives (funds and property)No. of years modelled</v>
      </c>
      <c r="EQ1" t="str">
        <f t="shared" si="3"/>
        <v>3. Asset breakdownAlternatives (funds and property)Mean annual return (%)</v>
      </c>
      <c r="ER1" t="str">
        <f t="shared" si="3"/>
        <v>3. Asset breakdownAlternatives (funds and property)Expected return (£m) - ultimate</v>
      </c>
      <c r="ES1" t="str">
        <f t="shared" si="3"/>
        <v>3. Asset breakdownAlternatives (funds and property)1 in 200 downside return (£m) - ultimate</v>
      </c>
      <c r="ET1" t="str">
        <f t="shared" si="3"/>
        <v>3. Asset breakdownAlternatives (funds and property)Expected return (£m) - one-year</v>
      </c>
      <c r="EU1" t="str">
        <f t="shared" si="3"/>
        <v>3. Asset breakdownAlternatives (funds and property)1 in 200 downside return (£m) - one-year</v>
      </c>
      <c r="EV1" t="str">
        <f t="shared" ref="EV1:FD1" si="4">EV2&amp;EV3&amp;EV4</f>
        <v>3. Asset breakdownSyndicate comments</v>
      </c>
      <c r="EW1" t="str">
        <f t="shared" si="4"/>
        <v>3. Asset breakdownReferences to relevant documentation/validation</v>
      </c>
      <c r="EX1" t="str">
        <f t="shared" si="4"/>
        <v>4. Market Risk Contribution - Analysis of ChangeTotal Benefit: UltimateMarket Risk contribution - Prior</v>
      </c>
      <c r="EY1" t="str">
        <f t="shared" si="4"/>
        <v>4. Market Risk Contribution - Analysis of ChangeTotal Benefit: UltimateMarket Risk contribution - Latest</v>
      </c>
      <c r="EZ1" t="str">
        <f t="shared" si="4"/>
        <v>4. Market Risk Contribution - Analysis of ChangeTotal Benefit: UltimateChange in Market Risk contribution</v>
      </c>
      <c r="FA1" t="str">
        <f t="shared" si="4"/>
        <v>4. Market Risk Contribution - Analysis of ChangeTotal Benefit: One-YearMarket Risk contribution - Prior</v>
      </c>
      <c r="FB1" t="str">
        <f t="shared" si="4"/>
        <v>4. Market Risk Contribution - Analysis of ChangeTotal Benefit: One-YearMarket Risk contribution - Latest</v>
      </c>
      <c r="FC1" t="str">
        <f t="shared" si="4"/>
        <v>4. Market Risk Contribution - Analysis of ChangeTotal Benefit: One-YearChange in Market Risk contribution</v>
      </c>
      <c r="FD1" t="str">
        <f t="shared" si="4"/>
        <v>4. Market Risk Contribution - Analysis of ChangeSyndicate comments</v>
      </c>
      <c r="FE1" t="str">
        <f>FE2&amp;FD3&amp;FE4</f>
        <v>4. Market Risk Contribution - Analysis of ChangeSyndicate comments</v>
      </c>
    </row>
    <row r="2" spans="1:161" x14ac:dyDescent="0.3">
      <c r="A2" t="s">
        <v>494</v>
      </c>
      <c r="Q2" t="str">
        <f>'Market risk'!$C$34</f>
        <v>1. Market risk breakdown</v>
      </c>
      <c r="R2" t="str">
        <f>'Market risk'!$C$34</f>
        <v>1. Market risk breakdown</v>
      </c>
      <c r="S2" t="str">
        <f>'Market risk'!$C$34</f>
        <v>1. Market risk breakdown</v>
      </c>
      <c r="T2" t="str">
        <f>'Market risk'!$C$34</f>
        <v>1. Market risk breakdown</v>
      </c>
      <c r="U2" t="str">
        <f>'Market risk'!$C$34</f>
        <v>1. Market risk breakdown</v>
      </c>
      <c r="V2" t="str">
        <f>'Market risk'!$C$34</f>
        <v>1. Market risk breakdown</v>
      </c>
      <c r="W2" t="str">
        <f>'Market risk'!$C$34</f>
        <v>1. Market risk breakdown</v>
      </c>
      <c r="X2" t="str">
        <f>'Market risk'!$C$34</f>
        <v>1. Market risk breakdown</v>
      </c>
      <c r="Y2" t="str">
        <f>'Market risk'!$C$34</f>
        <v>1. Market risk breakdown</v>
      </c>
      <c r="Z2" t="str">
        <f>'Market risk'!$C$34</f>
        <v>1. Market risk breakdown</v>
      </c>
      <c r="AA2" t="str">
        <f>'Market risk'!$C$34</f>
        <v>1. Market risk breakdown</v>
      </c>
      <c r="AB2" t="str">
        <f>'Market risk'!$C$34</f>
        <v>1. Market risk breakdown</v>
      </c>
      <c r="AC2" t="str">
        <f>'Market risk'!$C$34</f>
        <v>1. Market risk breakdown</v>
      </c>
      <c r="AD2" t="str">
        <f>'Market risk'!$C$34</f>
        <v>1. Market risk breakdown</v>
      </c>
      <c r="AE2" t="str">
        <f>'Market risk'!$C$34</f>
        <v>1. Market risk breakdown</v>
      </c>
      <c r="AF2" t="str">
        <f>'Market risk'!$C$34</f>
        <v>1. Market risk breakdown</v>
      </c>
      <c r="AG2" t="str">
        <f>'Market risk'!$C$34</f>
        <v>1. Market risk breakdown</v>
      </c>
      <c r="AH2" t="str">
        <f>'Market risk'!$C$34</f>
        <v>1. Market risk breakdown</v>
      </c>
      <c r="AI2" t="str">
        <f>'Market risk'!$C$34</f>
        <v>1. Market risk breakdown</v>
      </c>
      <c r="AJ2" t="str">
        <f>'Market risk'!$C$34</f>
        <v>1. Market risk breakdown</v>
      </c>
      <c r="AK2" t="str">
        <f>'Market risk'!$C$34</f>
        <v>1. Market risk breakdown</v>
      </c>
      <c r="AL2" t="str">
        <f>'Market risk'!$C$34</f>
        <v>1. Market risk breakdown</v>
      </c>
      <c r="AM2" t="str">
        <f>'Market risk'!$C$34</f>
        <v>1. Market risk breakdown</v>
      </c>
      <c r="AN2" t="str">
        <f>'Market risk'!$C$34</f>
        <v>1. Market risk breakdown</v>
      </c>
      <c r="AO2" t="str">
        <f>'Market risk'!$C$34</f>
        <v>1. Market risk breakdown</v>
      </c>
      <c r="AP2" t="str">
        <f>'Market risk'!$C$34</f>
        <v>1. Market risk breakdown</v>
      </c>
      <c r="AQ2" t="str">
        <f>'Market risk'!$C$34</f>
        <v>1. Market risk breakdown</v>
      </c>
      <c r="AR2" t="str">
        <f>'Market risk'!$C$34</f>
        <v>1. Market risk breakdown</v>
      </c>
      <c r="AS2" t="str">
        <f>'Market risk'!$C$34</f>
        <v>1. Market risk breakdown</v>
      </c>
      <c r="AT2" t="str">
        <f>'Market risk'!$C$34</f>
        <v>1. Market risk breakdown</v>
      </c>
      <c r="AU2" t="str">
        <f>'Market risk'!$C$34</f>
        <v>1. Market risk breakdown</v>
      </c>
      <c r="AV2" t="str">
        <f>'Market risk'!$C$34</f>
        <v>1. Market risk breakdown</v>
      </c>
      <c r="AW2" t="str">
        <f>'Market risk'!$C$34</f>
        <v>1. Market risk breakdown</v>
      </c>
      <c r="AX2" t="str">
        <f>'Market risk'!$C$34</f>
        <v>1. Market risk breakdown</v>
      </c>
      <c r="AY2" t="str">
        <f>'Market risk'!$C$34</f>
        <v>1. Market risk breakdown</v>
      </c>
      <c r="AZ2" t="str">
        <f>'Market risk'!$C$34</f>
        <v>1. Market risk breakdown</v>
      </c>
      <c r="BA2" t="str">
        <f>'Market risk'!$C$34</f>
        <v>1. Market risk breakdown</v>
      </c>
      <c r="BB2" t="str">
        <f>'Market risk'!$C$34</f>
        <v>1. Market risk breakdown</v>
      </c>
      <c r="BC2" t="str">
        <f>'Market risk'!$C$34</f>
        <v>1. Market risk breakdown</v>
      </c>
      <c r="BD2" t="str">
        <f>'Market risk'!$C$34</f>
        <v>1. Market risk breakdown</v>
      </c>
      <c r="BE2" t="str">
        <f>'Market risk'!$C$34</f>
        <v>1. Market risk breakdown</v>
      </c>
      <c r="BF2" t="str">
        <f>'Market risk'!$C$34</f>
        <v>1. Market risk breakdown</v>
      </c>
      <c r="BG2" t="str">
        <f>'Market risk'!$C$34</f>
        <v>1. Market risk breakdown</v>
      </c>
      <c r="BH2" t="str">
        <f>'Market risk'!$C$34</f>
        <v>1. Market risk breakdown</v>
      </c>
      <c r="BI2" t="str">
        <f>'Market risk'!$C$34</f>
        <v>1. Market risk breakdown</v>
      </c>
      <c r="BJ2" t="str">
        <f>'Market risk'!$C$34</f>
        <v>1. Market risk breakdown</v>
      </c>
      <c r="BK2" t="str">
        <f>'Market risk'!$C$34</f>
        <v>1. Market risk breakdown</v>
      </c>
      <c r="BL2" t="str">
        <f>'Market risk'!$C$34</f>
        <v>1. Market risk breakdown</v>
      </c>
      <c r="BM2" t="str">
        <f>'Market risk'!$C$34</f>
        <v>1. Market risk breakdown</v>
      </c>
      <c r="BN2" t="str">
        <f>'Market risk'!$C$34</f>
        <v>1. Market risk breakdown</v>
      </c>
      <c r="BO2" t="str">
        <f>'Market risk'!$C$34</f>
        <v>1. Market risk breakdown</v>
      </c>
      <c r="BP2" t="str">
        <f>'Market risk'!$C$34</f>
        <v>1. Market risk breakdown</v>
      </c>
      <c r="BQ2" t="str">
        <f>'Market risk'!$C$34</f>
        <v>1. Market risk breakdown</v>
      </c>
      <c r="BR2" t="str">
        <f>'Market risk'!$C$34</f>
        <v>1. Market risk breakdown</v>
      </c>
      <c r="BS2" t="str">
        <f>'Market risk'!$C$34</f>
        <v>1. Market risk breakdown</v>
      </c>
      <c r="BT2" t="str">
        <f>'Market risk'!$C$34</f>
        <v>1. Market risk breakdown</v>
      </c>
      <c r="BU2" t="str">
        <f>'Market risk'!$C$34</f>
        <v>1. Market risk breakdown</v>
      </c>
      <c r="BV2" t="str">
        <f>'Market risk'!$C$34</f>
        <v>1. Market risk breakdown</v>
      </c>
      <c r="BW2" t="str">
        <f>'Market risk'!$C$34</f>
        <v>1. Market risk breakdown</v>
      </c>
      <c r="BX2" t="str">
        <f>'Market risk'!$C$34</f>
        <v>1. Market risk breakdown</v>
      </c>
      <c r="BY2" t="str">
        <f>'Market risk'!$C$34</f>
        <v>1. Market risk breakdown</v>
      </c>
      <c r="BZ2" t="str">
        <f>'Market risk'!$C$34</f>
        <v>1. Market risk breakdown</v>
      </c>
      <c r="CA2" t="str">
        <f>'Market risk'!$C$34</f>
        <v>1. Market risk breakdown</v>
      </c>
      <c r="CB2" t="str">
        <f>'Market risk'!$C$34</f>
        <v>1. Market risk breakdown</v>
      </c>
      <c r="CC2" t="str">
        <f>'Market risk'!$C$34</f>
        <v>1. Market risk breakdown</v>
      </c>
      <c r="CD2" t="str">
        <f>'Market risk'!$C$34</f>
        <v>1. Market risk breakdown</v>
      </c>
      <c r="CE2" t="str">
        <f>'Market risk'!$C$34</f>
        <v>1. Market risk breakdown</v>
      </c>
      <c r="CF2" t="str">
        <f>'Market risk'!$C$34</f>
        <v>1. Market risk breakdown</v>
      </c>
      <c r="CG2" t="str">
        <f>'Market risk'!$C$34</f>
        <v>1. Market risk breakdown</v>
      </c>
      <c r="CH2" t="str">
        <f>'Market risk'!$C$34</f>
        <v>1. Market risk breakdown</v>
      </c>
      <c r="CI2" t="str">
        <f>'Market risk'!$C$34</f>
        <v>1. Market risk breakdown</v>
      </c>
      <c r="CJ2" t="str">
        <f>'Market risk'!$C$34</f>
        <v>1. Market risk breakdown</v>
      </c>
      <c r="CK2" t="str">
        <f>'Market risk'!$C$34</f>
        <v>1. Market risk breakdown</v>
      </c>
      <c r="CL2" t="str">
        <f>'Market risk'!$C$34</f>
        <v>1. Market risk breakdown</v>
      </c>
      <c r="CM2" t="str">
        <f>'Market risk'!$C$34</f>
        <v>1. Market risk breakdown</v>
      </c>
      <c r="CN2" t="str">
        <f>'Market risk'!$C$34</f>
        <v>1. Market risk breakdown</v>
      </c>
      <c r="CO2" t="str">
        <f>'Market risk'!$C$34</f>
        <v>1. Market risk breakdown</v>
      </c>
      <c r="CP2" t="str">
        <f>'Market risk'!$C$34</f>
        <v>1. Market risk breakdown</v>
      </c>
      <c r="CQ2" t="str">
        <f>'Market risk'!$C$34</f>
        <v>1. Market risk breakdown</v>
      </c>
      <c r="CR2" t="str">
        <f>'Market risk'!$C$34</f>
        <v>1. Market risk breakdown</v>
      </c>
      <c r="CS2" t="str">
        <f>'Market risk'!$C$72</f>
        <v>2. Market risk behaviour</v>
      </c>
      <c r="CT2" t="str">
        <f>'Market risk'!$C$72</f>
        <v>2. Market risk behaviour</v>
      </c>
      <c r="CU2" t="str">
        <f>'Market risk'!$C$72</f>
        <v>2. Market risk behaviour</v>
      </c>
      <c r="CV2" t="str">
        <f>'Market risk'!$C$72</f>
        <v>2. Market risk behaviour</v>
      </c>
      <c r="CW2" t="str">
        <f>'Market risk'!$C$72</f>
        <v>2. Market risk behaviour</v>
      </c>
      <c r="CX2" t="str">
        <f>'Market risk'!$C$72</f>
        <v>2. Market risk behaviour</v>
      </c>
      <c r="CY2" t="str">
        <f>'Market risk'!$C$89</f>
        <v>3. Asset breakdown</v>
      </c>
      <c r="CZ2" t="str">
        <f>'Market risk'!$C$89</f>
        <v>3. Asset breakdown</v>
      </c>
      <c r="DA2" t="str">
        <f>'Market risk'!$C$89</f>
        <v>3. Asset breakdown</v>
      </c>
      <c r="DB2" t="str">
        <f>'Market risk'!$C$89</f>
        <v>3. Asset breakdown</v>
      </c>
      <c r="DC2" t="str">
        <f>'Market risk'!$C$89</f>
        <v>3. Asset breakdown</v>
      </c>
      <c r="DD2" t="str">
        <f>'Market risk'!$C$89</f>
        <v>3. Asset breakdown</v>
      </c>
      <c r="DE2" t="str">
        <f>'Market risk'!$C$89</f>
        <v>3. Asset breakdown</v>
      </c>
      <c r="DF2" t="str">
        <f>'Market risk'!$C$89</f>
        <v>3. Asset breakdown</v>
      </c>
      <c r="DG2" t="str">
        <f>'Market risk'!$C$89</f>
        <v>3. Asset breakdown</v>
      </c>
      <c r="DH2" t="str">
        <f>'Market risk'!$C$89</f>
        <v>3. Asset breakdown</v>
      </c>
      <c r="DI2" t="str">
        <f>'Market risk'!$C$89</f>
        <v>3. Asset breakdown</v>
      </c>
      <c r="DJ2" t="str">
        <f>'Market risk'!$C$89</f>
        <v>3. Asset breakdown</v>
      </c>
      <c r="DK2" t="str">
        <f>'Market risk'!$C$89</f>
        <v>3. Asset breakdown</v>
      </c>
      <c r="DL2" t="str">
        <f>'Market risk'!$C$89</f>
        <v>3. Asset breakdown</v>
      </c>
      <c r="DM2" t="str">
        <f>'Market risk'!$C$89</f>
        <v>3. Asset breakdown</v>
      </c>
      <c r="DN2" t="str">
        <f>'Market risk'!$C$89</f>
        <v>3. Asset breakdown</v>
      </c>
      <c r="DO2" t="str">
        <f>'Market risk'!$C$89</f>
        <v>3. Asset breakdown</v>
      </c>
      <c r="DP2" t="str">
        <f>'Market risk'!$C$89</f>
        <v>3. Asset breakdown</v>
      </c>
      <c r="DQ2" t="str">
        <f>'Market risk'!$C$89</f>
        <v>3. Asset breakdown</v>
      </c>
      <c r="DR2" t="str">
        <f>'Market risk'!$C$89</f>
        <v>3. Asset breakdown</v>
      </c>
      <c r="DS2" t="str">
        <f>'Market risk'!$C$89</f>
        <v>3. Asset breakdown</v>
      </c>
      <c r="DT2" t="str">
        <f>'Market risk'!$C$89</f>
        <v>3. Asset breakdown</v>
      </c>
      <c r="DU2" t="str">
        <f>'Market risk'!$C$89</f>
        <v>3. Asset breakdown</v>
      </c>
      <c r="DV2" t="str">
        <f>'Market risk'!$C$89</f>
        <v>3. Asset breakdown</v>
      </c>
      <c r="DW2" t="str">
        <f>'Market risk'!$C$89</f>
        <v>3. Asset breakdown</v>
      </c>
      <c r="DX2" t="str">
        <f>'Market risk'!$C$89</f>
        <v>3. Asset breakdown</v>
      </c>
      <c r="DY2" t="str">
        <f>'Market risk'!$C$89</f>
        <v>3. Asset breakdown</v>
      </c>
      <c r="DZ2" t="str">
        <f>'Market risk'!$C$89</f>
        <v>3. Asset breakdown</v>
      </c>
      <c r="EA2" t="str">
        <f>'Market risk'!$C$89</f>
        <v>3. Asset breakdown</v>
      </c>
      <c r="EB2" t="str">
        <f>'Market risk'!$C$89</f>
        <v>3. Asset breakdown</v>
      </c>
      <c r="EC2" t="str">
        <f>'Market risk'!$C$89</f>
        <v>3. Asset breakdown</v>
      </c>
      <c r="ED2" t="str">
        <f>'Market risk'!$C$89</f>
        <v>3. Asset breakdown</v>
      </c>
      <c r="EE2" t="str">
        <f>'Market risk'!$C$89</f>
        <v>3. Asset breakdown</v>
      </c>
      <c r="EF2" t="str">
        <f>'Market risk'!$C$89</f>
        <v>3. Asset breakdown</v>
      </c>
      <c r="EG2" t="str">
        <f>'Market risk'!$C$89</f>
        <v>3. Asset breakdown</v>
      </c>
      <c r="EH2" t="str">
        <f>'Market risk'!$C$89</f>
        <v>3. Asset breakdown</v>
      </c>
      <c r="EI2" t="str">
        <f>'Market risk'!$C$89</f>
        <v>3. Asset breakdown</v>
      </c>
      <c r="EJ2" t="str">
        <f>'Market risk'!$C$89</f>
        <v>3. Asset breakdown</v>
      </c>
      <c r="EK2" t="str">
        <f>'Market risk'!$C$89</f>
        <v>3. Asset breakdown</v>
      </c>
      <c r="EL2" t="str">
        <f>'Market risk'!$C$89</f>
        <v>3. Asset breakdown</v>
      </c>
      <c r="EM2" t="str">
        <f>'Market risk'!$C$89</f>
        <v>3. Asset breakdown</v>
      </c>
      <c r="EN2" t="str">
        <f>'Market risk'!$C$89</f>
        <v>3. Asset breakdown</v>
      </c>
      <c r="EO2" t="str">
        <f>'Market risk'!$C$89</f>
        <v>3. Asset breakdown</v>
      </c>
      <c r="EP2" t="str">
        <f>'Market risk'!$C$89</f>
        <v>3. Asset breakdown</v>
      </c>
      <c r="EQ2" t="str">
        <f>'Market risk'!$C$89</f>
        <v>3. Asset breakdown</v>
      </c>
      <c r="ER2" t="str">
        <f>'Market risk'!$C$89</f>
        <v>3. Asset breakdown</v>
      </c>
      <c r="ES2" t="str">
        <f>'Market risk'!$C$89</f>
        <v>3. Asset breakdown</v>
      </c>
      <c r="ET2" t="str">
        <f>'Market risk'!$C$89</f>
        <v>3. Asset breakdown</v>
      </c>
      <c r="EU2" t="str">
        <f>'Market risk'!$C$89</f>
        <v>3. Asset breakdown</v>
      </c>
      <c r="EV2" t="str">
        <f>'Market risk'!$C$89</f>
        <v>3. Asset breakdown</v>
      </c>
      <c r="EW2" t="str">
        <f>'Market risk'!$C$89</f>
        <v>3. Asset breakdown</v>
      </c>
      <c r="EX2" t="str">
        <f>'Market risk'!$C$106</f>
        <v>4. Market Risk Contribution - Analysis of Change</v>
      </c>
      <c r="EY2" t="str">
        <f>'Market risk'!$C$106</f>
        <v>4. Market Risk Contribution - Analysis of Change</v>
      </c>
      <c r="EZ2" t="str">
        <f>'Market risk'!$C$106</f>
        <v>4. Market Risk Contribution - Analysis of Change</v>
      </c>
      <c r="FA2" t="str">
        <f>'Market risk'!$C$106</f>
        <v>4. Market Risk Contribution - Analysis of Change</v>
      </c>
      <c r="FB2" t="str">
        <f>'Market risk'!$C$106</f>
        <v>4. Market Risk Contribution - Analysis of Change</v>
      </c>
      <c r="FC2" t="str">
        <f>'Market risk'!$C$106</f>
        <v>4. Market Risk Contribution - Analysis of Change</v>
      </c>
      <c r="FD2" t="str">
        <f>'Market risk'!$C$106</f>
        <v>4. Market Risk Contribution - Analysis of Change</v>
      </c>
      <c r="FE2" t="str">
        <f>'Market risk'!$C$106</f>
        <v>4. Market Risk Contribution - Analysis of Change</v>
      </c>
    </row>
    <row r="3" spans="1:161" x14ac:dyDescent="0.3">
      <c r="A3" t="s">
        <v>495</v>
      </c>
      <c r="Q3" t="str">
        <f>'Market risk'!$C$39</f>
        <v>Market risk</v>
      </c>
      <c r="R3" t="str">
        <f>'Market risk'!$C$39</f>
        <v>Market risk</v>
      </c>
      <c r="S3" t="str">
        <f>'Market risk'!$C$39</f>
        <v>Market risk</v>
      </c>
      <c r="T3" t="str">
        <f>'Market risk'!$C$39</f>
        <v>Market risk</v>
      </c>
      <c r="U3" t="str">
        <f>'Market risk'!$C$39</f>
        <v>Market risk</v>
      </c>
      <c r="V3" t="str">
        <f>'Market risk'!$C$39</f>
        <v>Market risk</v>
      </c>
      <c r="W3" t="str">
        <f>'Market risk'!$C$40</f>
        <v>Interest rate risk</v>
      </c>
      <c r="X3" t="str">
        <f>'Market risk'!$C$40</f>
        <v>Interest rate risk</v>
      </c>
      <c r="Y3" t="str">
        <f>'Market risk'!$C$40</f>
        <v>Interest rate risk</v>
      </c>
      <c r="Z3" t="str">
        <f>'Market risk'!$C$40</f>
        <v>Interest rate risk</v>
      </c>
      <c r="AA3" t="str">
        <f>'Market risk'!$C$40</f>
        <v>Interest rate risk</v>
      </c>
      <c r="AB3" t="str">
        <f>'Market risk'!$C$40</f>
        <v>Interest rate risk</v>
      </c>
      <c r="AC3" t="str">
        <f>'Market risk'!$C$41</f>
        <v>Interest rate risk on TPs</v>
      </c>
      <c r="AD3" t="str">
        <f>'Market risk'!$C$41</f>
        <v>Interest rate risk on TPs</v>
      </c>
      <c r="AE3" t="str">
        <f>'Market risk'!$C$41</f>
        <v>Interest rate risk on TPs</v>
      </c>
      <c r="AF3" t="str">
        <f>'Market risk'!$C$41</f>
        <v>Interest rate risk on TPs</v>
      </c>
      <c r="AG3" t="str">
        <f>'Market risk'!$C$41</f>
        <v>Interest rate risk on TPs</v>
      </c>
      <c r="AH3" t="str">
        <f>'Market risk'!$C$41</f>
        <v>Interest rate risk on TPs</v>
      </c>
      <c r="AI3" t="str">
        <f>'Market risk'!$C$42</f>
        <v>Interest rate risk on assets</v>
      </c>
      <c r="AJ3" t="str">
        <f>'Market risk'!$C$42</f>
        <v>Interest rate risk on assets</v>
      </c>
      <c r="AK3" t="str">
        <f>'Market risk'!$C$42</f>
        <v>Interest rate risk on assets</v>
      </c>
      <c r="AL3" t="str">
        <f>'Market risk'!$C$42</f>
        <v>Interest rate risk on assets</v>
      </c>
      <c r="AM3" t="str">
        <f>'Market risk'!$C$42</f>
        <v>Interest rate risk on assets</v>
      </c>
      <c r="AN3" t="str">
        <f>'Market risk'!$C$42</f>
        <v>Interest rate risk on assets</v>
      </c>
      <c r="AO3" t="str">
        <f>'Market risk'!$C$43</f>
        <v>Credit risk</v>
      </c>
      <c r="AP3" t="str">
        <f>'Market risk'!$C$43</f>
        <v>Credit risk</v>
      </c>
      <c r="AQ3" t="str">
        <f>'Market risk'!$C$43</f>
        <v>Credit risk</v>
      </c>
      <c r="AR3" t="str">
        <f>'Market risk'!$C$43</f>
        <v>Credit risk</v>
      </c>
      <c r="AS3" t="str">
        <f>'Market risk'!$C$43</f>
        <v>Credit risk</v>
      </c>
      <c r="AT3" t="str">
        <f>'Market risk'!$C$43</f>
        <v>Credit risk</v>
      </c>
      <c r="AU3" t="str">
        <f>'Market risk'!$C$44</f>
        <v>Equity and other asset risk</v>
      </c>
      <c r="AV3" t="str">
        <f>'Market risk'!$C$44</f>
        <v>Equity and other asset risk</v>
      </c>
      <c r="AW3" t="str">
        <f>'Market risk'!$C$44</f>
        <v>Equity and other asset risk</v>
      </c>
      <c r="AX3" t="str">
        <f>'Market risk'!$C$44</f>
        <v>Equity and other asset risk</v>
      </c>
      <c r="AY3" t="str">
        <f>'Market risk'!$C$44</f>
        <v>Equity and other asset risk</v>
      </c>
      <c r="AZ3" t="str">
        <f>'Market risk'!$C$44</f>
        <v>Equity and other asset risk</v>
      </c>
      <c r="BA3" t="str">
        <f>'Market risk'!$C$45</f>
        <v>Liquidity risk</v>
      </c>
      <c r="BB3" t="str">
        <f>'Market risk'!$C$45</f>
        <v>Liquidity risk</v>
      </c>
      <c r="BC3" t="str">
        <f>'Market risk'!$C$45</f>
        <v>Liquidity risk</v>
      </c>
      <c r="BD3" t="str">
        <f>'Market risk'!$C$45</f>
        <v>Liquidity risk</v>
      </c>
      <c r="BE3" t="str">
        <f>'Market risk'!$C$45</f>
        <v>Liquidity risk</v>
      </c>
      <c r="BF3" t="str">
        <f>'Market risk'!$C$45</f>
        <v>Liquidity risk</v>
      </c>
      <c r="BG3" t="str">
        <f>'Market risk'!$C$46</f>
        <v>FX risk</v>
      </c>
      <c r="BH3" t="str">
        <f>'Market risk'!$C$46</f>
        <v>FX risk</v>
      </c>
      <c r="BI3" t="str">
        <f>'Market risk'!$C$46</f>
        <v>FX risk</v>
      </c>
      <c r="BJ3" t="str">
        <f>'Market risk'!$C$46</f>
        <v>FX risk</v>
      </c>
      <c r="BK3" t="str">
        <f>'Market risk'!$C$46</f>
        <v>FX risk</v>
      </c>
      <c r="BL3" t="str">
        <f>'Market risk'!$C$46</f>
        <v>FX risk</v>
      </c>
      <c r="BM3" t="str">
        <f>'Market risk'!$C$47</f>
        <v>Other risk</v>
      </c>
      <c r="BN3" t="str">
        <f>'Market risk'!$C$47</f>
        <v>Other risk</v>
      </c>
      <c r="BO3" t="str">
        <f>'Market risk'!$C$47</f>
        <v>Other risk</v>
      </c>
      <c r="BP3" t="str">
        <f>'Market risk'!$C$47</f>
        <v>Other risk</v>
      </c>
      <c r="BQ3" t="str">
        <f>'Market risk'!$C$47</f>
        <v>Other risk</v>
      </c>
      <c r="BR3" t="str">
        <f>'Market risk'!$C$47</f>
        <v>Other risk</v>
      </c>
      <c r="BS3" t="str">
        <f>'Market risk'!$C$48</f>
        <v>Total SCR</v>
      </c>
      <c r="BT3" t="str">
        <f>'Market risk'!$C$48</f>
        <v>Total SCR</v>
      </c>
      <c r="BU3" t="str">
        <f>'Market risk'!$C$48</f>
        <v>Total SCR</v>
      </c>
      <c r="BV3" t="str">
        <f>'Market risk'!$C$48</f>
        <v>Total SCR</v>
      </c>
      <c r="BW3" t="str">
        <f>'Market risk'!$C$48</f>
        <v>Total SCR</v>
      </c>
      <c r="BX3" t="str">
        <f>'Market risk'!$C$48</f>
        <v>Total SCR</v>
      </c>
      <c r="BY3" t="str">
        <f>'Market risk'!$C$36</f>
        <v>1a.</v>
      </c>
      <c r="BZ3" t="str">
        <f>'Market risk'!$C$36</f>
        <v>1a.</v>
      </c>
      <c r="CA3" t="str">
        <f>'Market risk'!$D$56</f>
        <v>Diversification - ultimate</v>
      </c>
      <c r="CB3" t="str">
        <f>'Market risk'!$D$56</f>
        <v>Diversification - ultimate</v>
      </c>
      <c r="CC3" t="str">
        <f>'Market risk'!$D$56</f>
        <v>Diversification - ultimate</v>
      </c>
      <c r="CD3" t="str">
        <f>'Market risk'!$D$56</f>
        <v>Diversification - ultimate</v>
      </c>
      <c r="CE3" t="str">
        <f>'Market risk'!$D$56</f>
        <v>Diversification - ultimate</v>
      </c>
      <c r="CF3" t="str">
        <f>'Market risk'!$D$56</f>
        <v>Diversification - ultimate</v>
      </c>
      <c r="CG3" t="str">
        <f>'Market risk'!$D$56</f>
        <v>Diversification - ultimate</v>
      </c>
      <c r="CH3" t="str">
        <f>'Market risk'!$D$56</f>
        <v>Diversification - ultimate</v>
      </c>
      <c r="CI3" t="str">
        <f>'Market risk'!$F$56</f>
        <v>Diversification - one-year</v>
      </c>
      <c r="CJ3" t="str">
        <f>'Market risk'!$F$56</f>
        <v>Diversification - one-year</v>
      </c>
      <c r="CK3" t="str">
        <f>'Market risk'!$F$56</f>
        <v>Diversification - one-year</v>
      </c>
      <c r="CL3" t="str">
        <f>'Market risk'!$F$56</f>
        <v>Diversification - one-year</v>
      </c>
      <c r="CM3" t="str">
        <f>'Market risk'!$F$56</f>
        <v>Diversification - one-year</v>
      </c>
      <c r="CN3" t="str">
        <f>'Market risk'!$F$56</f>
        <v>Diversification - one-year</v>
      </c>
      <c r="CO3" t="str">
        <f>'Market risk'!$F$56</f>
        <v>Diversification - one-year</v>
      </c>
      <c r="CP3" t="str">
        <f>'Market risk'!$F$56</f>
        <v>Diversification - one-year</v>
      </c>
      <c r="CQ3" t="str">
        <f>'Market risk'!$C$66</f>
        <v>1c.</v>
      </c>
      <c r="CR3" t="str">
        <f>'Market risk'!$C$66</f>
        <v>1c.</v>
      </c>
      <c r="CS3" t="str">
        <f>'Market risk'!$C$74</f>
        <v>2a.</v>
      </c>
      <c r="CT3" t="str">
        <f>'Market risk'!$C$74</f>
        <v>2a.</v>
      </c>
      <c r="CU3" t="str">
        <f>'Market risk'!$C$79</f>
        <v>2b.</v>
      </c>
      <c r="CV3" t="str">
        <f>'Market risk'!$C$79</f>
        <v>2b.</v>
      </c>
      <c r="CW3" t="str">
        <f>'Market risk'!$C$84</f>
        <v>2c.</v>
      </c>
      <c r="CX3" t="str">
        <f>'Market risk'!$C$84</f>
        <v>2c.</v>
      </c>
      <c r="CY3" t="str">
        <f>'Market risk'!$C$94</f>
        <v>Government bonds</v>
      </c>
      <c r="CZ3" t="str">
        <f>'Market risk'!$C$94</f>
        <v>Government bonds</v>
      </c>
      <c r="DA3" t="str">
        <f>'Market risk'!$C$94</f>
        <v>Government bonds</v>
      </c>
      <c r="DB3" t="str">
        <f>'Market risk'!$C$94</f>
        <v>Government bonds</v>
      </c>
      <c r="DC3" t="str">
        <f>'Market risk'!$C$94</f>
        <v>Government bonds</v>
      </c>
      <c r="DD3" t="str">
        <f>'Market risk'!$C$94</f>
        <v>Government bonds</v>
      </c>
      <c r="DE3" t="str">
        <f>'Market risk'!$C$94</f>
        <v>Government bonds</v>
      </c>
      <c r="DF3" t="str">
        <f>'Market risk'!$C$95</f>
        <v>Corporate bonds - investment grade</v>
      </c>
      <c r="DG3" t="str">
        <f>'Market risk'!$C$95</f>
        <v>Corporate bonds - investment grade</v>
      </c>
      <c r="DH3" t="str">
        <f>'Market risk'!$C$95</f>
        <v>Corporate bonds - investment grade</v>
      </c>
      <c r="DI3" t="str">
        <f>'Market risk'!$C$95</f>
        <v>Corporate bonds - investment grade</v>
      </c>
      <c r="DJ3" t="str">
        <f>'Market risk'!$C$95</f>
        <v>Corporate bonds - investment grade</v>
      </c>
      <c r="DK3" t="str">
        <f>'Market risk'!$C$95</f>
        <v>Corporate bonds - investment grade</v>
      </c>
      <c r="DL3" t="str">
        <f>'Market risk'!$C$95</f>
        <v>Corporate bonds - investment grade</v>
      </c>
      <c r="DM3" t="str">
        <f>'Market risk'!$C$96</f>
        <v>Corporate bonds - BB and below</v>
      </c>
      <c r="DN3" t="str">
        <f>'Market risk'!$C$96</f>
        <v>Corporate bonds - BB and below</v>
      </c>
      <c r="DO3" t="str">
        <f>'Market risk'!$C$96</f>
        <v>Corporate bonds - BB and below</v>
      </c>
      <c r="DP3" t="str">
        <f>'Market risk'!$C$96</f>
        <v>Corporate bonds - BB and below</v>
      </c>
      <c r="DQ3" t="str">
        <f>'Market risk'!$C$96</f>
        <v>Corporate bonds - BB and below</v>
      </c>
      <c r="DR3" t="str">
        <f>'Market risk'!$C$96</f>
        <v>Corporate bonds - BB and below</v>
      </c>
      <c r="DS3" t="str">
        <f>'Market risk'!$C$96</f>
        <v>Corporate bonds - BB and below</v>
      </c>
      <c r="DT3" t="str">
        <f>'Market risk'!$C$97</f>
        <v>Cash and cash equivalents</v>
      </c>
      <c r="DU3" t="str">
        <f>'Market risk'!$C$97</f>
        <v>Cash and cash equivalents</v>
      </c>
      <c r="DV3" t="str">
        <f>'Market risk'!$C$97</f>
        <v>Cash and cash equivalents</v>
      </c>
      <c r="DW3" t="str">
        <f>'Market risk'!$C$97</f>
        <v>Cash and cash equivalents</v>
      </c>
      <c r="DX3" t="str">
        <f>'Market risk'!$C$97</f>
        <v>Cash and cash equivalents</v>
      </c>
      <c r="DY3" t="str">
        <f>'Market risk'!$C$97</f>
        <v>Cash and cash equivalents</v>
      </c>
      <c r="DZ3" t="str">
        <f>'Market risk'!$C$97</f>
        <v>Cash and cash equivalents</v>
      </c>
      <c r="EA3" t="str">
        <f>'Market risk'!$C$98</f>
        <v>Equity</v>
      </c>
      <c r="EB3" t="str">
        <f>'Market risk'!$C$98</f>
        <v>Equity</v>
      </c>
      <c r="EC3" t="str">
        <f>'Market risk'!$C$98</f>
        <v>Equity</v>
      </c>
      <c r="ED3" t="str">
        <f>'Market risk'!$C$98</f>
        <v>Equity</v>
      </c>
      <c r="EE3" t="str">
        <f>'Market risk'!$C$98</f>
        <v>Equity</v>
      </c>
      <c r="EF3" t="str">
        <f>'Market risk'!$C$98</f>
        <v>Equity</v>
      </c>
      <c r="EG3" t="str">
        <f>'Market risk'!$C$98</f>
        <v>Equity</v>
      </c>
      <c r="EH3" t="str">
        <f>'Market risk'!$C$99</f>
        <v>LOC</v>
      </c>
      <c r="EI3" t="str">
        <f>'Market risk'!$C$99</f>
        <v>LOC</v>
      </c>
      <c r="EJ3" t="str">
        <f>'Market risk'!$C$99</f>
        <v>LOC</v>
      </c>
      <c r="EK3" t="str">
        <f>'Market risk'!$C$99</f>
        <v>LOC</v>
      </c>
      <c r="EL3" t="str">
        <f>'Market risk'!$C$99</f>
        <v>LOC</v>
      </c>
      <c r="EM3" t="str">
        <f>'Market risk'!$C$99</f>
        <v>LOC</v>
      </c>
      <c r="EN3" t="str">
        <f>'Market risk'!$C$99</f>
        <v>LOC</v>
      </c>
      <c r="EO3" t="str">
        <f>'Market risk'!$C$100</f>
        <v>Alternatives (funds and property)</v>
      </c>
      <c r="EP3" t="str">
        <f>'Market risk'!$C$100</f>
        <v>Alternatives (funds and property)</v>
      </c>
      <c r="EQ3" t="str">
        <f>'Market risk'!$C$100</f>
        <v>Alternatives (funds and property)</v>
      </c>
      <c r="ER3" t="str">
        <f>'Market risk'!$C$100</f>
        <v>Alternatives (funds and property)</v>
      </c>
      <c r="ES3" t="str">
        <f>'Market risk'!$C$100</f>
        <v>Alternatives (funds and property)</v>
      </c>
      <c r="ET3" t="str">
        <f>'Market risk'!$C$100</f>
        <v>Alternatives (funds and property)</v>
      </c>
      <c r="EU3" t="str">
        <f>'Market risk'!$C$100</f>
        <v>Alternatives (funds and property)</v>
      </c>
      <c r="EV3" t="str">
        <f>'Market risk'!C102</f>
        <v>Syndicate comments</v>
      </c>
      <c r="EW3" t="str">
        <f>'Market risk'!G102</f>
        <v>References to relevant documentation/validation</v>
      </c>
      <c r="EX3" t="str">
        <f>'Market risk'!$C$111</f>
        <v>Total Benefit: Ultimate</v>
      </c>
      <c r="EY3" t="str">
        <f>'Market risk'!$C$111</f>
        <v>Total Benefit: Ultimate</v>
      </c>
      <c r="EZ3" t="str">
        <f>'Market risk'!$C$111</f>
        <v>Total Benefit: Ultimate</v>
      </c>
      <c r="FA3" t="str">
        <f>'Market risk'!$C$112</f>
        <v>Total Benefit: One-Year</v>
      </c>
      <c r="FB3" t="str">
        <f>'Market risk'!$C$112</f>
        <v>Total Benefit: One-Year</v>
      </c>
      <c r="FC3" t="str">
        <f>'Market risk'!$C$112</f>
        <v>Total Benefit: One-Year</v>
      </c>
      <c r="FD3" t="str">
        <f>'Market risk'!C114</f>
        <v>Syndicate comments</v>
      </c>
      <c r="FE3" t="str">
        <f>'Market risk'!G114</f>
        <v>References to relevant documentation/validation</v>
      </c>
    </row>
    <row r="4" spans="1:161" x14ac:dyDescent="0.3">
      <c r="A4" t="s">
        <v>496</v>
      </c>
      <c r="Q4" t="str">
        <f>'Market risk'!$D$38</f>
        <v>Mean - ultimate (£)</v>
      </c>
      <c r="R4" t="str">
        <f>'Market risk'!$E$38</f>
        <v>Pre-diversified 1 in 200 - ultimate (£)</v>
      </c>
      <c r="S4" t="str">
        <f>'Market risk'!$F$38</f>
        <v>Post-diversified to SCR - ultimate (£)</v>
      </c>
      <c r="T4" t="str">
        <f>'Market risk'!$G$38</f>
        <v>Mean - one-year (£)</v>
      </c>
      <c r="U4" t="str">
        <f>'Market risk'!$H$38</f>
        <v>Pre-diversified 1 in 200 - one-year (£)</v>
      </c>
      <c r="V4" t="str">
        <f>'Market risk'!$I$38</f>
        <v>Post-diversified to SCR - one-year (£)</v>
      </c>
      <c r="W4" t="str">
        <f>'Market risk'!$D$38</f>
        <v>Mean - ultimate (£)</v>
      </c>
      <c r="X4" t="str">
        <f>'Market risk'!$E$38</f>
        <v>Pre-diversified 1 in 200 - ultimate (£)</v>
      </c>
      <c r="Y4" t="str">
        <f>'Market risk'!$F$38</f>
        <v>Post-diversified to SCR - ultimate (£)</v>
      </c>
      <c r="Z4" t="str">
        <f>'Market risk'!$G$38</f>
        <v>Mean - one-year (£)</v>
      </c>
      <c r="AA4" t="str">
        <f>'Market risk'!$H$38</f>
        <v>Pre-diversified 1 in 200 - one-year (£)</v>
      </c>
      <c r="AB4" t="str">
        <f>'Market risk'!$I$38</f>
        <v>Post-diversified to SCR - one-year (£)</v>
      </c>
      <c r="AC4" t="str">
        <f>'Market risk'!$D$38</f>
        <v>Mean - ultimate (£)</v>
      </c>
      <c r="AD4" t="str">
        <f>'Market risk'!$E$38</f>
        <v>Pre-diversified 1 in 200 - ultimate (£)</v>
      </c>
      <c r="AE4" t="str">
        <f>'Market risk'!$F$38</f>
        <v>Post-diversified to SCR - ultimate (£)</v>
      </c>
      <c r="AF4" t="str">
        <f>'Market risk'!$G$38</f>
        <v>Mean - one-year (£)</v>
      </c>
      <c r="AG4" t="str">
        <f>'Market risk'!$H$38</f>
        <v>Pre-diversified 1 in 200 - one-year (£)</v>
      </c>
      <c r="AH4" t="str">
        <f>'Market risk'!$I$38</f>
        <v>Post-diversified to SCR - one-year (£)</v>
      </c>
      <c r="AI4" t="str">
        <f>'Market risk'!$D$38</f>
        <v>Mean - ultimate (£)</v>
      </c>
      <c r="AJ4" t="str">
        <f>'Market risk'!$E$38</f>
        <v>Pre-diversified 1 in 200 - ultimate (£)</v>
      </c>
      <c r="AK4" t="str">
        <f>'Market risk'!$F$38</f>
        <v>Post-diversified to SCR - ultimate (£)</v>
      </c>
      <c r="AL4" t="str">
        <f>'Market risk'!$G$38</f>
        <v>Mean - one-year (£)</v>
      </c>
      <c r="AM4" t="str">
        <f>'Market risk'!$H$38</f>
        <v>Pre-diversified 1 in 200 - one-year (£)</v>
      </c>
      <c r="AN4" t="str">
        <f>'Market risk'!$I$38</f>
        <v>Post-diversified to SCR - one-year (£)</v>
      </c>
      <c r="AO4" t="str">
        <f>'Market risk'!$D$38</f>
        <v>Mean - ultimate (£)</v>
      </c>
      <c r="AP4" t="str">
        <f>'Market risk'!$E$38</f>
        <v>Pre-diversified 1 in 200 - ultimate (£)</v>
      </c>
      <c r="AQ4" t="str">
        <f>'Market risk'!$F$38</f>
        <v>Post-diversified to SCR - ultimate (£)</v>
      </c>
      <c r="AR4" t="str">
        <f>'Market risk'!$G$38</f>
        <v>Mean - one-year (£)</v>
      </c>
      <c r="AS4" t="str">
        <f>'Market risk'!$H$38</f>
        <v>Pre-diversified 1 in 200 - one-year (£)</v>
      </c>
      <c r="AT4" t="str">
        <f>'Market risk'!$I$38</f>
        <v>Post-diversified to SCR - one-year (£)</v>
      </c>
      <c r="AU4" t="str">
        <f>'Market risk'!$D$38</f>
        <v>Mean - ultimate (£)</v>
      </c>
      <c r="AV4" t="str">
        <f>'Market risk'!$E$38</f>
        <v>Pre-diversified 1 in 200 - ultimate (£)</v>
      </c>
      <c r="AW4" t="str">
        <f>'Market risk'!$F$38</f>
        <v>Post-diversified to SCR - ultimate (£)</v>
      </c>
      <c r="AX4" t="str">
        <f>'Market risk'!$G$38</f>
        <v>Mean - one-year (£)</v>
      </c>
      <c r="AY4" t="str">
        <f>'Market risk'!$H$38</f>
        <v>Pre-diversified 1 in 200 - one-year (£)</v>
      </c>
      <c r="AZ4" t="str">
        <f>'Market risk'!$I$38</f>
        <v>Post-diversified to SCR - one-year (£)</v>
      </c>
      <c r="BA4" t="str">
        <f>'Market risk'!$D$38</f>
        <v>Mean - ultimate (£)</v>
      </c>
      <c r="BB4" t="str">
        <f>'Market risk'!$E$38</f>
        <v>Pre-diversified 1 in 200 - ultimate (£)</v>
      </c>
      <c r="BC4" t="str">
        <f>'Market risk'!$F$38</f>
        <v>Post-diversified to SCR - ultimate (£)</v>
      </c>
      <c r="BD4" t="str">
        <f>'Market risk'!$G$38</f>
        <v>Mean - one-year (£)</v>
      </c>
      <c r="BE4" t="str">
        <f>'Market risk'!$H$38</f>
        <v>Pre-diversified 1 in 200 - one-year (£)</v>
      </c>
      <c r="BF4" t="str">
        <f>'Market risk'!$I$38</f>
        <v>Post-diversified to SCR - one-year (£)</v>
      </c>
      <c r="BG4" t="str">
        <f>'Market risk'!$D$38</f>
        <v>Mean - ultimate (£)</v>
      </c>
      <c r="BH4" t="str">
        <f>'Market risk'!$E$38</f>
        <v>Pre-diversified 1 in 200 - ultimate (£)</v>
      </c>
      <c r="BI4" t="str">
        <f>'Market risk'!$F$38</f>
        <v>Post-diversified to SCR - ultimate (£)</v>
      </c>
      <c r="BJ4" t="str">
        <f>'Market risk'!$G$38</f>
        <v>Mean - one-year (£)</v>
      </c>
      <c r="BK4" t="str">
        <f>'Market risk'!$H$38</f>
        <v>Pre-diversified 1 in 200 - one-year (£)</v>
      </c>
      <c r="BL4" t="str">
        <f>'Market risk'!$I$38</f>
        <v>Post-diversified to SCR - one-year (£)</v>
      </c>
      <c r="BM4" t="str">
        <f>'Market risk'!$D$38</f>
        <v>Mean - ultimate (£)</v>
      </c>
      <c r="BN4" t="str">
        <f>'Market risk'!$E$38</f>
        <v>Pre-diversified 1 in 200 - ultimate (£)</v>
      </c>
      <c r="BO4" t="str">
        <f>'Market risk'!$F$38</f>
        <v>Post-diversified to SCR - ultimate (£)</v>
      </c>
      <c r="BP4" t="str">
        <f>'Market risk'!$G$38</f>
        <v>Mean - one-year (£)</v>
      </c>
      <c r="BQ4" t="str">
        <f>'Market risk'!$H$38</f>
        <v>Pre-diversified 1 in 200 - one-year (£)</v>
      </c>
      <c r="BR4" t="str">
        <f>'Market risk'!$I$38</f>
        <v>Post-diversified to SCR - one-year (£)</v>
      </c>
      <c r="BS4" t="str">
        <f>'Market risk'!$D$38</f>
        <v>Mean - ultimate (£)</v>
      </c>
      <c r="BT4" t="str">
        <f>'Market risk'!$E$38</f>
        <v>Pre-diversified 1 in 200 - ultimate (£)</v>
      </c>
      <c r="BU4" t="str">
        <f>'Market risk'!$F$38</f>
        <v>Post-diversified to SCR - ultimate (£)</v>
      </c>
      <c r="BV4" t="str">
        <f>'Market risk'!$G$38</f>
        <v>Mean - one-year (£)</v>
      </c>
      <c r="BW4" t="str">
        <f>'Market risk'!$H$38</f>
        <v>Pre-diversified 1 in 200 - one-year (£)</v>
      </c>
      <c r="BX4" t="str">
        <f>'Market risk'!$I$38</f>
        <v>Post-diversified to SCR - one-year (£)</v>
      </c>
      <c r="BY4" t="str">
        <f>'Market risk'!C50</f>
        <v>Syndicate comments</v>
      </c>
      <c r="BZ4" t="str">
        <f>'Market risk'!G50</f>
        <v>References to relevant documentation/validation</v>
      </c>
      <c r="CA4" t="str">
        <f t="array" ref="CA4:CH4">TRANSPOSE('Market risk'!$C$57:$C$64)</f>
        <v>Interest rate risk on TPs</v>
      </c>
      <c r="CB4" t="str">
        <v>Interest rate risk on assets</v>
      </c>
      <c r="CC4" t="str">
        <v>Credit risk</v>
      </c>
      <c r="CD4" t="str">
        <v>Equity and other asset risk</v>
      </c>
      <c r="CE4" t="str">
        <v>Liquidity risk</v>
      </c>
      <c r="CF4" t="str">
        <v>FX risk</v>
      </c>
      <c r="CG4" t="str">
        <v>Other risk</v>
      </c>
      <c r="CH4" t="str">
        <v>Diversification between components</v>
      </c>
      <c r="CI4" t="str">
        <f t="array" ref="CI4:CP4">TRANSPOSE('Market risk'!$C$57:$C$64)</f>
        <v>Interest rate risk on TPs</v>
      </c>
      <c r="CJ4" t="str">
        <v>Interest rate risk on assets</v>
      </c>
      <c r="CK4" t="str">
        <v>Credit risk</v>
      </c>
      <c r="CL4" t="str">
        <v>Equity and other asset risk</v>
      </c>
      <c r="CM4" t="str">
        <v>Liquidity risk</v>
      </c>
      <c r="CN4" t="str">
        <v>FX risk</v>
      </c>
      <c r="CO4" t="str">
        <v>Other risk</v>
      </c>
      <c r="CP4" t="str">
        <v>Diversification between components</v>
      </c>
      <c r="CQ4" t="str">
        <f>'Market risk'!C68</f>
        <v>Syndicate comments - ultimate</v>
      </c>
      <c r="CR4" t="str">
        <f>'Market risk'!$G$68</f>
        <v>Syndicate comments - one-year</v>
      </c>
      <c r="CS4" t="str">
        <f>'Market risk'!$C$76</f>
        <v>Syndicate comments - ultimate</v>
      </c>
      <c r="CT4" t="str">
        <f>'Market risk'!$G$76</f>
        <v>Syndicate comments - one-year</v>
      </c>
      <c r="CU4" t="str">
        <f>'Market risk'!$C$76</f>
        <v>Syndicate comments - ultimate</v>
      </c>
      <c r="CV4" t="str">
        <f>'Market risk'!$G$76</f>
        <v>Syndicate comments - one-year</v>
      </c>
      <c r="CW4" t="str">
        <f>'Market risk'!$C$76</f>
        <v>Syndicate comments - ultimate</v>
      </c>
      <c r="CX4" t="str">
        <f>'Market risk'!$G$76</f>
        <v>Syndicate comments - one-year</v>
      </c>
      <c r="CY4" t="str" cm="1">
        <f t="array" ref="CY4:DE4">'Market risk'!$D$93:$J$93</f>
        <v>t=0 value (£m)</v>
      </c>
      <c r="CZ4" t="str">
        <v>No. of years modelled</v>
      </c>
      <c r="DA4" t="str">
        <v>Mean annual return (%)</v>
      </c>
      <c r="DB4" t="str">
        <v>Expected return (£m) - ultimate</v>
      </c>
      <c r="DC4" t="str">
        <v>1 in 200 downside return (£m) - ultimate</v>
      </c>
      <c r="DD4" t="str">
        <v>Expected return (£m) - one-year</v>
      </c>
      <c r="DE4" t="str">
        <v>1 in 200 downside return (£m) - one-year</v>
      </c>
      <c r="DF4" t="str" cm="1">
        <f t="array" ref="DF4:DL4">'Market risk'!$D$93:$J$93</f>
        <v>t=0 value (£m)</v>
      </c>
      <c r="DG4" t="str">
        <v>No. of years modelled</v>
      </c>
      <c r="DH4" t="str">
        <v>Mean annual return (%)</v>
      </c>
      <c r="DI4" t="str">
        <v>Expected return (£m) - ultimate</v>
      </c>
      <c r="DJ4" t="str">
        <v>1 in 200 downside return (£m) - ultimate</v>
      </c>
      <c r="DK4" t="str">
        <v>Expected return (£m) - one-year</v>
      </c>
      <c r="DL4" t="str">
        <v>1 in 200 downside return (£m) - one-year</v>
      </c>
      <c r="DM4" t="str" cm="1">
        <f t="array" ref="DM4:DS4">'Market risk'!$D$93:$J$93</f>
        <v>t=0 value (£m)</v>
      </c>
      <c r="DN4" t="str">
        <v>No. of years modelled</v>
      </c>
      <c r="DO4" t="str">
        <v>Mean annual return (%)</v>
      </c>
      <c r="DP4" t="str">
        <v>Expected return (£m) - ultimate</v>
      </c>
      <c r="DQ4" t="str">
        <v>1 in 200 downside return (£m) - ultimate</v>
      </c>
      <c r="DR4" t="str">
        <v>Expected return (£m) - one-year</v>
      </c>
      <c r="DS4" t="str">
        <v>1 in 200 downside return (£m) - one-year</v>
      </c>
      <c r="DT4" t="str" cm="1">
        <f t="array" ref="DT4:DZ4">'Market risk'!$D$93:$J$93</f>
        <v>t=0 value (£m)</v>
      </c>
      <c r="DU4" t="str">
        <v>No. of years modelled</v>
      </c>
      <c r="DV4" t="str">
        <v>Mean annual return (%)</v>
      </c>
      <c r="DW4" t="str">
        <v>Expected return (£m) - ultimate</v>
      </c>
      <c r="DX4" t="str">
        <v>1 in 200 downside return (£m) - ultimate</v>
      </c>
      <c r="DY4" t="str">
        <v>Expected return (£m) - one-year</v>
      </c>
      <c r="DZ4" t="str">
        <v>1 in 200 downside return (£m) - one-year</v>
      </c>
      <c r="EA4" t="str" cm="1">
        <f t="array" ref="EA4:EG4">'Market risk'!$D$93:$J$93</f>
        <v>t=0 value (£m)</v>
      </c>
      <c r="EB4" t="str">
        <v>No. of years modelled</v>
      </c>
      <c r="EC4" t="str">
        <v>Mean annual return (%)</v>
      </c>
      <c r="ED4" t="str">
        <v>Expected return (£m) - ultimate</v>
      </c>
      <c r="EE4" t="str">
        <v>1 in 200 downside return (£m) - ultimate</v>
      </c>
      <c r="EF4" t="str">
        <v>Expected return (£m) - one-year</v>
      </c>
      <c r="EG4" t="str">
        <v>1 in 200 downside return (£m) - one-year</v>
      </c>
      <c r="EH4" t="str" cm="1">
        <f t="array" ref="EH4:EN4">'Market risk'!$D$93:$J$93</f>
        <v>t=0 value (£m)</v>
      </c>
      <c r="EI4" t="str">
        <v>No. of years modelled</v>
      </c>
      <c r="EJ4" t="str">
        <v>Mean annual return (%)</v>
      </c>
      <c r="EK4" t="str">
        <v>Expected return (£m) - ultimate</v>
      </c>
      <c r="EL4" t="str">
        <v>1 in 200 downside return (£m) - ultimate</v>
      </c>
      <c r="EM4" t="str">
        <v>Expected return (£m) - one-year</v>
      </c>
      <c r="EN4" t="str">
        <v>1 in 200 downside return (£m) - one-year</v>
      </c>
      <c r="EO4" t="str" cm="1">
        <f t="array" ref="EO4:EU4">'Market risk'!$D$93:$J$93</f>
        <v>t=0 value (£m)</v>
      </c>
      <c r="EP4" t="str">
        <v>No. of years modelled</v>
      </c>
      <c r="EQ4" t="str">
        <v>Mean annual return (%)</v>
      </c>
      <c r="ER4" t="str">
        <v>Expected return (£m) - ultimate</v>
      </c>
      <c r="ES4" t="str">
        <v>1 in 200 downside return (£m) - ultimate</v>
      </c>
      <c r="ET4" t="str">
        <v>Expected return (£m) - one-year</v>
      </c>
      <c r="EU4" t="str">
        <v>1 in 200 downside return (£m) - one-year</v>
      </c>
      <c r="EX4" t="str" cm="1">
        <f t="array" ref="EX4:EZ4">'Market risk'!D110:F110</f>
        <v>Market Risk contribution - Prior</v>
      </c>
      <c r="EY4" t="str">
        <v>Market Risk contribution - Latest</v>
      </c>
      <c r="EZ4" t="str">
        <v>Change in Market Risk contribution</v>
      </c>
      <c r="FA4" t="str" cm="1">
        <f t="array" ref="FA4:FC4">'Market risk'!D110:F110</f>
        <v>Market Risk contribution - Prior</v>
      </c>
      <c r="FB4" t="str">
        <v>Market Risk contribution - Latest</v>
      </c>
      <c r="FC4" t="str">
        <v>Change in Market Risk contribution</v>
      </c>
    </row>
    <row r="5" spans="1:161" x14ac:dyDescent="0.3">
      <c r="A5">
        <f>Chosen_Syndicate</f>
        <v>0</v>
      </c>
      <c r="B5" s="27">
        <f>'Market risk'!D17</f>
        <v>0</v>
      </c>
      <c r="C5" s="27">
        <f>'Market risk'!E17</f>
        <v>0</v>
      </c>
      <c r="D5" s="27" t="str">
        <f>'Market risk'!F17</f>
        <v>Criteria not met</v>
      </c>
      <c r="E5" t="str">
        <f>'Market risk'!D20</f>
        <v>Criteria not met</v>
      </c>
      <c r="F5" s="82">
        <f>'Market risk'!D23</f>
        <v>0</v>
      </c>
      <c r="G5" s="82">
        <f>'Market risk'!D24</f>
        <v>0</v>
      </c>
      <c r="H5" s="82">
        <f>'Market risk'!D25</f>
        <v>0</v>
      </c>
      <c r="I5" s="82">
        <f>'Market risk'!E23</f>
        <v>0</v>
      </c>
      <c r="J5" s="82">
        <f>'Market risk'!E24</f>
        <v>0</v>
      </c>
      <c r="K5" s="82">
        <f>'Market risk'!E25</f>
        <v>0</v>
      </c>
      <c r="L5" t="str">
        <f>'Market risk'!F25</f>
        <v>Criteria not met</v>
      </c>
      <c r="M5" s="27">
        <f>'Market risk'!D28</f>
        <v>0</v>
      </c>
      <c r="N5" s="27">
        <f>'Market risk'!E28</f>
        <v>0</v>
      </c>
      <c r="O5" t="str">
        <f>'Market risk'!F28</f>
        <v>Criteria not met</v>
      </c>
      <c r="P5" t="str">
        <f>'Market risk'!E30</f>
        <v>Please complete tests 1-4 above</v>
      </c>
      <c r="Q5" s="26">
        <f>'Market risk'!D39</f>
        <v>0</v>
      </c>
      <c r="R5" s="26">
        <f>'Market risk'!E39</f>
        <v>0</v>
      </c>
      <c r="S5" s="26">
        <f>'Market risk'!F39</f>
        <v>0</v>
      </c>
      <c r="T5" s="26">
        <f>'Market risk'!G39</f>
        <v>0</v>
      </c>
      <c r="U5" s="26">
        <f>'Market risk'!H39</f>
        <v>0</v>
      </c>
      <c r="V5" s="26">
        <f>'Market risk'!I39</f>
        <v>0</v>
      </c>
      <c r="W5" s="26">
        <f>'Market risk'!D40</f>
        <v>0</v>
      </c>
      <c r="X5" s="26">
        <f>'Market risk'!E40</f>
        <v>0</v>
      </c>
      <c r="Y5" s="26">
        <f>'Market risk'!F40</f>
        <v>0</v>
      </c>
      <c r="Z5" s="26">
        <f>'Market risk'!G40</f>
        <v>0</v>
      </c>
      <c r="AA5" s="26">
        <f>'Market risk'!H40</f>
        <v>0</v>
      </c>
      <c r="AB5" s="26">
        <f>'Market risk'!I40</f>
        <v>0</v>
      </c>
      <c r="AC5" s="26">
        <f>'Market risk'!D41</f>
        <v>0</v>
      </c>
      <c r="AD5" s="26">
        <f>'Market risk'!E41</f>
        <v>0</v>
      </c>
      <c r="AE5" s="26">
        <f>'Market risk'!F41</f>
        <v>0</v>
      </c>
      <c r="AF5" s="26">
        <f>'Market risk'!G41</f>
        <v>0</v>
      </c>
      <c r="AG5" s="26">
        <f>'Market risk'!H41</f>
        <v>0</v>
      </c>
      <c r="AH5" s="26">
        <f>'Market risk'!I41</f>
        <v>0</v>
      </c>
      <c r="AI5" s="26">
        <f>'Market risk'!D42</f>
        <v>0</v>
      </c>
      <c r="AJ5" s="26">
        <f>'Market risk'!E42</f>
        <v>0</v>
      </c>
      <c r="AK5" s="26">
        <f>'Market risk'!F42</f>
        <v>0</v>
      </c>
      <c r="AL5" s="26">
        <f>'Market risk'!G42</f>
        <v>0</v>
      </c>
      <c r="AM5" s="26">
        <f>'Market risk'!H42</f>
        <v>0</v>
      </c>
      <c r="AN5" s="26">
        <f>'Market risk'!I42</f>
        <v>0</v>
      </c>
      <c r="AO5" s="26">
        <f>'Market risk'!D43</f>
        <v>0</v>
      </c>
      <c r="AP5" s="26">
        <f>'Market risk'!E43</f>
        <v>0</v>
      </c>
      <c r="AQ5" s="26">
        <f>'Market risk'!F43</f>
        <v>0</v>
      </c>
      <c r="AR5" s="26">
        <f>'Market risk'!G43</f>
        <v>0</v>
      </c>
      <c r="AS5" s="26">
        <f>'Market risk'!H43</f>
        <v>0</v>
      </c>
      <c r="AT5" s="26">
        <f>'Market risk'!I43</f>
        <v>0</v>
      </c>
      <c r="AU5" s="26">
        <f>'Market risk'!D44</f>
        <v>0</v>
      </c>
      <c r="AV5" s="26">
        <f>'Market risk'!E44</f>
        <v>0</v>
      </c>
      <c r="AW5" s="26">
        <f>'Market risk'!F44</f>
        <v>0</v>
      </c>
      <c r="AX5" s="26">
        <f>'Market risk'!G44</f>
        <v>0</v>
      </c>
      <c r="AY5" s="26">
        <f>'Market risk'!H44</f>
        <v>0</v>
      </c>
      <c r="AZ5" s="26">
        <f>'Market risk'!I44</f>
        <v>0</v>
      </c>
      <c r="BA5" s="26">
        <f>'Market risk'!D45</f>
        <v>0</v>
      </c>
      <c r="BB5" s="26">
        <f>'Market risk'!E45</f>
        <v>0</v>
      </c>
      <c r="BC5" s="26">
        <f>'Market risk'!F45</f>
        <v>0</v>
      </c>
      <c r="BD5" s="26">
        <f>'Market risk'!G45</f>
        <v>0</v>
      </c>
      <c r="BE5" s="26">
        <f>'Market risk'!H45</f>
        <v>0</v>
      </c>
      <c r="BF5" s="26">
        <f>'Market risk'!I45</f>
        <v>0</v>
      </c>
      <c r="BG5" s="26">
        <f>'Market risk'!D46</f>
        <v>0</v>
      </c>
      <c r="BH5" s="26">
        <f>'Market risk'!E46</f>
        <v>0</v>
      </c>
      <c r="BI5" s="26">
        <f>'Market risk'!F46</f>
        <v>0</v>
      </c>
      <c r="BJ5" s="26">
        <f>'Market risk'!G46</f>
        <v>0</v>
      </c>
      <c r="BK5" s="26">
        <f>'Market risk'!H46</f>
        <v>0</v>
      </c>
      <c r="BL5" s="26">
        <f>'Market risk'!I46</f>
        <v>0</v>
      </c>
      <c r="BM5" s="26">
        <f>'Market risk'!D47</f>
        <v>0</v>
      </c>
      <c r="BN5" s="26">
        <f>'Market risk'!E47</f>
        <v>0</v>
      </c>
      <c r="BO5" s="26">
        <f>'Market risk'!F47</f>
        <v>0</v>
      </c>
      <c r="BP5" s="26">
        <f>'Market risk'!G47</f>
        <v>0</v>
      </c>
      <c r="BQ5" s="26">
        <f>'Market risk'!H47</f>
        <v>0</v>
      </c>
      <c r="BR5" s="26">
        <f>'Market risk'!I47</f>
        <v>0</v>
      </c>
      <c r="BS5" s="26">
        <f>'Market risk'!D48</f>
        <v>0</v>
      </c>
      <c r="BT5" s="26">
        <f>'Market risk'!E48</f>
        <v>0</v>
      </c>
      <c r="BU5" s="26">
        <f>'Market risk'!F48</f>
        <v>0</v>
      </c>
      <c r="BV5" s="26">
        <f>'Market risk'!G48</f>
        <v>0</v>
      </c>
      <c r="BW5" s="26">
        <f>'Market risk'!H48</f>
        <v>0</v>
      </c>
      <c r="BX5" s="26">
        <f>'Market risk'!I48</f>
        <v>0</v>
      </c>
      <c r="BY5">
        <f>'Market risk'!C51</f>
        <v>0</v>
      </c>
      <c r="BZ5">
        <f>'Market risk'!G51</f>
        <v>0</v>
      </c>
      <c r="CA5" s="26">
        <f>'Market risk'!D57</f>
        <v>0</v>
      </c>
      <c r="CB5" s="26">
        <f>'Market risk'!D58</f>
        <v>0</v>
      </c>
      <c r="CC5" s="26">
        <f>'Market risk'!D59</f>
        <v>0</v>
      </c>
      <c r="CD5" s="26">
        <f>'Market risk'!D60</f>
        <v>0</v>
      </c>
      <c r="CE5" s="26">
        <f>'Market risk'!D61</f>
        <v>0</v>
      </c>
      <c r="CF5" s="26">
        <f>'Market risk'!D62</f>
        <v>0</v>
      </c>
      <c r="CG5" s="26">
        <f>'Market risk'!D63</f>
        <v>0</v>
      </c>
      <c r="CH5" s="26">
        <f>'Market risk'!D64</f>
        <v>0</v>
      </c>
      <c r="CI5" s="26">
        <f>'Market risk'!F57</f>
        <v>0</v>
      </c>
      <c r="CJ5" s="26">
        <f>'Market risk'!F58</f>
        <v>0</v>
      </c>
      <c r="CK5" s="26">
        <f>'Market risk'!F59</f>
        <v>0</v>
      </c>
      <c r="CL5" s="26">
        <f>'Market risk'!F60</f>
        <v>0</v>
      </c>
      <c r="CM5" s="26">
        <f>'Market risk'!F61</f>
        <v>0</v>
      </c>
      <c r="CN5" s="26">
        <f>'Market risk'!F62</f>
        <v>0</v>
      </c>
      <c r="CO5" s="26">
        <f>'Market risk'!F63</f>
        <v>0</v>
      </c>
      <c r="CP5" s="26">
        <f>'Market risk'!F64</f>
        <v>0</v>
      </c>
      <c r="CQ5">
        <f>'Market risk'!C69</f>
        <v>0</v>
      </c>
      <c r="CR5">
        <f>'Market risk'!G69</f>
        <v>0</v>
      </c>
      <c r="CS5">
        <f>'Market risk'!C77</f>
        <v>0</v>
      </c>
      <c r="CT5">
        <f>'Market risk'!G77</f>
        <v>0</v>
      </c>
      <c r="CU5">
        <f>'Market risk'!C82</f>
        <v>0</v>
      </c>
      <c r="CV5">
        <f>'Market risk'!G82</f>
        <v>0</v>
      </c>
      <c r="CW5">
        <f>'Market risk'!C87</f>
        <v>0</v>
      </c>
      <c r="CX5">
        <f>'Market risk'!G87</f>
        <v>0</v>
      </c>
      <c r="CY5">
        <f>'Market risk'!D94</f>
        <v>0</v>
      </c>
      <c r="CZ5">
        <f>'Market risk'!E94</f>
        <v>0</v>
      </c>
      <c r="DA5">
        <f>'Market risk'!F94</f>
        <v>0</v>
      </c>
      <c r="DB5">
        <f>'Market risk'!G94</f>
        <v>0</v>
      </c>
      <c r="DC5">
        <f>'Market risk'!H94</f>
        <v>0</v>
      </c>
      <c r="DD5">
        <f>'Market risk'!I94</f>
        <v>0</v>
      </c>
      <c r="DE5">
        <f>'Market risk'!J94</f>
        <v>0</v>
      </c>
      <c r="DF5">
        <f>'Market risk'!D95</f>
        <v>0</v>
      </c>
      <c r="DG5">
        <f>'Market risk'!E95</f>
        <v>0</v>
      </c>
      <c r="DH5">
        <f>'Market risk'!F95</f>
        <v>0</v>
      </c>
      <c r="DI5">
        <f>'Market risk'!G95</f>
        <v>0</v>
      </c>
      <c r="DJ5">
        <f>'Market risk'!H95</f>
        <v>0</v>
      </c>
      <c r="DK5">
        <f>'Market risk'!I95</f>
        <v>0</v>
      </c>
      <c r="DL5">
        <f>'Market risk'!J95</f>
        <v>0</v>
      </c>
      <c r="DM5">
        <f>'Market risk'!D96</f>
        <v>0</v>
      </c>
      <c r="DN5">
        <f>'Market risk'!E96</f>
        <v>0</v>
      </c>
      <c r="DO5">
        <f>'Market risk'!F96</f>
        <v>0</v>
      </c>
      <c r="DP5">
        <f>'Market risk'!G96</f>
        <v>0</v>
      </c>
      <c r="DQ5">
        <f>'Market risk'!H96</f>
        <v>0</v>
      </c>
      <c r="DR5">
        <f>'Market risk'!I96</f>
        <v>0</v>
      </c>
      <c r="DS5">
        <f>'Market risk'!J96</f>
        <v>0</v>
      </c>
      <c r="DT5">
        <f>'Market risk'!D97</f>
        <v>0</v>
      </c>
      <c r="DU5">
        <f>'Market risk'!E97</f>
        <v>0</v>
      </c>
      <c r="DV5">
        <f>'Market risk'!F97</f>
        <v>0</v>
      </c>
      <c r="DW5">
        <f>'Market risk'!G97</f>
        <v>0</v>
      </c>
      <c r="DX5">
        <f>'Market risk'!H97</f>
        <v>0</v>
      </c>
      <c r="DY5">
        <f>'Market risk'!I97</f>
        <v>0</v>
      </c>
      <c r="DZ5">
        <f>'Market risk'!J97</f>
        <v>0</v>
      </c>
      <c r="EA5">
        <f>'Market risk'!D98</f>
        <v>0</v>
      </c>
      <c r="EB5">
        <f>'Market risk'!E98</f>
        <v>0</v>
      </c>
      <c r="EC5">
        <f>'Market risk'!F98</f>
        <v>0</v>
      </c>
      <c r="ED5">
        <f>'Market risk'!G98</f>
        <v>0</v>
      </c>
      <c r="EE5">
        <f>'Market risk'!H98</f>
        <v>0</v>
      </c>
      <c r="EF5">
        <f>'Market risk'!I98</f>
        <v>0</v>
      </c>
      <c r="EG5">
        <f>'Market risk'!J98</f>
        <v>0</v>
      </c>
      <c r="EH5">
        <f>'Market risk'!D99</f>
        <v>0</v>
      </c>
      <c r="EI5">
        <f>'Market risk'!E99</f>
        <v>0</v>
      </c>
      <c r="EJ5">
        <f>'Market risk'!F99</f>
        <v>0</v>
      </c>
      <c r="EK5">
        <f>'Market risk'!G99</f>
        <v>0</v>
      </c>
      <c r="EL5">
        <f>'Market risk'!H99</f>
        <v>0</v>
      </c>
      <c r="EM5">
        <f>'Market risk'!I99</f>
        <v>0</v>
      </c>
      <c r="EN5">
        <f>'Market risk'!J99</f>
        <v>0</v>
      </c>
      <c r="EO5">
        <f>'Market risk'!D100</f>
        <v>0</v>
      </c>
      <c r="EP5">
        <f>'Market risk'!E100</f>
        <v>0</v>
      </c>
      <c r="EQ5">
        <f>'Market risk'!F100</f>
        <v>0</v>
      </c>
      <c r="ER5">
        <f>'Market risk'!G100</f>
        <v>0</v>
      </c>
      <c r="ES5">
        <f>'Market risk'!H100</f>
        <v>0</v>
      </c>
      <c r="ET5">
        <f>'Market risk'!I100</f>
        <v>0</v>
      </c>
      <c r="EU5">
        <f>'Market risk'!J100</f>
        <v>0</v>
      </c>
      <c r="EV5">
        <f>'Market risk'!C103</f>
        <v>0</v>
      </c>
      <c r="EW5">
        <f>'Market risk'!G103</f>
        <v>0</v>
      </c>
      <c r="EX5" s="359" cm="1">
        <f t="array" ref="EX5:EZ5">'Market risk'!D111:F111</f>
        <v>0</v>
      </c>
      <c r="EY5" s="359">
        <v>0</v>
      </c>
      <c r="EZ5" s="359">
        <v>0</v>
      </c>
      <c r="FA5" s="359" cm="1">
        <f t="array" ref="FA5:FC5">'Market risk'!D112:F112</f>
        <v>0</v>
      </c>
      <c r="FB5" s="359">
        <v>0</v>
      </c>
      <c r="FC5" s="359">
        <v>0</v>
      </c>
      <c r="FD5">
        <f>'Market risk'!C115</f>
        <v>0</v>
      </c>
      <c r="FE5">
        <f>'Market risk'!G115</f>
        <v>0</v>
      </c>
    </row>
  </sheetData>
  <pageMargins left="0.7" right="0.7" top="0.75" bottom="0.75" header="0.3" footer="0.3"/>
  <pageSetup paperSize="9" orientation="portrait" r:id="rId1"/>
  <headerFooter>
    <oddFooter>&amp;C_x000D_&amp;1#&amp;"Calibri"&amp;10&amp;K000000 Classification: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0B7DD-AAB0-4ABA-AF35-5258D3053031}">
  <sheetPr codeName="Sheet7">
    <tabColor theme="4" tint="0.59999389629810485"/>
    <pageSetUpPr autoPageBreaks="0" fitToPage="1"/>
  </sheetPr>
  <dimension ref="B2:P285"/>
  <sheetViews>
    <sheetView topLeftCell="B222" zoomScale="55" zoomScaleNormal="55" workbookViewId="0">
      <selection activeCell="D52" sqref="D52:I52"/>
    </sheetView>
  </sheetViews>
  <sheetFormatPr defaultColWidth="10.25" defaultRowHeight="14" outlineLevelRow="1" x14ac:dyDescent="0.3"/>
  <cols>
    <col min="1" max="2" width="10.25" style="2"/>
    <col min="3" max="3" width="70.83203125" style="2" bestFit="1" customWidth="1"/>
    <col min="4" max="9" width="28.25" style="2" customWidth="1"/>
    <col min="10" max="10" width="32.08203125" style="2" bestFit="1" customWidth="1"/>
    <col min="11" max="14" width="24.08203125" style="2" customWidth="1"/>
    <col min="15" max="15" width="22.83203125" style="2" customWidth="1"/>
    <col min="16" max="18" width="10.25" style="2"/>
    <col min="19" max="19" width="13.75" style="2" bestFit="1" customWidth="1"/>
    <col min="20" max="20" width="44.08203125" style="2" bestFit="1" customWidth="1"/>
    <col min="21" max="21" width="10.25" style="2"/>
    <col min="22" max="23" width="8" style="2" customWidth="1"/>
    <col min="24" max="16384" width="10.25" style="2"/>
  </cols>
  <sheetData>
    <row r="2" spans="2:16" x14ac:dyDescent="0.3">
      <c r="B2" s="1"/>
      <c r="C2" s="1"/>
      <c r="D2" s="1"/>
      <c r="E2" s="1"/>
      <c r="F2" s="1"/>
      <c r="G2" s="1"/>
      <c r="H2" s="1"/>
      <c r="I2" s="1"/>
      <c r="J2" s="1"/>
      <c r="K2" s="1"/>
      <c r="L2" s="1"/>
      <c r="M2" s="1"/>
      <c r="N2" s="1"/>
      <c r="O2" s="1"/>
      <c r="P2" s="1"/>
    </row>
    <row r="3" spans="2:16" x14ac:dyDescent="0.3">
      <c r="B3" s="1"/>
      <c r="C3" s="1"/>
      <c r="D3" s="1"/>
      <c r="E3" s="1"/>
      <c r="F3" s="1"/>
      <c r="G3" s="1"/>
      <c r="H3" s="1"/>
      <c r="I3" s="1"/>
      <c r="J3" s="1"/>
      <c r="K3" s="1"/>
      <c r="L3" s="1"/>
      <c r="M3" s="1"/>
      <c r="N3" s="1"/>
      <c r="O3" s="1"/>
      <c r="P3" s="1"/>
    </row>
    <row r="4" spans="2:16" x14ac:dyDescent="0.3">
      <c r="B4" s="1"/>
      <c r="C4" s="1"/>
      <c r="D4" s="1"/>
      <c r="E4" s="1"/>
      <c r="F4" s="1"/>
      <c r="G4" s="1"/>
      <c r="H4" s="1"/>
      <c r="I4" s="1"/>
      <c r="J4" s="1"/>
      <c r="K4" s="1"/>
      <c r="L4" s="1"/>
      <c r="M4" s="1"/>
      <c r="N4" s="1"/>
      <c r="O4" s="1"/>
      <c r="P4" s="1"/>
    </row>
    <row r="5" spans="2:16" ht="15.75" customHeight="1" x14ac:dyDescent="0.3">
      <c r="B5" s="1"/>
      <c r="C5" s="280" t="s">
        <v>20</v>
      </c>
      <c r="D5" s="281">
        <f>Control!D6</f>
        <v>0</v>
      </c>
      <c r="E5" s="1"/>
      <c r="F5" s="413" t="s">
        <v>700</v>
      </c>
      <c r="G5" s="413"/>
      <c r="H5" s="413"/>
      <c r="I5" s="413"/>
      <c r="J5" s="413"/>
      <c r="K5" s="413"/>
      <c r="L5" s="413"/>
      <c r="M5" s="413"/>
      <c r="N5" s="413"/>
      <c r="O5" s="414"/>
      <c r="P5" s="1"/>
    </row>
    <row r="6" spans="2:16" ht="78" customHeight="1" x14ac:dyDescent="0.3">
      <c r="B6" s="1"/>
      <c r="C6" s="1"/>
      <c r="D6" s="1"/>
      <c r="E6" s="1"/>
      <c r="F6" s="415"/>
      <c r="G6" s="415"/>
      <c r="H6" s="415"/>
      <c r="I6" s="415"/>
      <c r="J6" s="415"/>
      <c r="K6" s="415"/>
      <c r="L6" s="415"/>
      <c r="M6" s="415"/>
      <c r="N6" s="415"/>
      <c r="O6" s="416"/>
      <c r="P6" s="1"/>
    </row>
    <row r="7" spans="2:16" x14ac:dyDescent="0.3">
      <c r="B7" s="1"/>
      <c r="C7" s="1"/>
      <c r="D7" s="1"/>
      <c r="E7" s="1"/>
      <c r="F7" s="52"/>
      <c r="G7" s="52"/>
      <c r="H7" s="52"/>
      <c r="I7" s="52"/>
      <c r="J7" s="52"/>
      <c r="K7" s="52"/>
      <c r="L7" s="52"/>
      <c r="M7" s="52"/>
      <c r="N7" s="52"/>
      <c r="O7" s="52"/>
      <c r="P7" s="1"/>
    </row>
    <row r="8" spans="2:16" x14ac:dyDescent="0.3">
      <c r="B8" s="1"/>
      <c r="C8" s="1"/>
      <c r="D8" s="1"/>
      <c r="E8" s="1"/>
      <c r="F8" s="52"/>
      <c r="G8" s="52"/>
      <c r="H8" s="52"/>
      <c r="I8" s="52"/>
      <c r="J8" s="52"/>
      <c r="K8" s="52"/>
      <c r="L8" s="52"/>
      <c r="M8" s="52"/>
      <c r="N8" s="52"/>
      <c r="O8" s="52"/>
      <c r="P8" s="1"/>
    </row>
    <row r="9" spans="2:16" x14ac:dyDescent="0.3">
      <c r="B9" s="1"/>
      <c r="C9" s="267"/>
      <c r="D9" s="1"/>
      <c r="E9" s="1"/>
      <c r="F9" s="1"/>
      <c r="G9" s="1"/>
      <c r="H9" s="1"/>
      <c r="I9" s="1"/>
      <c r="J9" s="1"/>
      <c r="K9" s="1"/>
      <c r="L9" s="1"/>
      <c r="M9" s="1"/>
      <c r="N9" s="1"/>
      <c r="O9" s="1"/>
      <c r="P9" s="1"/>
    </row>
    <row r="10" spans="2:16" ht="14.5" thickBot="1" x14ac:dyDescent="0.35">
      <c r="B10" s="1"/>
      <c r="C10" s="481" t="s">
        <v>21</v>
      </c>
      <c r="D10" s="481"/>
      <c r="E10" s="481"/>
      <c r="F10" s="481"/>
      <c r="G10" s="481"/>
      <c r="H10" s="481"/>
      <c r="I10" s="481"/>
      <c r="J10" s="481"/>
      <c r="K10" s="481"/>
      <c r="L10" s="481"/>
      <c r="M10" s="481"/>
      <c r="N10" s="481"/>
      <c r="O10" s="496"/>
      <c r="P10" s="1"/>
    </row>
    <row r="11" spans="2:16" x14ac:dyDescent="0.3">
      <c r="B11" s="1"/>
      <c r="C11" s="95"/>
      <c r="D11" s="3"/>
      <c r="E11" s="260"/>
      <c r="F11" s="261"/>
      <c r="G11" s="261"/>
      <c r="H11" s="261"/>
      <c r="I11" s="3"/>
      <c r="J11" s="3"/>
      <c r="K11" s="3"/>
      <c r="L11" s="3"/>
      <c r="M11" s="3"/>
      <c r="N11" s="3"/>
      <c r="O11" s="96"/>
      <c r="P11" s="1"/>
    </row>
    <row r="12" spans="2:16" ht="253" customHeight="1" x14ac:dyDescent="0.3">
      <c r="B12" s="1"/>
      <c r="C12" s="85" t="s">
        <v>22</v>
      </c>
      <c r="D12" s="472" t="s">
        <v>588</v>
      </c>
      <c r="E12" s="472"/>
      <c r="F12" s="472"/>
      <c r="G12" s="472"/>
      <c r="H12" s="472"/>
      <c r="I12" s="472"/>
      <c r="J12" s="472"/>
      <c r="K12" s="472"/>
      <c r="L12" s="472"/>
      <c r="M12" s="472"/>
      <c r="N12" s="472"/>
      <c r="O12" s="473"/>
      <c r="P12" s="1"/>
    </row>
    <row r="13" spans="2:16" x14ac:dyDescent="0.3">
      <c r="B13" s="1"/>
      <c r="C13" s="40"/>
      <c r="D13" s="1"/>
      <c r="E13"/>
      <c r="F13" s="1"/>
      <c r="G13" s="1"/>
      <c r="H13" s="1"/>
      <c r="I13" s="1"/>
      <c r="J13" s="1"/>
      <c r="K13" s="1"/>
      <c r="L13" s="1"/>
      <c r="M13" s="1"/>
      <c r="N13" s="1"/>
      <c r="O13" s="41"/>
      <c r="P13" s="1"/>
    </row>
    <row r="14" spans="2:16" x14ac:dyDescent="0.3">
      <c r="B14" s="1"/>
      <c r="C14" s="497" t="s">
        <v>598</v>
      </c>
      <c r="D14" s="474" t="s">
        <v>23</v>
      </c>
      <c r="E14" s="495"/>
      <c r="F14" s="1"/>
      <c r="G14" s="1"/>
      <c r="H14" s="1"/>
      <c r="I14" s="1"/>
      <c r="J14" s="1"/>
      <c r="K14" s="1"/>
      <c r="L14" s="1"/>
      <c r="M14" s="1"/>
      <c r="N14" s="1"/>
      <c r="O14" s="41"/>
      <c r="P14" s="1"/>
    </row>
    <row r="15" spans="2:16" x14ac:dyDescent="0.3">
      <c r="B15" s="1"/>
      <c r="C15" s="497"/>
      <c r="D15" s="20" t="s">
        <v>24</v>
      </c>
      <c r="E15" s="20" t="s">
        <v>25</v>
      </c>
      <c r="F15" s="1"/>
      <c r="G15" s="1"/>
      <c r="H15" s="1"/>
      <c r="I15" s="1"/>
      <c r="J15" s="1"/>
      <c r="K15" s="1"/>
      <c r="L15" s="1"/>
      <c r="M15" s="1"/>
      <c r="N15" s="1"/>
      <c r="O15" s="41"/>
      <c r="P15" s="1"/>
    </row>
    <row r="16" spans="2:16" x14ac:dyDescent="0.3">
      <c r="B16" s="1"/>
      <c r="C16" s="90" t="s">
        <v>26</v>
      </c>
      <c r="D16" s="99"/>
      <c r="E16" s="4"/>
      <c r="F16" s="1"/>
      <c r="G16" s="1"/>
      <c r="H16" s="1"/>
      <c r="I16" s="1"/>
      <c r="J16" s="1"/>
      <c r="K16" s="1"/>
      <c r="L16" s="1"/>
      <c r="M16" s="1"/>
      <c r="N16" s="1"/>
      <c r="O16" s="41"/>
      <c r="P16" s="1"/>
    </row>
    <row r="17" spans="2:16" x14ac:dyDescent="0.3">
      <c r="B17" s="1"/>
      <c r="C17" s="40"/>
      <c r="D17" s="40"/>
      <c r="E17" s="1"/>
      <c r="F17" s="1"/>
      <c r="G17" s="1"/>
      <c r="H17" s="1"/>
      <c r="I17" s="1"/>
      <c r="J17" s="1"/>
      <c r="K17" s="1"/>
      <c r="L17" s="1"/>
      <c r="M17" s="1"/>
      <c r="N17" s="1"/>
      <c r="O17" s="41"/>
      <c r="P17" s="1"/>
    </row>
    <row r="18" spans="2:16" x14ac:dyDescent="0.3">
      <c r="B18" s="1"/>
      <c r="C18" s="497" t="s">
        <v>599</v>
      </c>
      <c r="D18" s="474" t="s">
        <v>27</v>
      </c>
      <c r="E18" s="495"/>
      <c r="F18" s="1"/>
      <c r="G18" s="1"/>
      <c r="H18" s="1"/>
      <c r="I18" s="1"/>
      <c r="J18" s="1"/>
      <c r="K18" s="1"/>
      <c r="L18" s="1"/>
      <c r="M18" s="1"/>
      <c r="N18" s="1"/>
      <c r="O18" s="41"/>
      <c r="P18" s="1"/>
    </row>
    <row r="19" spans="2:16" x14ac:dyDescent="0.3">
      <c r="B19" s="1"/>
      <c r="C19" s="497"/>
      <c r="D19" s="20" t="s">
        <v>24</v>
      </c>
      <c r="E19" s="20" t="s">
        <v>25</v>
      </c>
      <c r="F19" s="1"/>
      <c r="G19" s="1"/>
      <c r="H19" s="1"/>
      <c r="I19" s="1"/>
      <c r="J19" s="1"/>
      <c r="K19" s="1"/>
      <c r="L19" s="1"/>
      <c r="M19" s="1"/>
      <c r="N19" s="1"/>
      <c r="O19" s="41"/>
      <c r="P19" s="1"/>
    </row>
    <row r="20" spans="2:16" x14ac:dyDescent="0.3">
      <c r="B20" s="1"/>
      <c r="C20" s="97" t="s">
        <v>26</v>
      </c>
      <c r="D20" s="99"/>
      <c r="E20" s="4"/>
      <c r="F20" s="1"/>
      <c r="G20" s="1"/>
      <c r="H20" s="1"/>
      <c r="I20" s="1"/>
      <c r="J20" s="1"/>
      <c r="K20" s="1"/>
      <c r="L20" s="1"/>
      <c r="M20" s="1"/>
      <c r="N20" s="1"/>
      <c r="O20" s="41"/>
      <c r="P20" s="1"/>
    </row>
    <row r="21" spans="2:16" x14ac:dyDescent="0.3">
      <c r="B21" s="1"/>
      <c r="C21" s="40"/>
      <c r="D21" s="1"/>
      <c r="E21" s="1"/>
      <c r="F21" s="1"/>
      <c r="G21" s="1"/>
      <c r="H21" s="1"/>
      <c r="I21" s="1"/>
      <c r="J21" s="1"/>
      <c r="K21" s="1"/>
      <c r="L21" s="1"/>
      <c r="M21" s="1"/>
      <c r="N21" s="1"/>
      <c r="O21" s="41"/>
      <c r="P21" s="1"/>
    </row>
    <row r="22" spans="2:16" ht="14.9" customHeight="1" x14ac:dyDescent="0.3">
      <c r="B22" s="1"/>
      <c r="C22" s="387" t="s">
        <v>28</v>
      </c>
      <c r="D22" s="387"/>
      <c r="E22" s="387"/>
      <c r="F22" s="387"/>
      <c r="G22" s="387"/>
      <c r="H22" s="387"/>
      <c r="I22" s="387"/>
      <c r="J22" s="387" t="s">
        <v>29</v>
      </c>
      <c r="K22" s="387"/>
      <c r="L22" s="387"/>
      <c r="M22" s="387"/>
      <c r="N22" s="387"/>
      <c r="O22" s="454"/>
      <c r="P22" s="1"/>
    </row>
    <row r="23" spans="2:16" ht="14.9" customHeight="1" x14ac:dyDescent="0.3">
      <c r="B23" s="1"/>
      <c r="C23" s="399"/>
      <c r="D23" s="399"/>
      <c r="E23" s="399"/>
      <c r="F23" s="399"/>
      <c r="G23" s="399"/>
      <c r="H23" s="399"/>
      <c r="I23" s="399"/>
      <c r="J23" s="390"/>
      <c r="K23" s="390"/>
      <c r="L23" s="390"/>
      <c r="M23" s="390"/>
      <c r="N23" s="390"/>
      <c r="O23" s="456"/>
      <c r="P23" s="1"/>
    </row>
    <row r="24" spans="2:16" ht="14.9" customHeight="1" x14ac:dyDescent="0.3">
      <c r="B24" s="1"/>
      <c r="C24" s="399"/>
      <c r="D24" s="399"/>
      <c r="E24" s="399"/>
      <c r="F24" s="399"/>
      <c r="G24" s="399"/>
      <c r="H24" s="399"/>
      <c r="I24" s="399"/>
      <c r="J24" s="390"/>
      <c r="K24" s="390"/>
      <c r="L24" s="390"/>
      <c r="M24" s="390"/>
      <c r="N24" s="390"/>
      <c r="O24" s="456"/>
      <c r="P24" s="1"/>
    </row>
    <row r="25" spans="2:16" x14ac:dyDescent="0.3">
      <c r="B25" s="1"/>
      <c r="C25" s="399"/>
      <c r="D25" s="399"/>
      <c r="E25" s="399"/>
      <c r="F25" s="399"/>
      <c r="G25" s="399"/>
      <c r="H25" s="399"/>
      <c r="I25" s="399"/>
      <c r="J25" s="390"/>
      <c r="K25" s="390"/>
      <c r="L25" s="390"/>
      <c r="M25" s="390"/>
      <c r="N25" s="390"/>
      <c r="O25" s="456"/>
      <c r="P25" s="1"/>
    </row>
    <row r="26" spans="2:16" ht="14.9" customHeight="1" x14ac:dyDescent="0.3">
      <c r="B26" s="1"/>
      <c r="C26" s="455"/>
      <c r="D26" s="455"/>
      <c r="E26" s="455"/>
      <c r="F26" s="455"/>
      <c r="G26" s="455"/>
      <c r="H26" s="455"/>
      <c r="I26" s="455"/>
      <c r="J26" s="457"/>
      <c r="K26" s="457"/>
      <c r="L26" s="457"/>
      <c r="M26" s="457"/>
      <c r="N26" s="457"/>
      <c r="O26" s="458"/>
      <c r="P26" s="1"/>
    </row>
    <row r="27" spans="2:16" x14ac:dyDescent="0.3">
      <c r="B27" s="1"/>
      <c r="C27" s="1"/>
      <c r="D27" s="1"/>
      <c r="E27" s="1"/>
      <c r="F27" s="1"/>
      <c r="G27" s="1"/>
      <c r="H27" s="1"/>
      <c r="I27" s="1"/>
      <c r="J27" s="1"/>
      <c r="K27" s="1"/>
      <c r="L27" s="1"/>
      <c r="M27" s="1"/>
      <c r="N27" s="1"/>
      <c r="O27" s="1"/>
      <c r="P27" s="1"/>
    </row>
    <row r="28" spans="2:16" x14ac:dyDescent="0.3">
      <c r="B28" s="1"/>
      <c r="C28" s="42"/>
      <c r="D28" s="100"/>
      <c r="E28" s="100"/>
      <c r="F28" s="13"/>
      <c r="G28" s="13"/>
      <c r="H28" s="13"/>
      <c r="I28" s="101"/>
      <c r="J28" s="100"/>
      <c r="K28" s="100"/>
      <c r="L28" s="100"/>
      <c r="M28" s="100"/>
      <c r="N28" s="100"/>
      <c r="O28" s="100"/>
      <c r="P28" s="1"/>
    </row>
    <row r="29" spans="2:16" ht="14.5" thickBot="1" x14ac:dyDescent="0.35">
      <c r="B29" s="1"/>
      <c r="C29" s="450" t="s">
        <v>534</v>
      </c>
      <c r="D29" s="450"/>
      <c r="E29" s="450"/>
      <c r="F29" s="450"/>
      <c r="G29" s="450"/>
      <c r="H29" s="450"/>
      <c r="I29" s="450"/>
      <c r="J29" s="450"/>
      <c r="K29" s="450"/>
      <c r="L29" s="450"/>
      <c r="M29" s="450"/>
      <c r="N29" s="450"/>
      <c r="O29" s="451"/>
      <c r="P29" s="1"/>
    </row>
    <row r="30" spans="2:16" x14ac:dyDescent="0.3">
      <c r="B30" s="1"/>
      <c r="C30" s="102"/>
      <c r="D30" s="103"/>
      <c r="E30" s="103"/>
      <c r="F30" s="103"/>
      <c r="G30" s="103"/>
      <c r="H30" s="103"/>
      <c r="I30" s="103"/>
      <c r="J30" s="103"/>
      <c r="K30" s="103"/>
      <c r="L30" s="103"/>
      <c r="M30" s="103"/>
      <c r="N30" s="103"/>
      <c r="O30" s="104"/>
      <c r="P30" s="1"/>
    </row>
    <row r="31" spans="2:16" ht="127.5" customHeight="1" x14ac:dyDescent="0.3">
      <c r="B31" s="1"/>
      <c r="C31" s="86" t="s">
        <v>22</v>
      </c>
      <c r="D31" s="498" t="s">
        <v>602</v>
      </c>
      <c r="E31" s="498"/>
      <c r="F31" s="498"/>
      <c r="G31" s="498"/>
      <c r="H31" s="498"/>
      <c r="I31" s="498"/>
      <c r="J31" s="498"/>
      <c r="K31" s="498"/>
      <c r="L31" s="498"/>
      <c r="M31" s="498"/>
      <c r="N31" s="498"/>
      <c r="O31" s="498"/>
      <c r="P31" s="1"/>
    </row>
    <row r="32" spans="2:16" ht="11.25" customHeight="1" x14ac:dyDescent="0.3">
      <c r="B32" s="1"/>
      <c r="C32" s="40"/>
      <c r="D32" s="1"/>
      <c r="E32" s="1"/>
      <c r="F32" s="1"/>
      <c r="G32" s="1"/>
      <c r="H32" s="1"/>
      <c r="I32" s="1"/>
      <c r="J32" s="1"/>
      <c r="K32" s="1"/>
      <c r="L32" s="1"/>
      <c r="M32" s="1"/>
      <c r="N32" s="1"/>
      <c r="O32" s="41"/>
      <c r="P32" s="1"/>
    </row>
    <row r="33" spans="2:16" ht="15" customHeight="1" x14ac:dyDescent="0.3">
      <c r="B33" s="1"/>
      <c r="C33" s="20" t="s">
        <v>541</v>
      </c>
      <c r="D33" s="125" t="s">
        <v>536</v>
      </c>
      <c r="E33" s="125" t="s">
        <v>30</v>
      </c>
      <c r="F33" s="474" t="s">
        <v>533</v>
      </c>
      <c r="G33" s="474"/>
      <c r="H33" s="474"/>
      <c r="I33" s="474"/>
      <c r="J33" s="474"/>
      <c r="K33" s="475" t="s">
        <v>512</v>
      </c>
      <c r="L33" s="475"/>
      <c r="M33" s="475"/>
      <c r="N33" s="475"/>
      <c r="O33" s="480"/>
      <c r="P33" s="1"/>
    </row>
    <row r="34" spans="2:16" x14ac:dyDescent="0.3">
      <c r="B34" s="1"/>
      <c r="C34" s="58"/>
      <c r="D34" s="58"/>
      <c r="E34" s="58"/>
      <c r="F34" s="457"/>
      <c r="G34" s="457"/>
      <c r="H34" s="457"/>
      <c r="I34" s="457"/>
      <c r="J34" s="457"/>
      <c r="K34" s="477"/>
      <c r="L34" s="477"/>
      <c r="M34" s="477"/>
      <c r="N34" s="477"/>
      <c r="O34" s="499"/>
      <c r="P34" s="1"/>
    </row>
    <row r="35" spans="2:16" x14ac:dyDescent="0.3">
      <c r="B35" s="1"/>
      <c r="C35" s="58"/>
      <c r="D35" s="58"/>
      <c r="E35" s="58"/>
      <c r="F35" s="457"/>
      <c r="G35" s="457"/>
      <c r="H35" s="457"/>
      <c r="I35" s="457"/>
      <c r="J35" s="457"/>
      <c r="K35" s="477"/>
      <c r="L35" s="477"/>
      <c r="M35" s="477"/>
      <c r="N35" s="477"/>
      <c r="O35" s="499"/>
      <c r="P35" s="1"/>
    </row>
    <row r="36" spans="2:16" x14ac:dyDescent="0.3">
      <c r="B36" s="1"/>
      <c r="C36" s="58"/>
      <c r="D36" s="58"/>
      <c r="E36" s="58"/>
      <c r="F36" s="457"/>
      <c r="G36" s="457"/>
      <c r="H36" s="457"/>
      <c r="I36" s="457"/>
      <c r="J36" s="457"/>
      <c r="K36" s="477"/>
      <c r="L36" s="477"/>
      <c r="M36" s="477"/>
      <c r="N36" s="477"/>
      <c r="O36" s="499"/>
      <c r="P36" s="1"/>
    </row>
    <row r="37" spans="2:16" x14ac:dyDescent="0.3">
      <c r="B37" s="1"/>
      <c r="C37" s="492"/>
      <c r="D37" s="492"/>
      <c r="E37" s="492"/>
      <c r="F37" s="492"/>
      <c r="G37" s="492"/>
      <c r="H37" s="492"/>
      <c r="I37" s="492"/>
      <c r="J37" s="492"/>
      <c r="K37" s="492"/>
      <c r="L37" s="492"/>
      <c r="M37" s="492"/>
      <c r="N37" s="492"/>
      <c r="O37" s="493"/>
      <c r="P37" s="1"/>
    </row>
    <row r="38" spans="2:16" ht="14.9" customHeight="1" x14ac:dyDescent="0.3">
      <c r="B38" s="1"/>
      <c r="C38" s="387" t="s">
        <v>28</v>
      </c>
      <c r="D38" s="387"/>
      <c r="E38" s="387"/>
      <c r="F38" s="387"/>
      <c r="G38" s="387"/>
      <c r="H38" s="387"/>
      <c r="I38" s="387"/>
      <c r="J38" s="387" t="s">
        <v>29</v>
      </c>
      <c r="K38" s="387"/>
      <c r="L38" s="387"/>
      <c r="M38" s="387"/>
      <c r="N38" s="387"/>
      <c r="O38" s="454"/>
      <c r="P38" s="1"/>
    </row>
    <row r="39" spans="2:16" ht="14.9" customHeight="1" x14ac:dyDescent="0.3">
      <c r="B39" s="1"/>
      <c r="C39" s="399"/>
      <c r="D39" s="399"/>
      <c r="E39" s="399"/>
      <c r="F39" s="399"/>
      <c r="G39" s="399"/>
      <c r="H39" s="399"/>
      <c r="I39" s="399"/>
      <c r="J39" s="390"/>
      <c r="K39" s="390"/>
      <c r="L39" s="390"/>
      <c r="M39" s="390"/>
      <c r="N39" s="390"/>
      <c r="O39" s="456"/>
      <c r="P39" s="1"/>
    </row>
    <row r="40" spans="2:16" ht="14.9" customHeight="1" x14ac:dyDescent="0.3">
      <c r="B40" s="1"/>
      <c r="C40" s="399"/>
      <c r="D40" s="399"/>
      <c r="E40" s="399"/>
      <c r="F40" s="399"/>
      <c r="G40" s="399"/>
      <c r="H40" s="399"/>
      <c r="I40" s="399"/>
      <c r="J40" s="390"/>
      <c r="K40" s="390"/>
      <c r="L40" s="390"/>
      <c r="M40" s="390"/>
      <c r="N40" s="390"/>
      <c r="O40" s="456"/>
      <c r="P40" s="1"/>
    </row>
    <row r="41" spans="2:16" x14ac:dyDescent="0.3">
      <c r="B41" s="1"/>
      <c r="C41" s="399"/>
      <c r="D41" s="399"/>
      <c r="E41" s="399"/>
      <c r="F41" s="399"/>
      <c r="G41" s="399"/>
      <c r="H41" s="399"/>
      <c r="I41" s="399"/>
      <c r="J41" s="390"/>
      <c r="K41" s="390"/>
      <c r="L41" s="390"/>
      <c r="M41" s="390"/>
      <c r="N41" s="390"/>
      <c r="O41" s="456"/>
      <c r="P41" s="1"/>
    </row>
    <row r="42" spans="2:16" ht="14.9" customHeight="1" x14ac:dyDescent="0.3">
      <c r="B42" s="1"/>
      <c r="C42" s="455"/>
      <c r="D42" s="455"/>
      <c r="E42" s="455"/>
      <c r="F42" s="455"/>
      <c r="G42" s="455"/>
      <c r="H42" s="455"/>
      <c r="I42" s="455"/>
      <c r="J42" s="457"/>
      <c r="K42" s="457"/>
      <c r="L42" s="457"/>
      <c r="M42" s="457"/>
      <c r="N42" s="457"/>
      <c r="O42" s="458"/>
      <c r="P42" s="1"/>
    </row>
    <row r="43" spans="2:16" x14ac:dyDescent="0.3">
      <c r="B43" s="1"/>
      <c r="C43" s="1"/>
      <c r="D43" s="1"/>
      <c r="E43" s="1"/>
      <c r="F43" s="1"/>
      <c r="G43" s="1"/>
      <c r="H43" s="1"/>
      <c r="I43" s="1"/>
      <c r="J43" s="1"/>
      <c r="K43" s="1"/>
      <c r="L43" s="1"/>
      <c r="M43" s="1"/>
      <c r="N43" s="1"/>
      <c r="O43" s="1"/>
      <c r="P43" s="1"/>
    </row>
    <row r="44" spans="2:16" x14ac:dyDescent="0.3">
      <c r="B44" s="1"/>
      <c r="C44" s="1"/>
      <c r="D44" s="1"/>
      <c r="E44" s="1"/>
      <c r="F44" s="1"/>
      <c r="G44" s="1"/>
      <c r="H44" s="1"/>
      <c r="I44" s="1"/>
      <c r="J44" s="1"/>
      <c r="K44" s="1"/>
      <c r="L44" s="1"/>
      <c r="M44" s="1"/>
      <c r="N44" s="1"/>
      <c r="O44" s="1"/>
      <c r="P44" s="1"/>
    </row>
    <row r="45" spans="2:16" ht="14.5" thickBot="1" x14ac:dyDescent="0.35">
      <c r="B45" s="1"/>
      <c r="C45" s="450" t="s">
        <v>40</v>
      </c>
      <c r="D45" s="450"/>
      <c r="E45" s="450"/>
      <c r="F45" s="450"/>
      <c r="G45" s="450"/>
      <c r="H45" s="450"/>
      <c r="I45" s="450"/>
      <c r="J45" s="450"/>
      <c r="K45" s="450"/>
      <c r="L45" s="450"/>
      <c r="M45" s="450"/>
      <c r="N45" s="450"/>
      <c r="O45" s="451"/>
      <c r="P45" s="1"/>
    </row>
    <row r="46" spans="2:16" x14ac:dyDescent="0.3">
      <c r="B46" s="1"/>
      <c r="C46" s="102"/>
      <c r="D46" s="103"/>
      <c r="E46" s="103"/>
      <c r="F46" s="103"/>
      <c r="G46" s="103"/>
      <c r="H46" s="103"/>
      <c r="I46" s="103"/>
      <c r="J46" s="103"/>
      <c r="K46" s="103"/>
      <c r="L46" s="103"/>
      <c r="M46" s="103"/>
      <c r="N46" s="103"/>
      <c r="O46" s="104"/>
      <c r="P46" s="1"/>
    </row>
    <row r="47" spans="2:16" ht="178.5" customHeight="1" x14ac:dyDescent="0.3">
      <c r="B47" s="1"/>
      <c r="C47" s="86" t="s">
        <v>22</v>
      </c>
      <c r="D47" s="494" t="s">
        <v>652</v>
      </c>
      <c r="E47" s="494"/>
      <c r="F47" s="494"/>
      <c r="G47" s="494"/>
      <c r="H47" s="494"/>
      <c r="I47" s="494"/>
      <c r="J47" s="494"/>
      <c r="K47" s="494"/>
      <c r="L47" s="494"/>
      <c r="M47" s="494"/>
      <c r="N47" s="494"/>
      <c r="O47" s="494"/>
      <c r="P47" s="1"/>
    </row>
    <row r="48" spans="2:16" x14ac:dyDescent="0.3">
      <c r="B48" s="1"/>
      <c r="C48" s="40"/>
      <c r="D48" s="1"/>
      <c r="E48" s="1"/>
      <c r="F48" s="1"/>
      <c r="G48" s="1"/>
      <c r="H48" s="1"/>
      <c r="I48" s="1"/>
      <c r="J48" s="1"/>
      <c r="K48" s="1"/>
      <c r="L48" s="1"/>
      <c r="M48" s="1"/>
      <c r="N48" s="1"/>
      <c r="O48" s="41"/>
      <c r="P48" s="1"/>
    </row>
    <row r="49" spans="2:16" x14ac:dyDescent="0.3">
      <c r="B49" s="1"/>
      <c r="C49" s="20" t="s">
        <v>41</v>
      </c>
      <c r="D49" s="474" t="s">
        <v>42</v>
      </c>
      <c r="E49" s="474"/>
      <c r="F49" s="474"/>
      <c r="G49" s="474"/>
      <c r="H49" s="474"/>
      <c r="I49" s="474"/>
      <c r="J49" s="474" t="s">
        <v>43</v>
      </c>
      <c r="K49" s="474"/>
      <c r="L49" s="474"/>
      <c r="M49" s="474"/>
      <c r="N49" s="474"/>
      <c r="O49" s="495"/>
      <c r="P49" s="1"/>
    </row>
    <row r="50" spans="2:16" x14ac:dyDescent="0.3">
      <c r="B50" s="1"/>
      <c r="C50" s="106"/>
      <c r="D50" s="461"/>
      <c r="E50" s="461"/>
      <c r="F50" s="461"/>
      <c r="G50" s="461"/>
      <c r="H50" s="461"/>
      <c r="I50" s="461"/>
      <c r="J50" s="490"/>
      <c r="K50" s="490"/>
      <c r="L50" s="490"/>
      <c r="M50" s="490"/>
      <c r="N50" s="490"/>
      <c r="O50" s="491"/>
      <c r="P50" s="1"/>
    </row>
    <row r="51" spans="2:16" x14ac:dyDescent="0.3">
      <c r="B51" s="1"/>
      <c r="C51" s="106"/>
      <c r="D51" s="461"/>
      <c r="E51" s="461"/>
      <c r="F51" s="461"/>
      <c r="G51" s="461"/>
      <c r="H51" s="461"/>
      <c r="I51" s="461"/>
      <c r="J51" s="490"/>
      <c r="K51" s="490"/>
      <c r="L51" s="490"/>
      <c r="M51" s="490"/>
      <c r="N51" s="490"/>
      <c r="O51" s="491"/>
      <c r="P51" s="1"/>
    </row>
    <row r="52" spans="2:16" x14ac:dyDescent="0.3">
      <c r="B52" s="1"/>
      <c r="C52" s="106"/>
      <c r="D52" s="461"/>
      <c r="E52" s="461"/>
      <c r="F52" s="461"/>
      <c r="G52" s="461"/>
      <c r="H52" s="461"/>
      <c r="I52" s="461"/>
      <c r="J52" s="490"/>
      <c r="K52" s="490"/>
      <c r="L52" s="490"/>
      <c r="M52" s="490"/>
      <c r="N52" s="490"/>
      <c r="O52" s="491"/>
      <c r="P52" s="1"/>
    </row>
    <row r="53" spans="2:16" x14ac:dyDescent="0.3">
      <c r="B53" s="1"/>
      <c r="C53" s="106"/>
      <c r="D53" s="490"/>
      <c r="E53" s="490"/>
      <c r="F53" s="490"/>
      <c r="G53" s="490"/>
      <c r="H53" s="490"/>
      <c r="I53" s="491"/>
      <c r="J53" s="490"/>
      <c r="K53" s="490"/>
      <c r="L53" s="490"/>
      <c r="M53" s="490"/>
      <c r="N53" s="490"/>
      <c r="O53" s="491"/>
      <c r="P53" s="1"/>
    </row>
    <row r="54" spans="2:16" x14ac:dyDescent="0.3">
      <c r="B54" s="1"/>
      <c r="C54" s="106"/>
      <c r="D54" s="490"/>
      <c r="E54" s="490"/>
      <c r="F54" s="490"/>
      <c r="G54" s="490"/>
      <c r="H54" s="490"/>
      <c r="I54" s="491"/>
      <c r="J54" s="490"/>
      <c r="K54" s="490"/>
      <c r="L54" s="490"/>
      <c r="M54" s="490"/>
      <c r="N54" s="490"/>
      <c r="O54" s="491"/>
      <c r="P54" s="1"/>
    </row>
    <row r="55" spans="2:16" hidden="1" outlineLevel="1" x14ac:dyDescent="0.3">
      <c r="B55" s="1"/>
      <c r="C55" s="106"/>
      <c r="D55" s="490"/>
      <c r="E55" s="490"/>
      <c r="F55" s="490"/>
      <c r="G55" s="490"/>
      <c r="H55" s="490"/>
      <c r="I55" s="491"/>
      <c r="J55" s="490"/>
      <c r="K55" s="490"/>
      <c r="L55" s="490"/>
      <c r="M55" s="490"/>
      <c r="N55" s="490"/>
      <c r="O55" s="491"/>
      <c r="P55" s="1"/>
    </row>
    <row r="56" spans="2:16" hidden="1" outlineLevel="1" x14ac:dyDescent="0.3">
      <c r="B56" s="1"/>
      <c r="C56" s="106"/>
      <c r="D56" s="490"/>
      <c r="E56" s="490"/>
      <c r="F56" s="490"/>
      <c r="G56" s="490"/>
      <c r="H56" s="490"/>
      <c r="I56" s="491"/>
      <c r="J56" s="490"/>
      <c r="K56" s="490"/>
      <c r="L56" s="490"/>
      <c r="M56" s="490"/>
      <c r="N56" s="490"/>
      <c r="O56" s="491"/>
      <c r="P56" s="1"/>
    </row>
    <row r="57" spans="2:16" hidden="1" outlineLevel="1" x14ac:dyDescent="0.3">
      <c r="B57" s="1"/>
      <c r="C57" s="106"/>
      <c r="D57" s="490"/>
      <c r="E57" s="490"/>
      <c r="F57" s="490"/>
      <c r="G57" s="490"/>
      <c r="H57" s="490"/>
      <c r="I57" s="491"/>
      <c r="J57" s="490"/>
      <c r="K57" s="490"/>
      <c r="L57" s="490"/>
      <c r="M57" s="490"/>
      <c r="N57" s="490"/>
      <c r="O57" s="491"/>
      <c r="P57" s="1"/>
    </row>
    <row r="58" spans="2:16" hidden="1" outlineLevel="1" x14ac:dyDescent="0.3">
      <c r="B58" s="1"/>
      <c r="C58" s="106"/>
      <c r="D58" s="490"/>
      <c r="E58" s="490"/>
      <c r="F58" s="490"/>
      <c r="G58" s="490"/>
      <c r="H58" s="490"/>
      <c r="I58" s="491"/>
      <c r="J58" s="490"/>
      <c r="K58" s="490"/>
      <c r="L58" s="490"/>
      <c r="M58" s="490"/>
      <c r="N58" s="490"/>
      <c r="O58" s="491"/>
      <c r="P58" s="1"/>
    </row>
    <row r="59" spans="2:16" hidden="1" outlineLevel="1" x14ac:dyDescent="0.3">
      <c r="B59" s="1"/>
      <c r="C59" s="106"/>
      <c r="D59" s="490"/>
      <c r="E59" s="490"/>
      <c r="F59" s="490"/>
      <c r="G59" s="490"/>
      <c r="H59" s="490"/>
      <c r="I59" s="491"/>
      <c r="J59" s="490"/>
      <c r="K59" s="490"/>
      <c r="L59" s="490"/>
      <c r="M59" s="490"/>
      <c r="N59" s="490"/>
      <c r="O59" s="491"/>
      <c r="P59" s="1"/>
    </row>
    <row r="60" spans="2:16" hidden="1" outlineLevel="1" x14ac:dyDescent="0.3">
      <c r="B60" s="1"/>
      <c r="C60" s="106"/>
      <c r="D60" s="490"/>
      <c r="E60" s="490"/>
      <c r="F60" s="490"/>
      <c r="G60" s="490"/>
      <c r="H60" s="490"/>
      <c r="I60" s="491"/>
      <c r="J60" s="490"/>
      <c r="K60" s="490"/>
      <c r="L60" s="490"/>
      <c r="M60" s="490"/>
      <c r="N60" s="490"/>
      <c r="O60" s="491"/>
      <c r="P60" s="1"/>
    </row>
    <row r="61" spans="2:16" hidden="1" outlineLevel="1" x14ac:dyDescent="0.3">
      <c r="B61" s="1"/>
      <c r="C61" s="106"/>
      <c r="D61" s="490"/>
      <c r="E61" s="490"/>
      <c r="F61" s="490"/>
      <c r="G61" s="490"/>
      <c r="H61" s="490"/>
      <c r="I61" s="491"/>
      <c r="J61" s="490"/>
      <c r="K61" s="490"/>
      <c r="L61" s="490"/>
      <c r="M61" s="490"/>
      <c r="N61" s="490"/>
      <c r="O61" s="491"/>
      <c r="P61" s="1"/>
    </row>
    <row r="62" spans="2:16" hidden="1" outlineLevel="1" x14ac:dyDescent="0.3">
      <c r="B62" s="1"/>
      <c r="C62" s="106"/>
      <c r="D62" s="490"/>
      <c r="E62" s="490"/>
      <c r="F62" s="490"/>
      <c r="G62" s="490"/>
      <c r="H62" s="490"/>
      <c r="I62" s="491"/>
      <c r="J62" s="490"/>
      <c r="K62" s="490"/>
      <c r="L62" s="490"/>
      <c r="M62" s="490"/>
      <c r="N62" s="490"/>
      <c r="O62" s="491"/>
      <c r="P62" s="1"/>
    </row>
    <row r="63" spans="2:16" hidden="1" outlineLevel="1" x14ac:dyDescent="0.3">
      <c r="B63" s="1"/>
      <c r="C63" s="106"/>
      <c r="D63" s="490"/>
      <c r="E63" s="490"/>
      <c r="F63" s="490"/>
      <c r="G63" s="490"/>
      <c r="H63" s="490"/>
      <c r="I63" s="491"/>
      <c r="J63" s="490"/>
      <c r="K63" s="490"/>
      <c r="L63" s="490"/>
      <c r="M63" s="490"/>
      <c r="N63" s="490"/>
      <c r="O63" s="491"/>
      <c r="P63" s="1"/>
    </row>
    <row r="64" spans="2:16" hidden="1" outlineLevel="1" x14ac:dyDescent="0.3">
      <c r="B64" s="1"/>
      <c r="C64" s="106"/>
      <c r="D64" s="490"/>
      <c r="E64" s="490"/>
      <c r="F64" s="490"/>
      <c r="G64" s="490"/>
      <c r="H64" s="490"/>
      <c r="I64" s="491"/>
      <c r="J64" s="490"/>
      <c r="K64" s="490"/>
      <c r="L64" s="490"/>
      <c r="M64" s="490"/>
      <c r="N64" s="490"/>
      <c r="O64" s="491"/>
      <c r="P64" s="1"/>
    </row>
    <row r="65" spans="2:16" hidden="1" outlineLevel="1" x14ac:dyDescent="0.3">
      <c r="B65" s="1"/>
      <c r="C65" s="106"/>
      <c r="D65" s="490"/>
      <c r="E65" s="490"/>
      <c r="F65" s="490"/>
      <c r="G65" s="490"/>
      <c r="H65" s="490"/>
      <c r="I65" s="491"/>
      <c r="J65" s="490"/>
      <c r="K65" s="490"/>
      <c r="L65" s="490"/>
      <c r="M65" s="490"/>
      <c r="N65" s="490"/>
      <c r="O65" s="491"/>
      <c r="P65" s="1"/>
    </row>
    <row r="66" spans="2:16" hidden="1" outlineLevel="1" x14ac:dyDescent="0.3">
      <c r="B66" s="1"/>
      <c r="C66" s="106"/>
      <c r="D66" s="490"/>
      <c r="E66" s="490"/>
      <c r="F66" s="490"/>
      <c r="G66" s="490"/>
      <c r="H66" s="490"/>
      <c r="I66" s="491"/>
      <c r="J66" s="490"/>
      <c r="K66" s="490"/>
      <c r="L66" s="490"/>
      <c r="M66" s="490"/>
      <c r="N66" s="490"/>
      <c r="O66" s="491"/>
      <c r="P66" s="1"/>
    </row>
    <row r="67" spans="2:16" hidden="1" outlineLevel="1" x14ac:dyDescent="0.3">
      <c r="B67" s="1"/>
      <c r="C67" s="106"/>
      <c r="D67" s="490"/>
      <c r="E67" s="490"/>
      <c r="F67" s="490"/>
      <c r="G67" s="490"/>
      <c r="H67" s="490"/>
      <c r="I67" s="491"/>
      <c r="J67" s="490"/>
      <c r="K67" s="490"/>
      <c r="L67" s="490"/>
      <c r="M67" s="490"/>
      <c r="N67" s="490"/>
      <c r="O67" s="491"/>
      <c r="P67" s="1"/>
    </row>
    <row r="68" spans="2:16" hidden="1" outlineLevel="1" x14ac:dyDescent="0.3">
      <c r="B68" s="1"/>
      <c r="C68" s="106"/>
      <c r="D68" s="490"/>
      <c r="E68" s="490"/>
      <c r="F68" s="490"/>
      <c r="G68" s="490"/>
      <c r="H68" s="490"/>
      <c r="I68" s="491"/>
      <c r="J68" s="490"/>
      <c r="K68" s="490"/>
      <c r="L68" s="490"/>
      <c r="M68" s="490"/>
      <c r="N68" s="490"/>
      <c r="O68" s="491"/>
      <c r="P68" s="1"/>
    </row>
    <row r="69" spans="2:16" hidden="1" outlineLevel="1" x14ac:dyDescent="0.3">
      <c r="B69" s="1"/>
      <c r="C69" s="106"/>
      <c r="D69" s="490"/>
      <c r="E69" s="490"/>
      <c r="F69" s="490"/>
      <c r="G69" s="490"/>
      <c r="H69" s="490"/>
      <c r="I69" s="491"/>
      <c r="J69" s="490"/>
      <c r="K69" s="490"/>
      <c r="L69" s="490"/>
      <c r="M69" s="490"/>
      <c r="N69" s="490"/>
      <c r="O69" s="491"/>
      <c r="P69" s="1"/>
    </row>
    <row r="70" spans="2:16" hidden="1" outlineLevel="1" x14ac:dyDescent="0.3">
      <c r="B70" s="1"/>
      <c r="C70" s="106"/>
      <c r="D70" s="490"/>
      <c r="E70" s="490"/>
      <c r="F70" s="490"/>
      <c r="G70" s="490"/>
      <c r="H70" s="490"/>
      <c r="I70" s="491"/>
      <c r="J70" s="490"/>
      <c r="K70" s="490"/>
      <c r="L70" s="490"/>
      <c r="M70" s="490"/>
      <c r="N70" s="490"/>
      <c r="O70" s="491"/>
      <c r="P70" s="1"/>
    </row>
    <row r="71" spans="2:16" hidden="1" outlineLevel="1" x14ac:dyDescent="0.3">
      <c r="B71" s="1"/>
      <c r="C71" s="106"/>
      <c r="D71" s="490"/>
      <c r="E71" s="490"/>
      <c r="F71" s="490"/>
      <c r="G71" s="490"/>
      <c r="H71" s="490"/>
      <c r="I71" s="491"/>
      <c r="J71" s="490"/>
      <c r="K71" s="490"/>
      <c r="L71" s="490"/>
      <c r="M71" s="490"/>
      <c r="N71" s="490"/>
      <c r="O71" s="491"/>
      <c r="P71" s="1"/>
    </row>
    <row r="72" spans="2:16" hidden="1" outlineLevel="1" x14ac:dyDescent="0.3">
      <c r="B72" s="1"/>
      <c r="C72" s="106"/>
      <c r="D72" s="490"/>
      <c r="E72" s="490"/>
      <c r="F72" s="490"/>
      <c r="G72" s="490"/>
      <c r="H72" s="490"/>
      <c r="I72" s="491"/>
      <c r="J72" s="490"/>
      <c r="K72" s="490"/>
      <c r="L72" s="490"/>
      <c r="M72" s="490"/>
      <c r="N72" s="490"/>
      <c r="O72" s="491"/>
      <c r="P72" s="1"/>
    </row>
    <row r="73" spans="2:16" hidden="1" outlineLevel="1" x14ac:dyDescent="0.3">
      <c r="B73" s="1"/>
      <c r="C73" s="106"/>
      <c r="D73" s="490"/>
      <c r="E73" s="490"/>
      <c r="F73" s="490"/>
      <c r="G73" s="490"/>
      <c r="H73" s="490"/>
      <c r="I73" s="491"/>
      <c r="J73" s="490"/>
      <c r="K73" s="490"/>
      <c r="L73" s="490"/>
      <c r="M73" s="490"/>
      <c r="N73" s="490"/>
      <c r="O73" s="491"/>
      <c r="P73" s="1"/>
    </row>
    <row r="74" spans="2:16" hidden="1" outlineLevel="1" x14ac:dyDescent="0.3">
      <c r="B74" s="1"/>
      <c r="C74" s="106"/>
      <c r="D74" s="490"/>
      <c r="E74" s="490"/>
      <c r="F74" s="490"/>
      <c r="G74" s="490"/>
      <c r="H74" s="490"/>
      <c r="I74" s="491"/>
      <c r="J74" s="490"/>
      <c r="K74" s="490"/>
      <c r="L74" s="490"/>
      <c r="M74" s="490"/>
      <c r="N74" s="490"/>
      <c r="O74" s="491"/>
      <c r="P74" s="1"/>
    </row>
    <row r="75" spans="2:16" hidden="1" outlineLevel="1" x14ac:dyDescent="0.3">
      <c r="B75" s="1"/>
      <c r="C75" s="106"/>
      <c r="D75" s="490"/>
      <c r="E75" s="490"/>
      <c r="F75" s="490"/>
      <c r="G75" s="490"/>
      <c r="H75" s="490"/>
      <c r="I75" s="491"/>
      <c r="J75" s="490"/>
      <c r="K75" s="490"/>
      <c r="L75" s="490"/>
      <c r="M75" s="490"/>
      <c r="N75" s="490"/>
      <c r="O75" s="491"/>
      <c r="P75" s="1"/>
    </row>
    <row r="76" spans="2:16" hidden="1" outlineLevel="1" x14ac:dyDescent="0.3">
      <c r="B76" s="1"/>
      <c r="C76" s="106"/>
      <c r="D76" s="490"/>
      <c r="E76" s="490"/>
      <c r="F76" s="490"/>
      <c r="G76" s="490"/>
      <c r="H76" s="490"/>
      <c r="I76" s="491"/>
      <c r="J76" s="490"/>
      <c r="K76" s="490"/>
      <c r="L76" s="490"/>
      <c r="M76" s="490"/>
      <c r="N76" s="490"/>
      <c r="O76" s="491"/>
      <c r="P76" s="1"/>
    </row>
    <row r="77" spans="2:16" hidden="1" outlineLevel="1" x14ac:dyDescent="0.3">
      <c r="B77" s="1"/>
      <c r="C77" s="106"/>
      <c r="D77" s="490"/>
      <c r="E77" s="490"/>
      <c r="F77" s="490"/>
      <c r="G77" s="490"/>
      <c r="H77" s="490"/>
      <c r="I77" s="491"/>
      <c r="J77" s="490"/>
      <c r="K77" s="490"/>
      <c r="L77" s="490"/>
      <c r="M77" s="490"/>
      <c r="N77" s="490"/>
      <c r="O77" s="491"/>
      <c r="P77" s="1"/>
    </row>
    <row r="78" spans="2:16" hidden="1" outlineLevel="1" x14ac:dyDescent="0.3">
      <c r="B78" s="1"/>
      <c r="C78" s="106"/>
      <c r="D78" s="490"/>
      <c r="E78" s="490"/>
      <c r="F78" s="490"/>
      <c r="G78" s="490"/>
      <c r="H78" s="490"/>
      <c r="I78" s="491"/>
      <c r="J78" s="490"/>
      <c r="K78" s="490"/>
      <c r="L78" s="490"/>
      <c r="M78" s="490"/>
      <c r="N78" s="490"/>
      <c r="O78" s="491"/>
      <c r="P78" s="1"/>
    </row>
    <row r="79" spans="2:16" hidden="1" outlineLevel="1" x14ac:dyDescent="0.3">
      <c r="B79" s="1"/>
      <c r="C79" s="106"/>
      <c r="D79" s="490"/>
      <c r="E79" s="490"/>
      <c r="F79" s="490"/>
      <c r="G79" s="490"/>
      <c r="H79" s="490"/>
      <c r="I79" s="491"/>
      <c r="J79" s="490"/>
      <c r="K79" s="490"/>
      <c r="L79" s="490"/>
      <c r="M79" s="490"/>
      <c r="N79" s="490"/>
      <c r="O79" s="491"/>
      <c r="P79" s="1"/>
    </row>
    <row r="80" spans="2:16" hidden="1" outlineLevel="1" x14ac:dyDescent="0.3">
      <c r="B80" s="1"/>
      <c r="C80" s="106"/>
      <c r="D80" s="490"/>
      <c r="E80" s="490"/>
      <c r="F80" s="490"/>
      <c r="G80" s="490"/>
      <c r="H80" s="490"/>
      <c r="I80" s="491"/>
      <c r="J80" s="490"/>
      <c r="K80" s="490"/>
      <c r="L80" s="490"/>
      <c r="M80" s="490"/>
      <c r="N80" s="490"/>
      <c r="O80" s="491"/>
      <c r="P80" s="1"/>
    </row>
    <row r="81" spans="2:16" hidden="1" outlineLevel="1" x14ac:dyDescent="0.3">
      <c r="B81" s="1"/>
      <c r="C81" s="106"/>
      <c r="D81" s="490"/>
      <c r="E81" s="490"/>
      <c r="F81" s="490"/>
      <c r="G81" s="490"/>
      <c r="H81" s="490"/>
      <c r="I81" s="491"/>
      <c r="J81" s="490"/>
      <c r="K81" s="490"/>
      <c r="L81" s="490"/>
      <c r="M81" s="490"/>
      <c r="N81" s="490"/>
      <c r="O81" s="491"/>
      <c r="P81" s="1"/>
    </row>
    <row r="82" spans="2:16" hidden="1" outlineLevel="1" x14ac:dyDescent="0.3">
      <c r="B82" s="1"/>
      <c r="C82" s="106"/>
      <c r="D82" s="490"/>
      <c r="E82" s="490"/>
      <c r="F82" s="490"/>
      <c r="G82" s="490"/>
      <c r="H82" s="490"/>
      <c r="I82" s="491"/>
      <c r="J82" s="490"/>
      <c r="K82" s="490"/>
      <c r="L82" s="490"/>
      <c r="M82" s="490"/>
      <c r="N82" s="490"/>
      <c r="O82" s="491"/>
      <c r="P82" s="1"/>
    </row>
    <row r="83" spans="2:16" hidden="1" outlineLevel="1" x14ac:dyDescent="0.3">
      <c r="B83" s="1"/>
      <c r="C83" s="106"/>
      <c r="D83" s="490"/>
      <c r="E83" s="490"/>
      <c r="F83" s="490"/>
      <c r="G83" s="490"/>
      <c r="H83" s="490"/>
      <c r="I83" s="491"/>
      <c r="J83" s="490"/>
      <c r="K83" s="490"/>
      <c r="L83" s="490"/>
      <c r="M83" s="490"/>
      <c r="N83" s="490"/>
      <c r="O83" s="491"/>
      <c r="P83" s="1"/>
    </row>
    <row r="84" spans="2:16" hidden="1" outlineLevel="1" x14ac:dyDescent="0.3">
      <c r="B84" s="1"/>
      <c r="C84" s="106"/>
      <c r="D84" s="490"/>
      <c r="E84" s="490"/>
      <c r="F84" s="490"/>
      <c r="G84" s="490"/>
      <c r="H84" s="490"/>
      <c r="I84" s="491"/>
      <c r="J84" s="490"/>
      <c r="K84" s="490"/>
      <c r="L84" s="490"/>
      <c r="M84" s="490"/>
      <c r="N84" s="490"/>
      <c r="O84" s="491"/>
      <c r="P84" s="1"/>
    </row>
    <row r="85" spans="2:16" hidden="1" outlineLevel="1" x14ac:dyDescent="0.3">
      <c r="B85" s="1"/>
      <c r="C85" s="106"/>
      <c r="D85" s="490"/>
      <c r="E85" s="490"/>
      <c r="F85" s="490"/>
      <c r="G85" s="490"/>
      <c r="H85" s="490"/>
      <c r="I85" s="491"/>
      <c r="J85" s="490"/>
      <c r="K85" s="490"/>
      <c r="L85" s="490"/>
      <c r="M85" s="490"/>
      <c r="N85" s="490"/>
      <c r="O85" s="491"/>
      <c r="P85" s="1"/>
    </row>
    <row r="86" spans="2:16" hidden="1" outlineLevel="1" x14ac:dyDescent="0.3">
      <c r="B86" s="1"/>
      <c r="C86" s="106"/>
      <c r="D86" s="490"/>
      <c r="E86" s="490"/>
      <c r="F86" s="490"/>
      <c r="G86" s="490"/>
      <c r="H86" s="490"/>
      <c r="I86" s="491"/>
      <c r="J86" s="490"/>
      <c r="K86" s="490"/>
      <c r="L86" s="490"/>
      <c r="M86" s="490"/>
      <c r="N86" s="490"/>
      <c r="O86" s="491"/>
      <c r="P86" s="1"/>
    </row>
    <row r="87" spans="2:16" hidden="1" outlineLevel="1" x14ac:dyDescent="0.3">
      <c r="B87" s="1"/>
      <c r="C87" s="106"/>
      <c r="D87" s="490"/>
      <c r="E87" s="490"/>
      <c r="F87" s="490"/>
      <c r="G87" s="490"/>
      <c r="H87" s="490"/>
      <c r="I87" s="491"/>
      <c r="J87" s="490"/>
      <c r="K87" s="490"/>
      <c r="L87" s="490"/>
      <c r="M87" s="490"/>
      <c r="N87" s="490"/>
      <c r="O87" s="491"/>
      <c r="P87" s="1"/>
    </row>
    <row r="88" spans="2:16" hidden="1" outlineLevel="1" x14ac:dyDescent="0.3">
      <c r="B88" s="1"/>
      <c r="C88" s="106"/>
      <c r="D88" s="490"/>
      <c r="E88" s="490"/>
      <c r="F88" s="490"/>
      <c r="G88" s="490"/>
      <c r="H88" s="490"/>
      <c r="I88" s="491"/>
      <c r="J88" s="490"/>
      <c r="K88" s="490"/>
      <c r="L88" s="490"/>
      <c r="M88" s="490"/>
      <c r="N88" s="490"/>
      <c r="O88" s="491"/>
      <c r="P88" s="1"/>
    </row>
    <row r="89" spans="2:16" hidden="1" outlineLevel="1" x14ac:dyDescent="0.3">
      <c r="B89" s="1"/>
      <c r="C89" s="106"/>
      <c r="D89" s="490"/>
      <c r="E89" s="490"/>
      <c r="F89" s="490"/>
      <c r="G89" s="490"/>
      <c r="H89" s="490"/>
      <c r="I89" s="491"/>
      <c r="J89" s="490"/>
      <c r="K89" s="490"/>
      <c r="L89" s="490"/>
      <c r="M89" s="490"/>
      <c r="N89" s="490"/>
      <c r="O89" s="491"/>
      <c r="P89" s="1"/>
    </row>
    <row r="90" spans="2:16" hidden="1" outlineLevel="1" x14ac:dyDescent="0.3">
      <c r="B90" s="1"/>
      <c r="C90" s="106"/>
      <c r="D90" s="490"/>
      <c r="E90" s="490"/>
      <c r="F90" s="490"/>
      <c r="G90" s="490"/>
      <c r="H90" s="490"/>
      <c r="I90" s="491"/>
      <c r="J90" s="490"/>
      <c r="K90" s="490"/>
      <c r="L90" s="490"/>
      <c r="M90" s="490"/>
      <c r="N90" s="490"/>
      <c r="O90" s="491"/>
      <c r="P90" s="1"/>
    </row>
    <row r="91" spans="2:16" hidden="1" outlineLevel="1" x14ac:dyDescent="0.3">
      <c r="B91" s="1"/>
      <c r="C91" s="106"/>
      <c r="D91" s="490"/>
      <c r="E91" s="490"/>
      <c r="F91" s="490"/>
      <c r="G91" s="490"/>
      <c r="H91" s="490"/>
      <c r="I91" s="491"/>
      <c r="J91" s="490"/>
      <c r="K91" s="490"/>
      <c r="L91" s="490"/>
      <c r="M91" s="490"/>
      <c r="N91" s="490"/>
      <c r="O91" s="491"/>
      <c r="P91" s="1"/>
    </row>
    <row r="92" spans="2:16" hidden="1" outlineLevel="1" x14ac:dyDescent="0.3">
      <c r="B92" s="1"/>
      <c r="C92" s="106"/>
      <c r="D92" s="490"/>
      <c r="E92" s="490"/>
      <c r="F92" s="490"/>
      <c r="G92" s="490"/>
      <c r="H92" s="490"/>
      <c r="I92" s="491"/>
      <c r="J92" s="490"/>
      <c r="K92" s="490"/>
      <c r="L92" s="490"/>
      <c r="M92" s="490"/>
      <c r="N92" s="490"/>
      <c r="O92" s="491"/>
      <c r="P92" s="1"/>
    </row>
    <row r="93" spans="2:16" hidden="1" outlineLevel="1" x14ac:dyDescent="0.3">
      <c r="B93" s="1"/>
      <c r="C93" s="106"/>
      <c r="D93" s="490"/>
      <c r="E93" s="490"/>
      <c r="F93" s="490"/>
      <c r="G93" s="490"/>
      <c r="H93" s="490"/>
      <c r="I93" s="491"/>
      <c r="J93" s="490"/>
      <c r="K93" s="490"/>
      <c r="L93" s="490"/>
      <c r="M93" s="490"/>
      <c r="N93" s="490"/>
      <c r="O93" s="491"/>
      <c r="P93" s="1"/>
    </row>
    <row r="94" spans="2:16" hidden="1" outlineLevel="1" x14ac:dyDescent="0.3">
      <c r="B94" s="1"/>
      <c r="C94" s="106"/>
      <c r="D94" s="490"/>
      <c r="E94" s="490"/>
      <c r="F94" s="490"/>
      <c r="G94" s="490"/>
      <c r="H94" s="490"/>
      <c r="I94" s="491"/>
      <c r="J94" s="490"/>
      <c r="K94" s="490"/>
      <c r="L94" s="490"/>
      <c r="M94" s="490"/>
      <c r="N94" s="490"/>
      <c r="O94" s="491"/>
      <c r="P94" s="1"/>
    </row>
    <row r="95" spans="2:16" collapsed="1" x14ac:dyDescent="0.3">
      <c r="B95" s="1"/>
      <c r="C95" s="40"/>
      <c r="D95" s="1"/>
      <c r="E95" s="262"/>
      <c r="F95" s="262"/>
      <c r="G95" s="262"/>
      <c r="H95" s="262"/>
      <c r="I95" s="263"/>
      <c r="J95" s="262"/>
      <c r="K95" s="262"/>
      <c r="L95" s="262"/>
      <c r="M95" s="262"/>
      <c r="N95" s="262"/>
      <c r="O95" s="105"/>
      <c r="P95" s="1"/>
    </row>
    <row r="96" spans="2:16" ht="14.9" customHeight="1" x14ac:dyDescent="0.3">
      <c r="B96" s="1"/>
      <c r="C96" s="387" t="s">
        <v>28</v>
      </c>
      <c r="D96" s="387"/>
      <c r="E96" s="387"/>
      <c r="F96" s="387"/>
      <c r="G96" s="387"/>
      <c r="H96" s="387"/>
      <c r="I96" s="387"/>
      <c r="J96" s="387" t="s">
        <v>29</v>
      </c>
      <c r="K96" s="387"/>
      <c r="L96" s="387"/>
      <c r="M96" s="387"/>
      <c r="N96" s="387"/>
      <c r="O96" s="454"/>
      <c r="P96" s="1"/>
    </row>
    <row r="97" spans="2:16" ht="14.9" customHeight="1" x14ac:dyDescent="0.3">
      <c r="B97" s="1"/>
      <c r="C97" s="399"/>
      <c r="D97" s="399"/>
      <c r="E97" s="399"/>
      <c r="F97" s="399"/>
      <c r="G97" s="399"/>
      <c r="H97" s="399"/>
      <c r="I97" s="399"/>
      <c r="J97" s="390"/>
      <c r="K97" s="390"/>
      <c r="L97" s="390"/>
      <c r="M97" s="390"/>
      <c r="N97" s="390"/>
      <c r="O97" s="456"/>
      <c r="P97" s="1"/>
    </row>
    <row r="98" spans="2:16" ht="14.9" customHeight="1" x14ac:dyDescent="0.3">
      <c r="B98" s="1"/>
      <c r="C98" s="399"/>
      <c r="D98" s="399"/>
      <c r="E98" s="399"/>
      <c r="F98" s="399"/>
      <c r="G98" s="399"/>
      <c r="H98" s="399"/>
      <c r="I98" s="399"/>
      <c r="J98" s="390"/>
      <c r="K98" s="390"/>
      <c r="L98" s="390"/>
      <c r="M98" s="390"/>
      <c r="N98" s="390"/>
      <c r="O98" s="456"/>
      <c r="P98" s="1"/>
    </row>
    <row r="99" spans="2:16" x14ac:dyDescent="0.3">
      <c r="B99" s="1"/>
      <c r="C99" s="399"/>
      <c r="D99" s="399"/>
      <c r="E99" s="399"/>
      <c r="F99" s="399"/>
      <c r="G99" s="399"/>
      <c r="H99" s="399"/>
      <c r="I99" s="399"/>
      <c r="J99" s="390"/>
      <c r="K99" s="390"/>
      <c r="L99" s="390"/>
      <c r="M99" s="390"/>
      <c r="N99" s="390"/>
      <c r="O99" s="456"/>
      <c r="P99" s="1"/>
    </row>
    <row r="100" spans="2:16" ht="14.9" customHeight="1" x14ac:dyDescent="0.3">
      <c r="B100" s="1"/>
      <c r="C100" s="455"/>
      <c r="D100" s="455"/>
      <c r="E100" s="455"/>
      <c r="F100" s="455"/>
      <c r="G100" s="455"/>
      <c r="H100" s="455"/>
      <c r="I100" s="455"/>
      <c r="J100" s="457"/>
      <c r="K100" s="457"/>
      <c r="L100" s="457"/>
      <c r="M100" s="457"/>
      <c r="N100" s="457"/>
      <c r="O100" s="458"/>
      <c r="P100" s="1"/>
    </row>
    <row r="101" spans="2:16" x14ac:dyDescent="0.3">
      <c r="B101" s="1"/>
      <c r="C101" s="1"/>
      <c r="D101" s="1"/>
      <c r="E101" s="1"/>
      <c r="F101" s="1"/>
      <c r="G101" s="1"/>
      <c r="H101" s="1"/>
      <c r="I101" s="1"/>
      <c r="J101" s="1"/>
      <c r="K101" s="1"/>
      <c r="L101" s="1"/>
      <c r="M101" s="1"/>
      <c r="N101" s="1"/>
      <c r="O101" s="1"/>
      <c r="P101" s="1"/>
    </row>
    <row r="102" spans="2:16" s="117" customFormat="1" x14ac:dyDescent="0.3">
      <c r="B102" s="116"/>
      <c r="C102" s="1"/>
      <c r="D102" s="1"/>
      <c r="E102" s="1"/>
      <c r="F102" s="1"/>
      <c r="G102" s="1"/>
      <c r="H102" s="1"/>
      <c r="I102" s="1"/>
      <c r="J102" s="1"/>
      <c r="K102" s="1"/>
      <c r="L102" s="1"/>
      <c r="M102" s="1"/>
      <c r="N102" s="1"/>
      <c r="O102" s="1"/>
      <c r="P102" s="116"/>
    </row>
    <row r="103" spans="2:16" s="117" customFormat="1" x14ac:dyDescent="0.3">
      <c r="B103" s="116"/>
      <c r="C103" s="450" t="s">
        <v>583</v>
      </c>
      <c r="D103" s="470"/>
      <c r="E103" s="470"/>
      <c r="F103" s="470"/>
      <c r="G103" s="470"/>
      <c r="H103" s="470"/>
      <c r="I103" s="470"/>
      <c r="J103" s="470"/>
      <c r="K103" s="470"/>
      <c r="L103" s="470"/>
      <c r="M103" s="470"/>
      <c r="N103" s="470"/>
      <c r="O103" s="471"/>
      <c r="P103" s="116"/>
    </row>
    <row r="104" spans="2:16" s="117" customFormat="1" ht="12.75" customHeight="1" x14ac:dyDescent="0.3">
      <c r="B104" s="116"/>
      <c r="C104" s="40"/>
      <c r="D104" s="1"/>
      <c r="E104" s="1"/>
      <c r="F104" s="1"/>
      <c r="G104" s="1"/>
      <c r="H104" s="1"/>
      <c r="I104" s="1"/>
      <c r="J104" s="1"/>
      <c r="K104" s="1"/>
      <c r="L104" s="1"/>
      <c r="M104" s="1"/>
      <c r="N104" s="1"/>
      <c r="O104" s="41"/>
      <c r="P104" s="116"/>
    </row>
    <row r="105" spans="2:16" s="117" customFormat="1" ht="44.25" customHeight="1" x14ac:dyDescent="0.3">
      <c r="B105" s="116"/>
      <c r="C105" s="85" t="s">
        <v>22</v>
      </c>
      <c r="D105" s="472" t="s">
        <v>590</v>
      </c>
      <c r="E105" s="472"/>
      <c r="F105" s="472"/>
      <c r="G105" s="472"/>
      <c r="H105" s="472"/>
      <c r="I105" s="472"/>
      <c r="J105" s="472"/>
      <c r="K105" s="472"/>
      <c r="L105" s="472"/>
      <c r="M105" s="472"/>
      <c r="N105" s="472"/>
      <c r="O105" s="473"/>
      <c r="P105" s="116"/>
    </row>
    <row r="106" spans="2:16" s="117" customFormat="1" ht="13.5" customHeight="1" x14ac:dyDescent="0.3">
      <c r="B106" s="116"/>
      <c r="C106" s="40"/>
      <c r="D106" s="38"/>
      <c r="E106" s="1"/>
      <c r="F106" s="1"/>
      <c r="G106" s="1"/>
      <c r="H106" s="1"/>
      <c r="I106" s="1"/>
      <c r="J106" s="1"/>
      <c r="K106" s="1"/>
      <c r="L106" s="1"/>
      <c r="M106" s="1"/>
      <c r="N106" s="1"/>
      <c r="O106" s="41"/>
      <c r="P106" s="116"/>
    </row>
    <row r="107" spans="2:16" x14ac:dyDescent="0.3">
      <c r="B107" s="1"/>
      <c r="C107" s="91"/>
      <c r="D107" s="474" t="s">
        <v>28</v>
      </c>
      <c r="E107" s="475"/>
      <c r="F107" s="475"/>
      <c r="G107" s="475"/>
      <c r="H107" s="475"/>
      <c r="I107" s="476"/>
      <c r="J107" s="1"/>
      <c r="K107" s="1"/>
      <c r="L107" s="1"/>
      <c r="M107" s="1"/>
      <c r="N107" s="1"/>
      <c r="O107" s="41"/>
      <c r="P107" s="1"/>
    </row>
    <row r="108" spans="2:16" s="117" customFormat="1" ht="70.5" customHeight="1" x14ac:dyDescent="0.3">
      <c r="B108" s="116"/>
      <c r="C108" s="91" t="s">
        <v>539</v>
      </c>
      <c r="D108" s="477"/>
      <c r="E108" s="478"/>
      <c r="F108" s="478"/>
      <c r="G108" s="478"/>
      <c r="H108" s="478"/>
      <c r="I108" s="479"/>
      <c r="J108" s="1"/>
      <c r="K108" s="1"/>
      <c r="L108" s="1"/>
      <c r="M108" s="1"/>
      <c r="N108" s="1"/>
      <c r="O108" s="41"/>
      <c r="P108" s="116"/>
    </row>
    <row r="109" spans="2:16" s="117" customFormat="1" ht="59.25" customHeight="1" x14ac:dyDescent="0.3">
      <c r="B109" s="116"/>
      <c r="C109" s="91" t="s">
        <v>68</v>
      </c>
      <c r="D109" s="477"/>
      <c r="E109" s="478"/>
      <c r="F109" s="478"/>
      <c r="G109" s="478"/>
      <c r="H109" s="478"/>
      <c r="I109" s="479"/>
      <c r="J109" s="51"/>
      <c r="K109" s="51"/>
      <c r="L109" s="51"/>
      <c r="M109" s="51"/>
      <c r="N109" s="51"/>
      <c r="O109" s="87"/>
      <c r="P109" s="116"/>
    </row>
    <row r="110" spans="2:16" x14ac:dyDescent="0.3">
      <c r="B110" s="1"/>
      <c r="C110" s="1"/>
      <c r="D110" s="1"/>
      <c r="E110" s="1"/>
      <c r="F110" s="1"/>
      <c r="G110" s="1"/>
      <c r="H110" s="1"/>
      <c r="I110" s="1"/>
      <c r="J110" s="1"/>
      <c r="K110" s="1"/>
      <c r="L110" s="1"/>
      <c r="M110" s="1"/>
      <c r="N110" s="1"/>
      <c r="O110" s="1"/>
      <c r="P110" s="1"/>
    </row>
    <row r="111" spans="2:16" s="117" customFormat="1" x14ac:dyDescent="0.3">
      <c r="B111" s="116"/>
      <c r="C111" s="1"/>
      <c r="D111" s="1"/>
      <c r="E111" s="1"/>
      <c r="F111" s="1"/>
      <c r="G111" s="1"/>
      <c r="H111" s="1"/>
      <c r="I111" s="1"/>
      <c r="J111" s="1"/>
      <c r="K111" s="1"/>
      <c r="L111" s="1"/>
      <c r="M111" s="1"/>
      <c r="N111" s="1"/>
      <c r="O111" s="1"/>
      <c r="P111" s="116"/>
    </row>
    <row r="112" spans="2:16" s="117" customFormat="1" ht="12.75" customHeight="1" x14ac:dyDescent="0.3">
      <c r="B112" s="116"/>
      <c r="C112" s="450" t="s">
        <v>584</v>
      </c>
      <c r="D112" s="450"/>
      <c r="E112" s="450"/>
      <c r="F112" s="450"/>
      <c r="G112" s="450"/>
      <c r="H112" s="450"/>
      <c r="I112" s="450"/>
      <c r="J112" s="450"/>
      <c r="K112" s="450"/>
      <c r="L112" s="450"/>
      <c r="M112" s="450"/>
      <c r="N112" s="450"/>
      <c r="O112" s="451"/>
      <c r="P112" s="116"/>
    </row>
    <row r="113" spans="2:16" s="117" customFormat="1" ht="12.75" customHeight="1" x14ac:dyDescent="0.3">
      <c r="B113" s="116"/>
      <c r="C113" s="40"/>
      <c r="D113" s="1"/>
      <c r="E113" s="1"/>
      <c r="F113" s="1"/>
      <c r="G113" s="1"/>
      <c r="H113" s="1"/>
      <c r="I113" s="1"/>
      <c r="J113" s="1"/>
      <c r="K113" s="1"/>
      <c r="L113" s="1"/>
      <c r="M113" s="1"/>
      <c r="N113" s="1"/>
      <c r="O113" s="41"/>
      <c r="P113" s="116"/>
    </row>
    <row r="114" spans="2:16" s="117" customFormat="1" ht="188.25" customHeight="1" x14ac:dyDescent="0.3">
      <c r="B114" s="116"/>
      <c r="C114" s="85" t="s">
        <v>22</v>
      </c>
      <c r="D114" s="452" t="s">
        <v>589</v>
      </c>
      <c r="E114" s="452"/>
      <c r="F114" s="452"/>
      <c r="G114" s="452"/>
      <c r="H114" s="452"/>
      <c r="I114" s="452"/>
      <c r="J114" s="452"/>
      <c r="K114" s="452"/>
      <c r="L114" s="452"/>
      <c r="M114" s="452"/>
      <c r="N114" s="452"/>
      <c r="O114" s="453"/>
      <c r="P114" s="116"/>
    </row>
    <row r="115" spans="2:16" s="117" customFormat="1" ht="13.5" customHeight="1" x14ac:dyDescent="0.3">
      <c r="B115" s="116"/>
      <c r="C115" s="40"/>
      <c r="D115" s="38"/>
      <c r="E115" s="1"/>
      <c r="F115" s="1"/>
      <c r="G115" s="1"/>
      <c r="H115" s="1"/>
      <c r="I115" s="1"/>
      <c r="J115" s="1"/>
      <c r="K115" s="1"/>
      <c r="L115" s="1"/>
      <c r="M115" s="1"/>
      <c r="N115" s="1"/>
      <c r="O115" s="41"/>
      <c r="P115" s="116"/>
    </row>
    <row r="116" spans="2:16" x14ac:dyDescent="0.3">
      <c r="B116" s="1"/>
      <c r="C116" s="259"/>
      <c r="D116" s="20" t="s">
        <v>613</v>
      </c>
      <c r="E116" s="20" t="s">
        <v>612</v>
      </c>
      <c r="F116" s="20" t="s">
        <v>44</v>
      </c>
      <c r="G116" s="57"/>
      <c r="H116" s="57"/>
      <c r="I116" s="1"/>
      <c r="J116" s="1"/>
      <c r="K116" s="1"/>
      <c r="L116" s="1"/>
      <c r="M116" s="1"/>
      <c r="N116" s="1"/>
      <c r="O116" s="41"/>
      <c r="P116" s="1"/>
    </row>
    <row r="117" spans="2:16" s="117" customFormat="1" x14ac:dyDescent="0.3">
      <c r="B117" s="116"/>
      <c r="C117" s="91" t="s">
        <v>45</v>
      </c>
      <c r="D117" s="14"/>
      <c r="E117" s="14"/>
      <c r="F117" s="15" t="str">
        <f>IFERROR(E117/D117-1,"")</f>
        <v/>
      </c>
      <c r="G117" s="57"/>
      <c r="H117" s="57"/>
      <c r="I117" s="16"/>
      <c r="J117" s="1"/>
      <c r="K117" s="1"/>
      <c r="L117" s="1"/>
      <c r="M117" s="1"/>
      <c r="N117" s="1"/>
      <c r="O117" s="41"/>
      <c r="P117" s="116"/>
    </row>
    <row r="118" spans="2:16" s="117" customFormat="1" x14ac:dyDescent="0.3">
      <c r="B118" s="116"/>
      <c r="C118" s="91" t="s">
        <v>46</v>
      </c>
      <c r="D118" s="14"/>
      <c r="E118" s="14"/>
      <c r="F118" s="15" t="str">
        <f>IFERROR(E118/D118-1,"")</f>
        <v/>
      </c>
      <c r="G118" s="57"/>
      <c r="H118" s="57"/>
      <c r="I118" s="16"/>
      <c r="J118" s="1"/>
      <c r="K118" s="1"/>
      <c r="L118" s="1"/>
      <c r="M118" s="1"/>
      <c r="N118" s="1"/>
      <c r="O118" s="41"/>
      <c r="P118" s="116"/>
    </row>
    <row r="119" spans="2:16" s="117" customFormat="1" x14ac:dyDescent="0.3">
      <c r="B119" s="116"/>
      <c r="C119" s="91" t="s">
        <v>47</v>
      </c>
      <c r="D119" s="14"/>
      <c r="E119" s="14"/>
      <c r="F119" s="15" t="str">
        <f>IFERROR(E119/D119-1,"")</f>
        <v/>
      </c>
      <c r="G119" s="57"/>
      <c r="H119" s="57"/>
      <c r="I119" s="16"/>
      <c r="J119" s="1"/>
      <c r="K119" s="1"/>
      <c r="L119" s="1"/>
      <c r="M119" s="1"/>
      <c r="N119" s="1"/>
      <c r="O119" s="41"/>
      <c r="P119" s="116"/>
    </row>
    <row r="120" spans="2:16" x14ac:dyDescent="0.3">
      <c r="B120" s="1"/>
      <c r="C120" s="91" t="s">
        <v>48</v>
      </c>
      <c r="D120" s="14"/>
      <c r="E120" s="14"/>
      <c r="F120" s="15" t="str">
        <f>IFERROR(E120/D120-1,"")</f>
        <v/>
      </c>
      <c r="G120" s="57"/>
      <c r="H120" s="57"/>
      <c r="I120" s="16"/>
      <c r="J120" s="1"/>
      <c r="K120" s="1"/>
      <c r="L120" s="1"/>
      <c r="M120" s="1"/>
      <c r="N120" s="1"/>
      <c r="O120" s="41"/>
      <c r="P120" s="1"/>
    </row>
    <row r="121" spans="2:16" x14ac:dyDescent="0.3">
      <c r="B121" s="1"/>
      <c r="C121" s="91" t="s">
        <v>49</v>
      </c>
      <c r="D121" s="14"/>
      <c r="E121" s="14"/>
      <c r="F121" s="15" t="str">
        <f>IFERROR(E121/D121-1,"")</f>
        <v/>
      </c>
      <c r="G121" s="57"/>
      <c r="H121" s="57"/>
      <c r="I121" s="16"/>
      <c r="J121" s="1"/>
      <c r="K121" s="1"/>
      <c r="L121" s="1"/>
      <c r="M121" s="1"/>
      <c r="N121" s="1"/>
      <c r="O121" s="41"/>
      <c r="P121" s="1"/>
    </row>
    <row r="122" spans="2:16" x14ac:dyDescent="0.3">
      <c r="B122" s="1"/>
      <c r="C122" s="40"/>
      <c r="D122" s="1"/>
      <c r="E122" s="1"/>
      <c r="F122" s="1"/>
      <c r="G122" s="1"/>
      <c r="H122" s="1"/>
      <c r="I122" s="1"/>
      <c r="J122" s="1"/>
      <c r="K122" s="1"/>
      <c r="L122" s="1"/>
      <c r="M122" s="1"/>
      <c r="N122" s="1"/>
      <c r="O122" s="41"/>
      <c r="P122" s="1"/>
    </row>
    <row r="123" spans="2:16" ht="14.9" customHeight="1" x14ac:dyDescent="0.3">
      <c r="B123" s="1"/>
      <c r="C123" s="387" t="s">
        <v>28</v>
      </c>
      <c r="D123" s="387"/>
      <c r="E123" s="387"/>
      <c r="F123" s="387"/>
      <c r="G123" s="387"/>
      <c r="H123" s="387"/>
      <c r="I123" s="387"/>
      <c r="J123" s="387" t="s">
        <v>29</v>
      </c>
      <c r="K123" s="387"/>
      <c r="L123" s="387"/>
      <c r="M123" s="387"/>
      <c r="N123" s="387"/>
      <c r="O123" s="454"/>
      <c r="P123" s="1"/>
    </row>
    <row r="124" spans="2:16" ht="14.9" customHeight="1" x14ac:dyDescent="0.3">
      <c r="B124" s="1"/>
      <c r="C124" s="399"/>
      <c r="D124" s="399"/>
      <c r="E124" s="399"/>
      <c r="F124" s="399"/>
      <c r="G124" s="399"/>
      <c r="H124" s="399"/>
      <c r="I124" s="399"/>
      <c r="J124" s="390"/>
      <c r="K124" s="390"/>
      <c r="L124" s="390"/>
      <c r="M124" s="390"/>
      <c r="N124" s="390"/>
      <c r="O124" s="456"/>
      <c r="P124" s="1"/>
    </row>
    <row r="125" spans="2:16" ht="14.9" customHeight="1" x14ac:dyDescent="0.3">
      <c r="B125" s="1"/>
      <c r="C125" s="399"/>
      <c r="D125" s="399"/>
      <c r="E125" s="399"/>
      <c r="F125" s="399"/>
      <c r="G125" s="399"/>
      <c r="H125" s="399"/>
      <c r="I125" s="399"/>
      <c r="J125" s="390"/>
      <c r="K125" s="390"/>
      <c r="L125" s="390"/>
      <c r="M125" s="390"/>
      <c r="N125" s="390"/>
      <c r="O125" s="456"/>
      <c r="P125" s="1"/>
    </row>
    <row r="126" spans="2:16" x14ac:dyDescent="0.3">
      <c r="B126" s="1"/>
      <c r="C126" s="399"/>
      <c r="D126" s="399"/>
      <c r="E126" s="399"/>
      <c r="F126" s="399"/>
      <c r="G126" s="399"/>
      <c r="H126" s="399"/>
      <c r="I126" s="399"/>
      <c r="J126" s="390"/>
      <c r="K126" s="390"/>
      <c r="L126" s="390"/>
      <c r="M126" s="390"/>
      <c r="N126" s="390"/>
      <c r="O126" s="456"/>
      <c r="P126" s="1"/>
    </row>
    <row r="127" spans="2:16" ht="14.9" customHeight="1" x14ac:dyDescent="0.3">
      <c r="B127" s="1"/>
      <c r="C127" s="455"/>
      <c r="D127" s="455"/>
      <c r="E127" s="455"/>
      <c r="F127" s="455"/>
      <c r="G127" s="455"/>
      <c r="H127" s="455"/>
      <c r="I127" s="455"/>
      <c r="J127" s="457"/>
      <c r="K127" s="457"/>
      <c r="L127" s="457"/>
      <c r="M127" s="457"/>
      <c r="N127" s="457"/>
      <c r="O127" s="458"/>
      <c r="P127" s="1"/>
    </row>
    <row r="128" spans="2:16" x14ac:dyDescent="0.3">
      <c r="B128" s="1"/>
      <c r="C128" s="1"/>
      <c r="D128" s="1"/>
      <c r="E128" s="1"/>
      <c r="F128" s="1"/>
      <c r="G128" s="1"/>
      <c r="H128" s="1"/>
      <c r="I128" s="1"/>
      <c r="J128" s="1"/>
      <c r="K128" s="1"/>
      <c r="L128" s="1"/>
      <c r="M128" s="1"/>
      <c r="N128" s="1"/>
      <c r="O128" s="1"/>
      <c r="P128" s="1"/>
    </row>
    <row r="129" spans="2:16" s="117" customFormat="1" x14ac:dyDescent="0.3">
      <c r="B129" s="116"/>
      <c r="C129" s="1"/>
      <c r="D129" s="1"/>
      <c r="E129" s="1"/>
      <c r="F129" s="1"/>
      <c r="G129" s="1"/>
      <c r="H129" s="1"/>
      <c r="I129" s="1"/>
      <c r="J129" s="1"/>
      <c r="K129" s="1"/>
      <c r="L129" s="1"/>
      <c r="M129" s="1"/>
      <c r="N129" s="1"/>
      <c r="O129" s="1"/>
      <c r="P129" s="116"/>
    </row>
    <row r="130" spans="2:16" s="117" customFormat="1" x14ac:dyDescent="0.3">
      <c r="B130" s="116"/>
      <c r="C130" s="450" t="s">
        <v>585</v>
      </c>
      <c r="D130" s="470"/>
      <c r="E130" s="470"/>
      <c r="F130" s="470"/>
      <c r="G130" s="470"/>
      <c r="H130" s="470"/>
      <c r="I130" s="470"/>
      <c r="J130" s="470"/>
      <c r="K130" s="470"/>
      <c r="L130" s="470"/>
      <c r="M130" s="470"/>
      <c r="N130" s="470"/>
      <c r="O130" s="471"/>
      <c r="P130" s="116"/>
    </row>
    <row r="131" spans="2:16" s="117" customFormat="1" ht="12.75" customHeight="1" x14ac:dyDescent="0.3">
      <c r="B131" s="116"/>
      <c r="C131" s="40"/>
      <c r="D131" s="1"/>
      <c r="E131" s="1"/>
      <c r="F131" s="1"/>
      <c r="G131" s="1"/>
      <c r="H131" s="1"/>
      <c r="I131" s="1"/>
      <c r="J131" s="1"/>
      <c r="K131" s="1"/>
      <c r="L131" s="1"/>
      <c r="M131" s="1"/>
      <c r="N131" s="1"/>
      <c r="O131" s="41"/>
      <c r="P131" s="116"/>
    </row>
    <row r="132" spans="2:16" s="117" customFormat="1" ht="160.5" customHeight="1" x14ac:dyDescent="0.3">
      <c r="B132" s="116"/>
      <c r="C132" s="85" t="s">
        <v>22</v>
      </c>
      <c r="D132" s="465" t="s">
        <v>644</v>
      </c>
      <c r="E132" s="465"/>
      <c r="F132" s="465"/>
      <c r="G132" s="465"/>
      <c r="H132" s="465"/>
      <c r="I132" s="465"/>
      <c r="J132" s="465"/>
      <c r="K132" s="465"/>
      <c r="L132" s="465"/>
      <c r="M132" s="465"/>
      <c r="N132" s="465"/>
      <c r="O132" s="466"/>
      <c r="P132" s="116"/>
    </row>
    <row r="133" spans="2:16" s="117" customFormat="1" ht="13.5" customHeight="1" x14ac:dyDescent="0.3">
      <c r="B133" s="116"/>
      <c r="C133" s="40"/>
      <c r="D133" s="38"/>
      <c r="E133" s="1"/>
      <c r="F133" s="1"/>
      <c r="G133" s="1"/>
      <c r="H133" s="1"/>
      <c r="I133" s="1"/>
      <c r="J133" s="1"/>
      <c r="K133" s="1"/>
      <c r="L133" s="1"/>
      <c r="M133" s="1"/>
      <c r="N133" s="1"/>
      <c r="O133" s="41"/>
      <c r="P133" s="116"/>
    </row>
    <row r="134" spans="2:16" s="117" customFormat="1" ht="16.5" customHeight="1" x14ac:dyDescent="0.3">
      <c r="B134" s="116"/>
      <c r="C134" s="40"/>
      <c r="D134" s="371" t="s">
        <v>631</v>
      </c>
      <c r="E134" s="371" t="s">
        <v>632</v>
      </c>
      <c r="F134" s="371" t="s">
        <v>633</v>
      </c>
      <c r="G134" s="1"/>
      <c r="H134" s="1"/>
      <c r="I134" s="1"/>
      <c r="J134" s="1"/>
      <c r="K134" s="1"/>
      <c r="L134" s="1"/>
      <c r="M134" s="1"/>
      <c r="N134" s="1"/>
      <c r="O134" s="41"/>
      <c r="P134" s="116"/>
    </row>
    <row r="135" spans="2:16" x14ac:dyDescent="0.3">
      <c r="B135" s="1"/>
      <c r="C135" s="376" t="s">
        <v>525</v>
      </c>
      <c r="D135" s="124"/>
      <c r="E135" s="124"/>
      <c r="F135" s="124"/>
      <c r="G135" s="114"/>
      <c r="H135" s="114"/>
      <c r="I135" s="114"/>
      <c r="J135" s="114"/>
      <c r="K135" s="114"/>
      <c r="L135" s="114"/>
      <c r="M135" s="114"/>
      <c r="N135" s="114"/>
      <c r="O135" s="115"/>
      <c r="P135" s="1"/>
    </row>
    <row r="136" spans="2:16" x14ac:dyDescent="0.3">
      <c r="B136" s="1"/>
      <c r="C136" s="376" t="s">
        <v>540</v>
      </c>
      <c r="D136" s="123"/>
      <c r="E136" s="123"/>
      <c r="F136" s="123"/>
      <c r="G136" s="114"/>
      <c r="H136" s="114"/>
      <c r="I136" s="114"/>
      <c r="J136" s="114"/>
      <c r="K136" s="114"/>
      <c r="L136" s="114"/>
      <c r="M136" s="114"/>
      <c r="N136" s="114"/>
      <c r="O136" s="115"/>
      <c r="P136" s="1"/>
    </row>
    <row r="137" spans="2:16" s="117" customFormat="1" x14ac:dyDescent="0.3">
      <c r="B137" s="116"/>
      <c r="C137" s="372"/>
      <c r="D137" s="114"/>
      <c r="E137" s="114"/>
      <c r="F137" s="114"/>
      <c r="G137" s="114"/>
      <c r="H137" s="114"/>
      <c r="I137" s="114"/>
      <c r="J137" s="114"/>
      <c r="K137" s="114"/>
      <c r="L137" s="114"/>
      <c r="M137" s="114"/>
      <c r="N137" s="114"/>
      <c r="O137" s="115"/>
      <c r="P137" s="116"/>
    </row>
    <row r="138" spans="2:16" s="117" customFormat="1" x14ac:dyDescent="0.3">
      <c r="B138" s="116"/>
      <c r="C138" s="372"/>
      <c r="D138" s="114"/>
      <c r="E138" s="114"/>
      <c r="F138" s="114"/>
      <c r="G138" s="114"/>
      <c r="H138" s="114"/>
      <c r="I138" s="114"/>
      <c r="J138" s="114"/>
      <c r="K138" s="114"/>
      <c r="L138" s="114"/>
      <c r="M138" s="114"/>
      <c r="N138" s="114"/>
      <c r="O138" s="115"/>
      <c r="P138" s="116"/>
    </row>
    <row r="139" spans="2:16" s="117" customFormat="1" x14ac:dyDescent="0.3">
      <c r="B139" s="116"/>
      <c r="C139" s="371" t="s">
        <v>643</v>
      </c>
      <c r="D139" s="371" t="s">
        <v>635</v>
      </c>
      <c r="E139" s="371" t="s">
        <v>636</v>
      </c>
      <c r="F139" s="371" t="s">
        <v>637</v>
      </c>
      <c r="G139" s="114"/>
      <c r="H139" s="114"/>
      <c r="I139" s="114"/>
      <c r="J139" s="114"/>
      <c r="K139" s="114"/>
      <c r="L139" s="114"/>
      <c r="M139" s="114"/>
      <c r="N139" s="114"/>
      <c r="O139" s="115"/>
      <c r="P139" s="116"/>
    </row>
    <row r="140" spans="2:16" s="117" customFormat="1" x14ac:dyDescent="0.3">
      <c r="B140" s="116"/>
      <c r="C140" s="377" t="s">
        <v>73</v>
      </c>
      <c r="D140" s="378"/>
      <c r="E140" s="378"/>
      <c r="F140" s="378"/>
      <c r="G140" s="114"/>
      <c r="H140" s="114"/>
      <c r="I140" s="114"/>
      <c r="J140" s="114"/>
      <c r="K140" s="114"/>
      <c r="L140" s="114"/>
      <c r="M140" s="114"/>
      <c r="N140" s="114"/>
      <c r="O140" s="115"/>
      <c r="P140" s="116"/>
    </row>
    <row r="141" spans="2:16" s="117" customFormat="1" x14ac:dyDescent="0.3">
      <c r="B141" s="116"/>
      <c r="C141" s="280" t="s">
        <v>74</v>
      </c>
      <c r="D141" s="378"/>
      <c r="E141" s="378"/>
      <c r="F141" s="378"/>
      <c r="G141" s="114"/>
      <c r="H141" s="114"/>
      <c r="I141" s="114"/>
      <c r="J141" s="114"/>
      <c r="K141" s="114"/>
      <c r="L141" s="114"/>
      <c r="M141" s="114"/>
      <c r="N141" s="114"/>
      <c r="O141" s="115"/>
      <c r="P141" s="116"/>
    </row>
    <row r="142" spans="2:16" s="117" customFormat="1" x14ac:dyDescent="0.3">
      <c r="B142" s="116"/>
      <c r="C142" s="280" t="s">
        <v>75</v>
      </c>
      <c r="D142" s="378"/>
      <c r="E142" s="378"/>
      <c r="F142" s="378"/>
      <c r="G142" s="114"/>
      <c r="H142" s="114"/>
      <c r="I142" s="114"/>
      <c r="J142" s="114"/>
      <c r="K142" s="114"/>
      <c r="L142" s="114"/>
      <c r="M142" s="114"/>
      <c r="N142" s="114"/>
      <c r="O142" s="115"/>
      <c r="P142" s="116"/>
    </row>
    <row r="143" spans="2:16" s="117" customFormat="1" x14ac:dyDescent="0.3">
      <c r="B143" s="116"/>
      <c r="C143" s="280" t="s">
        <v>76</v>
      </c>
      <c r="D143" s="378"/>
      <c r="E143" s="378"/>
      <c r="F143" s="378"/>
      <c r="G143" s="114"/>
      <c r="H143" s="114"/>
      <c r="I143" s="114"/>
      <c r="J143" s="114"/>
      <c r="K143" s="114"/>
      <c r="L143" s="114"/>
      <c r="M143" s="114"/>
      <c r="N143" s="114"/>
      <c r="O143" s="115"/>
      <c r="P143" s="116"/>
    </row>
    <row r="144" spans="2:16" s="117" customFormat="1" x14ac:dyDescent="0.3">
      <c r="B144" s="116"/>
      <c r="C144" s="372"/>
      <c r="D144" s="114"/>
      <c r="E144" s="114"/>
      <c r="F144" s="114"/>
      <c r="G144" s="114"/>
      <c r="H144" s="114"/>
      <c r="I144" s="114"/>
      <c r="J144" s="114"/>
      <c r="K144" s="114"/>
      <c r="L144" s="114"/>
      <c r="M144" s="114"/>
      <c r="N144" s="114"/>
      <c r="O144" s="115"/>
      <c r="P144" s="116"/>
    </row>
    <row r="145" spans="2:16" s="117" customFormat="1" x14ac:dyDescent="0.3">
      <c r="B145" s="116"/>
      <c r="C145" s="376" t="s">
        <v>634</v>
      </c>
      <c r="D145" s="375" t="str">
        <f>IF(OR(D140&gt;0.5, D141&gt;0.5, D142&gt;0.5, D143&gt;0.2),"Yes","No")</f>
        <v>No</v>
      </c>
      <c r="E145" s="375" t="str">
        <f>IF(OR(E140&gt;0.5, E141&gt;0.5, E142&gt;0.5, E143&gt;0.2),"Yes","No")</f>
        <v>No</v>
      </c>
      <c r="F145" s="375" t="str">
        <f>IF(OR(F140&gt;0.5, F141&gt;0.5, F142&gt;0.5, F143&gt;0.2),"Yes","No")</f>
        <v>No</v>
      </c>
      <c r="G145" s="114"/>
      <c r="H145" s="114"/>
      <c r="I145" s="114"/>
      <c r="J145" s="114"/>
      <c r="K145" s="114"/>
      <c r="L145" s="114"/>
      <c r="M145" s="114"/>
      <c r="N145" s="114"/>
      <c r="O145" s="115"/>
      <c r="P145" s="116"/>
    </row>
    <row r="146" spans="2:16" s="117" customFormat="1" x14ac:dyDescent="0.3">
      <c r="B146" s="116"/>
      <c r="C146" s="372"/>
      <c r="D146" s="114"/>
      <c r="E146" s="114"/>
      <c r="F146" s="114"/>
      <c r="G146" s="114"/>
      <c r="H146" s="114"/>
      <c r="I146" s="114"/>
      <c r="J146" s="114"/>
      <c r="K146" s="114"/>
      <c r="L146" s="114"/>
      <c r="M146" s="114"/>
      <c r="N146" s="114"/>
      <c r="O146" s="115"/>
      <c r="P146" s="116"/>
    </row>
    <row r="147" spans="2:16" s="117" customFormat="1" x14ac:dyDescent="0.3">
      <c r="B147" s="116"/>
      <c r="C147" s="372"/>
      <c r="D147" s="114"/>
      <c r="E147" s="114"/>
      <c r="F147" s="114"/>
      <c r="G147" s="114"/>
      <c r="H147" s="114"/>
      <c r="I147" s="114"/>
      <c r="J147" s="114"/>
      <c r="K147" s="114"/>
      <c r="L147" s="114"/>
      <c r="M147" s="114"/>
      <c r="N147" s="114"/>
      <c r="O147" s="115"/>
      <c r="P147" s="116"/>
    </row>
    <row r="148" spans="2:16" ht="14.9" customHeight="1" x14ac:dyDescent="0.3">
      <c r="B148" s="1"/>
      <c r="C148" s="387" t="s">
        <v>28</v>
      </c>
      <c r="D148" s="387"/>
      <c r="E148" s="387"/>
      <c r="F148" s="387"/>
      <c r="G148" s="387"/>
      <c r="H148" s="387"/>
      <c r="I148" s="387"/>
      <c r="J148" s="387" t="s">
        <v>29</v>
      </c>
      <c r="K148" s="387"/>
      <c r="L148" s="387"/>
      <c r="M148" s="387"/>
      <c r="N148" s="387"/>
      <c r="O148" s="454"/>
      <c r="P148" s="1"/>
    </row>
    <row r="149" spans="2:16" ht="14.9" customHeight="1" x14ac:dyDescent="0.3">
      <c r="B149" s="1"/>
      <c r="C149" s="399"/>
      <c r="D149" s="399"/>
      <c r="E149" s="399"/>
      <c r="F149" s="399"/>
      <c r="G149" s="399"/>
      <c r="H149" s="399"/>
      <c r="I149" s="399"/>
      <c r="J149" s="390"/>
      <c r="K149" s="390"/>
      <c r="L149" s="390"/>
      <c r="M149" s="390"/>
      <c r="N149" s="390"/>
      <c r="O149" s="456"/>
      <c r="P149" s="1"/>
    </row>
    <row r="150" spans="2:16" ht="14.9" customHeight="1" x14ac:dyDescent="0.3">
      <c r="B150" s="1"/>
      <c r="C150" s="399"/>
      <c r="D150" s="399"/>
      <c r="E150" s="399"/>
      <c r="F150" s="399"/>
      <c r="G150" s="399"/>
      <c r="H150" s="399"/>
      <c r="I150" s="399"/>
      <c r="J150" s="390"/>
      <c r="K150" s="390"/>
      <c r="L150" s="390"/>
      <c r="M150" s="390"/>
      <c r="N150" s="390"/>
      <c r="O150" s="456"/>
      <c r="P150" s="1"/>
    </row>
    <row r="151" spans="2:16" x14ac:dyDescent="0.3">
      <c r="B151" s="1"/>
      <c r="C151" s="399"/>
      <c r="D151" s="399"/>
      <c r="E151" s="399"/>
      <c r="F151" s="399"/>
      <c r="G151" s="399"/>
      <c r="H151" s="399"/>
      <c r="I151" s="399"/>
      <c r="J151" s="390"/>
      <c r="K151" s="390"/>
      <c r="L151" s="390"/>
      <c r="M151" s="390"/>
      <c r="N151" s="390"/>
      <c r="O151" s="456"/>
      <c r="P151" s="1"/>
    </row>
    <row r="152" spans="2:16" ht="14.9" customHeight="1" x14ac:dyDescent="0.3">
      <c r="B152" s="1"/>
      <c r="C152" s="455"/>
      <c r="D152" s="455"/>
      <c r="E152" s="455"/>
      <c r="F152" s="455"/>
      <c r="G152" s="455"/>
      <c r="H152" s="455"/>
      <c r="I152" s="455"/>
      <c r="J152" s="457"/>
      <c r="K152" s="457"/>
      <c r="L152" s="457"/>
      <c r="M152" s="457"/>
      <c r="N152" s="457"/>
      <c r="O152" s="458"/>
      <c r="P152" s="1"/>
    </row>
    <row r="153" spans="2:16" x14ac:dyDescent="0.3">
      <c r="B153" s="1"/>
      <c r="C153" s="1"/>
      <c r="D153" s="1"/>
      <c r="E153" s="1"/>
      <c r="F153" s="1"/>
      <c r="G153" s="1"/>
      <c r="H153" s="1"/>
      <c r="I153" s="1"/>
      <c r="J153" s="1"/>
      <c r="K153" s="1"/>
      <c r="L153" s="1"/>
      <c r="M153" s="1"/>
      <c r="N153" s="1"/>
      <c r="O153" s="1"/>
      <c r="P153" s="1"/>
    </row>
    <row r="154" spans="2:16" s="117" customFormat="1" x14ac:dyDescent="0.3">
      <c r="B154" s="116"/>
      <c r="C154" s="1"/>
      <c r="D154" s="1"/>
      <c r="E154" s="1"/>
      <c r="F154" s="1"/>
      <c r="G154" s="1"/>
      <c r="H154" s="1"/>
      <c r="I154" s="1"/>
      <c r="J154" s="1"/>
      <c r="K154" s="1"/>
      <c r="L154" s="1"/>
      <c r="M154" s="1"/>
      <c r="N154" s="1"/>
      <c r="O154" s="1"/>
      <c r="P154" s="116"/>
    </row>
    <row r="155" spans="2:16" s="117" customFormat="1" x14ac:dyDescent="0.3">
      <c r="B155" s="116"/>
      <c r="C155" s="450" t="s">
        <v>586</v>
      </c>
      <c r="D155" s="450"/>
      <c r="E155" s="450"/>
      <c r="F155" s="450"/>
      <c r="G155" s="450"/>
      <c r="H155" s="450"/>
      <c r="I155" s="450"/>
      <c r="J155" s="450"/>
      <c r="K155" s="450"/>
      <c r="L155" s="450"/>
      <c r="M155" s="450"/>
      <c r="N155" s="450"/>
      <c r="O155" s="451"/>
      <c r="P155" s="116"/>
    </row>
    <row r="156" spans="2:16" s="117" customFormat="1" ht="12.75" customHeight="1" x14ac:dyDescent="0.3">
      <c r="B156" s="116"/>
      <c r="C156" s="40"/>
      <c r="D156" s="1"/>
      <c r="E156" s="1"/>
      <c r="F156" s="1"/>
      <c r="G156" s="1"/>
      <c r="H156" s="1"/>
      <c r="I156" s="1"/>
      <c r="J156" s="1"/>
      <c r="K156" s="1"/>
      <c r="L156" s="1"/>
      <c r="M156" s="1"/>
      <c r="N156" s="1"/>
      <c r="O156" s="41"/>
      <c r="P156" s="116"/>
    </row>
    <row r="157" spans="2:16" s="117" customFormat="1" ht="201" customHeight="1" x14ac:dyDescent="0.3">
      <c r="B157" s="116"/>
      <c r="C157" s="85" t="s">
        <v>22</v>
      </c>
      <c r="D157" s="519" t="s">
        <v>594</v>
      </c>
      <c r="E157" s="519"/>
      <c r="F157" s="519"/>
      <c r="G157" s="519"/>
      <c r="H157" s="519"/>
      <c r="I157" s="519"/>
      <c r="J157" s="519"/>
      <c r="K157" s="519"/>
      <c r="L157" s="519"/>
      <c r="M157" s="519"/>
      <c r="N157" s="519"/>
      <c r="O157" s="520"/>
      <c r="P157" s="116"/>
    </row>
    <row r="158" spans="2:16" s="117" customFormat="1" x14ac:dyDescent="0.3">
      <c r="B158" s="116"/>
      <c r="C158" s="89"/>
      <c r="D158" s="113"/>
      <c r="E158" s="51"/>
      <c r="F158" s="51"/>
      <c r="G158" s="51"/>
      <c r="H158" s="51"/>
      <c r="I158" s="51"/>
      <c r="J158" s="265"/>
      <c r="K158" s="265"/>
      <c r="L158" s="265"/>
      <c r="M158" s="265"/>
      <c r="N158" s="265"/>
      <c r="O158" s="94"/>
      <c r="P158" s="116"/>
    </row>
    <row r="159" spans="2:16" x14ac:dyDescent="0.3">
      <c r="B159" s="1"/>
      <c r="C159" s="387" t="s">
        <v>64</v>
      </c>
      <c r="D159" s="387"/>
      <c r="E159" s="387"/>
      <c r="F159" s="387"/>
      <c r="G159" s="387"/>
      <c r="H159" s="387"/>
      <c r="I159" s="454"/>
      <c r="J159" s="265"/>
      <c r="K159" s="265"/>
      <c r="L159" s="265"/>
      <c r="M159" s="265"/>
      <c r="N159" s="265"/>
      <c r="O159" s="94"/>
      <c r="P159" s="1"/>
    </row>
    <row r="160" spans="2:16" x14ac:dyDescent="0.3">
      <c r="B160" s="1"/>
      <c r="C160" s="521" t="s">
        <v>65</v>
      </c>
      <c r="D160" s="521"/>
      <c r="E160" s="521"/>
      <c r="F160" s="521"/>
      <c r="G160" s="521"/>
      <c r="H160" s="521"/>
      <c r="I160" s="522"/>
      <c r="J160" s="265"/>
      <c r="K160" s="265"/>
      <c r="L160" s="265"/>
      <c r="M160" s="265"/>
      <c r="N160" s="265"/>
      <c r="O160" s="94"/>
      <c r="P160" s="1"/>
    </row>
    <row r="161" spans="2:16" x14ac:dyDescent="0.3">
      <c r="B161" s="1"/>
      <c r="C161" s="523"/>
      <c r="D161" s="523"/>
      <c r="E161" s="523"/>
      <c r="F161" s="523"/>
      <c r="G161" s="523"/>
      <c r="H161" s="523"/>
      <c r="I161" s="524"/>
      <c r="J161" s="265"/>
      <c r="K161" s="265"/>
      <c r="L161" s="265"/>
      <c r="M161" s="265"/>
      <c r="N161" s="265"/>
      <c r="O161" s="94"/>
      <c r="P161" s="1"/>
    </row>
    <row r="162" spans="2:16" s="117" customFormat="1" x14ac:dyDescent="0.3">
      <c r="B162" s="116"/>
      <c r="C162" s="40"/>
      <c r="D162" s="38"/>
      <c r="E162" s="1"/>
      <c r="F162" s="1"/>
      <c r="G162" s="1"/>
      <c r="H162" s="1"/>
      <c r="I162" s="1"/>
      <c r="J162" s="265"/>
      <c r="K162" s="265"/>
      <c r="L162" s="265"/>
      <c r="M162" s="265"/>
      <c r="N162" s="265"/>
      <c r="O162" s="94"/>
      <c r="P162" s="116"/>
    </row>
    <row r="163" spans="2:16" x14ac:dyDescent="0.3">
      <c r="B163" s="1"/>
      <c r="C163" s="387" t="s">
        <v>66</v>
      </c>
      <c r="D163" s="387"/>
      <c r="E163" s="387"/>
      <c r="F163" s="387"/>
      <c r="G163" s="387"/>
      <c r="H163" s="387"/>
      <c r="I163" s="387"/>
      <c r="J163" s="388" t="s">
        <v>67</v>
      </c>
      <c r="K163" s="388"/>
      <c r="L163" s="388"/>
      <c r="M163" s="388"/>
      <c r="N163" s="388"/>
      <c r="O163" s="389"/>
      <c r="P163" s="1"/>
    </row>
    <row r="164" spans="2:16" ht="15.65" customHeight="1" x14ac:dyDescent="0.3">
      <c r="B164" s="1"/>
      <c r="C164" s="455"/>
      <c r="D164" s="455"/>
      <c r="E164" s="455"/>
      <c r="F164" s="455"/>
      <c r="G164" s="455"/>
      <c r="H164" s="455"/>
      <c r="I164" s="455"/>
      <c r="J164" s="463"/>
      <c r="K164" s="463"/>
      <c r="L164" s="463"/>
      <c r="M164" s="463"/>
      <c r="N164" s="463"/>
      <c r="O164" s="464"/>
      <c r="P164" s="1"/>
    </row>
    <row r="165" spans="2:16" s="117" customFormat="1" x14ac:dyDescent="0.3">
      <c r="B165" s="116"/>
      <c r="C165" s="486"/>
      <c r="D165" s="486"/>
      <c r="E165" s="486"/>
      <c r="F165" s="486"/>
      <c r="G165" s="486"/>
      <c r="H165" s="486"/>
      <c r="I165" s="486"/>
      <c r="J165" s="486"/>
      <c r="K165" s="486"/>
      <c r="L165" s="486"/>
      <c r="M165" s="486"/>
      <c r="N165" s="486"/>
      <c r="O165" s="487"/>
      <c r="P165" s="116"/>
    </row>
    <row r="166" spans="2:16" s="117" customFormat="1" ht="13.5" customHeight="1" x14ac:dyDescent="0.3">
      <c r="B166" s="116"/>
      <c r="C166" s="40"/>
      <c r="D166" s="1"/>
      <c r="E166" s="1"/>
      <c r="F166" s="1"/>
      <c r="G166" s="121" t="s">
        <v>513</v>
      </c>
      <c r="H166" s="1"/>
      <c r="I166" s="1"/>
      <c r="J166" s="265"/>
      <c r="K166" s="265"/>
      <c r="L166" s="265"/>
      <c r="M166" s="265"/>
      <c r="N166" s="265"/>
      <c r="O166" s="94"/>
      <c r="P166" s="116"/>
    </row>
    <row r="167" spans="2:16" s="117" customFormat="1" ht="21.75" customHeight="1" x14ac:dyDescent="0.3">
      <c r="B167" s="116"/>
      <c r="C167" s="467" t="s">
        <v>568</v>
      </c>
      <c r="D167" s="468"/>
      <c r="E167" s="468"/>
      <c r="F167" s="469"/>
      <c r="G167" s="122"/>
      <c r="H167" s="1"/>
      <c r="I167" s="1"/>
      <c r="J167" s="1"/>
      <c r="K167" s="1"/>
      <c r="L167" s="1"/>
      <c r="M167" s="1"/>
      <c r="N167" s="1"/>
      <c r="O167" s="41"/>
      <c r="P167" s="116"/>
    </row>
    <row r="168" spans="2:16" s="117" customFormat="1" ht="21.75" customHeight="1" x14ac:dyDescent="0.3">
      <c r="B168" s="116"/>
      <c r="C168" s="467" t="s">
        <v>569</v>
      </c>
      <c r="D168" s="468"/>
      <c r="E168" s="468"/>
      <c r="F168" s="469"/>
      <c r="G168" s="122"/>
      <c r="H168" s="1"/>
      <c r="I168" s="1"/>
      <c r="J168" s="1"/>
      <c r="K168" s="1"/>
      <c r="L168" s="1"/>
      <c r="M168" s="1"/>
      <c r="N168" s="1"/>
      <c r="O168" s="41"/>
      <c r="P168" s="116"/>
    </row>
    <row r="169" spans="2:16" s="117" customFormat="1" ht="21.75" customHeight="1" x14ac:dyDescent="0.3">
      <c r="B169" s="116"/>
      <c r="C169" s="467" t="s">
        <v>570</v>
      </c>
      <c r="D169" s="467"/>
      <c r="E169" s="467"/>
      <c r="F169" s="467"/>
      <c r="G169" s="122"/>
      <c r="H169" s="1"/>
      <c r="I169" s="1"/>
      <c r="J169" s="1"/>
      <c r="K169" s="1"/>
      <c r="L169" s="1"/>
      <c r="M169" s="1"/>
      <c r="N169" s="1"/>
      <c r="O169" s="41"/>
      <c r="P169" s="116"/>
    </row>
    <row r="170" spans="2:16" s="117" customFormat="1" ht="21.75" customHeight="1" x14ac:dyDescent="0.3">
      <c r="B170" s="116"/>
      <c r="C170" s="467" t="s">
        <v>573</v>
      </c>
      <c r="D170" s="467"/>
      <c r="E170" s="467"/>
      <c r="F170" s="467"/>
      <c r="G170" s="122"/>
      <c r="H170" s="1"/>
      <c r="I170" s="1"/>
      <c r="J170" s="1"/>
      <c r="K170" s="1"/>
      <c r="L170" s="1"/>
      <c r="M170" s="1"/>
      <c r="N170" s="1"/>
      <c r="O170" s="41"/>
      <c r="P170" s="116"/>
    </row>
    <row r="171" spans="2:16" s="117" customFormat="1" ht="21.75" customHeight="1" x14ac:dyDescent="0.3">
      <c r="B171" s="116"/>
      <c r="C171" s="467" t="s">
        <v>572</v>
      </c>
      <c r="D171" s="468"/>
      <c r="E171" s="468"/>
      <c r="F171" s="469"/>
      <c r="G171" s="122"/>
      <c r="H171" s="1"/>
      <c r="I171" s="1"/>
      <c r="J171" s="1"/>
      <c r="K171" s="1"/>
      <c r="L171" s="1"/>
      <c r="M171" s="1"/>
      <c r="N171" s="1"/>
      <c r="O171" s="41"/>
      <c r="P171" s="116"/>
    </row>
    <row r="172" spans="2:16" ht="21.75" customHeight="1" x14ac:dyDescent="0.3">
      <c r="B172" s="1"/>
      <c r="C172" s="467" t="s">
        <v>571</v>
      </c>
      <c r="D172" s="467"/>
      <c r="E172" s="467"/>
      <c r="F172" s="467"/>
      <c r="G172" s="122"/>
      <c r="H172" s="1"/>
      <c r="I172" s="265"/>
      <c r="J172" s="265"/>
      <c r="K172" s="265"/>
      <c r="L172" s="265"/>
      <c r="M172" s="265"/>
      <c r="N172" s="265"/>
      <c r="O172" s="94"/>
      <c r="P172" s="1"/>
    </row>
    <row r="173" spans="2:16" s="117" customFormat="1" ht="13.5" customHeight="1" x14ac:dyDescent="0.3">
      <c r="B173" s="116"/>
      <c r="C173" s="40"/>
      <c r="D173" s="1"/>
      <c r="E173" s="1"/>
      <c r="F173" s="1"/>
      <c r="G173" s="51"/>
      <c r="H173" s="1"/>
      <c r="I173" s="1"/>
      <c r="J173" s="265"/>
      <c r="K173" s="265"/>
      <c r="L173" s="265"/>
      <c r="M173" s="265"/>
      <c r="N173" s="265"/>
      <c r="O173" s="94"/>
      <c r="P173" s="116"/>
    </row>
    <row r="174" spans="2:16" s="117" customFormat="1" ht="24.75" customHeight="1" x14ac:dyDescent="0.3">
      <c r="B174" s="116"/>
      <c r="C174" s="467" t="s">
        <v>566</v>
      </c>
      <c r="D174" s="467"/>
      <c r="E174" s="467"/>
      <c r="F174" s="467"/>
      <c r="G174" s="122"/>
      <c r="H174" s="1"/>
      <c r="I174" s="1"/>
      <c r="J174" s="1"/>
      <c r="K174" s="1"/>
      <c r="L174" s="1"/>
      <c r="M174" s="1"/>
      <c r="N174" s="1"/>
      <c r="O174" s="41"/>
      <c r="P174" s="116"/>
    </row>
    <row r="175" spans="2:16" s="117" customFormat="1" ht="56.25" customHeight="1" x14ac:dyDescent="0.3">
      <c r="B175" s="116"/>
      <c r="C175" s="500" t="s">
        <v>595</v>
      </c>
      <c r="D175" s="501"/>
      <c r="E175" s="501"/>
      <c r="F175" s="502"/>
      <c r="G175" s="122"/>
      <c r="H175" s="1"/>
      <c r="I175" s="1"/>
      <c r="J175" s="1"/>
      <c r="K175" s="1"/>
      <c r="L175" s="1"/>
      <c r="M175" s="1"/>
      <c r="N175" s="1"/>
      <c r="O175" s="41"/>
      <c r="P175" s="116"/>
    </row>
    <row r="176" spans="2:16" s="117" customFormat="1" ht="24.75" customHeight="1" x14ac:dyDescent="0.3">
      <c r="B176" s="116"/>
      <c r="C176" s="467" t="s">
        <v>567</v>
      </c>
      <c r="D176" s="467"/>
      <c r="E176" s="467"/>
      <c r="F176" s="467"/>
      <c r="G176" s="122"/>
      <c r="H176" s="1"/>
      <c r="I176" s="1"/>
      <c r="J176" s="1"/>
      <c r="K176" s="1"/>
      <c r="L176" s="1"/>
      <c r="M176" s="1"/>
      <c r="N176" s="1"/>
      <c r="O176" s="41"/>
      <c r="P176" s="116"/>
    </row>
    <row r="177" spans="2:16" s="117" customFormat="1" x14ac:dyDescent="0.3">
      <c r="B177" s="116"/>
      <c r="C177" s="486"/>
      <c r="D177" s="486"/>
      <c r="E177" s="486"/>
      <c r="F177" s="486"/>
      <c r="G177" s="486"/>
      <c r="H177" s="486"/>
      <c r="I177" s="486"/>
      <c r="J177" s="486"/>
      <c r="K177" s="486"/>
      <c r="L177" s="486"/>
      <c r="M177" s="486"/>
      <c r="N177" s="486"/>
      <c r="O177" s="487"/>
      <c r="P177" s="116"/>
    </row>
    <row r="178" spans="2:16" ht="14.9" customHeight="1" x14ac:dyDescent="0.3">
      <c r="B178" s="1"/>
      <c r="C178" s="387" t="s">
        <v>28</v>
      </c>
      <c r="D178" s="387"/>
      <c r="E178" s="387"/>
      <c r="F178" s="387"/>
      <c r="G178" s="387"/>
      <c r="H178" s="387"/>
      <c r="I178" s="387"/>
      <c r="J178" s="387" t="s">
        <v>29</v>
      </c>
      <c r="K178" s="387"/>
      <c r="L178" s="387"/>
      <c r="M178" s="387"/>
      <c r="N178" s="387"/>
      <c r="O178" s="454"/>
      <c r="P178" s="1"/>
    </row>
    <row r="179" spans="2:16" ht="14.9" customHeight="1" x14ac:dyDescent="0.3">
      <c r="B179" s="1"/>
      <c r="C179" s="399"/>
      <c r="D179" s="399"/>
      <c r="E179" s="399"/>
      <c r="F179" s="399"/>
      <c r="G179" s="399"/>
      <c r="H179" s="399"/>
      <c r="I179" s="399"/>
      <c r="J179" s="390"/>
      <c r="K179" s="390"/>
      <c r="L179" s="390"/>
      <c r="M179" s="390"/>
      <c r="N179" s="390"/>
      <c r="O179" s="456"/>
      <c r="P179" s="1"/>
    </row>
    <row r="180" spans="2:16" ht="14.9" customHeight="1" x14ac:dyDescent="0.3">
      <c r="B180" s="1"/>
      <c r="C180" s="399"/>
      <c r="D180" s="399"/>
      <c r="E180" s="399"/>
      <c r="F180" s="399"/>
      <c r="G180" s="399"/>
      <c r="H180" s="399"/>
      <c r="I180" s="399"/>
      <c r="J180" s="390"/>
      <c r="K180" s="390"/>
      <c r="L180" s="390"/>
      <c r="M180" s="390"/>
      <c r="N180" s="390"/>
      <c r="O180" s="456"/>
      <c r="P180" s="1"/>
    </row>
    <row r="181" spans="2:16" x14ac:dyDescent="0.3">
      <c r="B181" s="1"/>
      <c r="C181" s="399"/>
      <c r="D181" s="399"/>
      <c r="E181" s="399"/>
      <c r="F181" s="399"/>
      <c r="G181" s="399"/>
      <c r="H181" s="399"/>
      <c r="I181" s="399"/>
      <c r="J181" s="390"/>
      <c r="K181" s="390"/>
      <c r="L181" s="390"/>
      <c r="M181" s="390"/>
      <c r="N181" s="390"/>
      <c r="O181" s="456"/>
      <c r="P181" s="1"/>
    </row>
    <row r="182" spans="2:16" ht="14.9" customHeight="1" x14ac:dyDescent="0.3">
      <c r="B182" s="1"/>
      <c r="C182" s="455"/>
      <c r="D182" s="455"/>
      <c r="E182" s="455"/>
      <c r="F182" s="455"/>
      <c r="G182" s="455"/>
      <c r="H182" s="455"/>
      <c r="I182" s="455"/>
      <c r="J182" s="457"/>
      <c r="K182" s="457"/>
      <c r="L182" s="457"/>
      <c r="M182" s="457"/>
      <c r="N182" s="457"/>
      <c r="O182" s="458"/>
      <c r="P182" s="1"/>
    </row>
    <row r="183" spans="2:16" x14ac:dyDescent="0.3">
      <c r="B183" s="1"/>
      <c r="C183" s="1"/>
      <c r="D183" s="1"/>
      <c r="E183" s="1"/>
      <c r="F183" s="1"/>
      <c r="G183" s="1"/>
      <c r="H183" s="1"/>
      <c r="I183" s="1"/>
      <c r="J183" s="1"/>
      <c r="K183" s="1"/>
      <c r="L183" s="1"/>
      <c r="M183" s="1"/>
      <c r="N183" s="1"/>
      <c r="O183" s="1"/>
      <c r="P183" s="1"/>
    </row>
    <row r="184" spans="2:16" s="117" customFormat="1" x14ac:dyDescent="0.3">
      <c r="B184" s="116"/>
      <c r="C184" s="1"/>
      <c r="D184" s="1"/>
      <c r="E184" s="1"/>
      <c r="F184" s="1"/>
      <c r="G184" s="1"/>
      <c r="H184" s="1"/>
      <c r="I184" s="1"/>
      <c r="J184" s="1"/>
      <c r="K184" s="1"/>
      <c r="L184" s="1"/>
      <c r="M184" s="1"/>
      <c r="N184" s="1"/>
      <c r="O184" s="1"/>
      <c r="P184" s="116"/>
    </row>
    <row r="185" spans="2:16" s="117" customFormat="1" x14ac:dyDescent="0.3">
      <c r="B185" s="116"/>
      <c r="C185" s="450" t="s">
        <v>587</v>
      </c>
      <c r="D185" s="450"/>
      <c r="E185" s="450"/>
      <c r="F185" s="450"/>
      <c r="G185" s="450"/>
      <c r="H185" s="450"/>
      <c r="I185" s="450"/>
      <c r="J185" s="450"/>
      <c r="K185" s="450"/>
      <c r="L185" s="450"/>
      <c r="M185" s="450"/>
      <c r="N185" s="450"/>
      <c r="O185" s="451"/>
      <c r="P185" s="116"/>
    </row>
    <row r="186" spans="2:16" s="117" customFormat="1" ht="12.75" customHeight="1" x14ac:dyDescent="0.3">
      <c r="B186" s="116"/>
      <c r="C186" s="40"/>
      <c r="D186" s="1"/>
      <c r="E186" s="1"/>
      <c r="F186" s="1"/>
      <c r="G186" s="1"/>
      <c r="H186" s="1"/>
      <c r="I186" s="1"/>
      <c r="J186" s="1"/>
      <c r="K186" s="1"/>
      <c r="L186" s="1"/>
      <c r="M186" s="1"/>
      <c r="N186" s="1"/>
      <c r="O186" s="41"/>
      <c r="P186" s="116"/>
    </row>
    <row r="187" spans="2:16" s="117" customFormat="1" ht="285.64999999999998" customHeight="1" x14ac:dyDescent="0.3">
      <c r="B187" s="116"/>
      <c r="C187" s="85" t="s">
        <v>22</v>
      </c>
      <c r="D187" s="465" t="s">
        <v>591</v>
      </c>
      <c r="E187" s="465"/>
      <c r="F187" s="465"/>
      <c r="G187" s="465"/>
      <c r="H187" s="465"/>
      <c r="I187" s="465"/>
      <c r="J187" s="465"/>
      <c r="K187" s="465"/>
      <c r="L187" s="465"/>
      <c r="M187" s="465"/>
      <c r="N187" s="465"/>
      <c r="O187" s="466"/>
      <c r="P187" s="116"/>
    </row>
    <row r="188" spans="2:16" s="117" customFormat="1" ht="13.5" customHeight="1" x14ac:dyDescent="0.3">
      <c r="B188" s="116"/>
      <c r="C188" s="40"/>
      <c r="D188" s="107"/>
      <c r="E188" s="51"/>
      <c r="F188" s="51"/>
      <c r="G188" s="51"/>
      <c r="H188" s="51"/>
      <c r="I188" s="51"/>
      <c r="J188" s="51"/>
      <c r="K188" s="51"/>
      <c r="L188" s="51"/>
      <c r="M188" s="51"/>
      <c r="N188" s="51"/>
      <c r="O188" s="108"/>
      <c r="P188" s="116"/>
    </row>
    <row r="189" spans="2:16" ht="138" customHeight="1" x14ac:dyDescent="0.3">
      <c r="B189" s="1"/>
      <c r="C189" s="47" t="s">
        <v>50</v>
      </c>
      <c r="D189" s="55" t="s">
        <v>51</v>
      </c>
      <c r="E189" s="39" t="s">
        <v>52</v>
      </c>
      <c r="F189" s="39" t="s">
        <v>53</v>
      </c>
      <c r="G189" s="56" t="s">
        <v>695</v>
      </c>
      <c r="H189" s="56" t="s">
        <v>696</v>
      </c>
      <c r="I189" s="459" t="s">
        <v>54</v>
      </c>
      <c r="J189" s="459"/>
      <c r="K189" s="459" t="s">
        <v>55</v>
      </c>
      <c r="L189" s="459"/>
      <c r="M189" s="459" t="s">
        <v>56</v>
      </c>
      <c r="N189" s="460"/>
      <c r="O189" s="488"/>
      <c r="P189" s="1"/>
    </row>
    <row r="190" spans="2:16" s="117" customFormat="1" x14ac:dyDescent="0.3">
      <c r="B190" s="116"/>
      <c r="C190" s="109"/>
      <c r="D190" s="110"/>
      <c r="E190" s="118"/>
      <c r="F190" s="81" t="str">
        <f>IFERROR(E190/ExtraCalcs!$C$6,"")</f>
        <v/>
      </c>
      <c r="G190" s="118"/>
      <c r="H190" s="59" t="str">
        <f>IFERROR(G190/ExtraCalcs!$C$7,"")</f>
        <v/>
      </c>
      <c r="I190" s="461"/>
      <c r="J190" s="461"/>
      <c r="K190" s="461"/>
      <c r="L190" s="461"/>
      <c r="M190" s="461"/>
      <c r="N190" s="462"/>
      <c r="O190" s="488"/>
      <c r="P190" s="116"/>
    </row>
    <row r="191" spans="2:16" s="117" customFormat="1" x14ac:dyDescent="0.3">
      <c r="B191" s="116"/>
      <c r="C191" s="106"/>
      <c r="D191" s="111"/>
      <c r="E191" s="118"/>
      <c r="F191" s="81" t="str">
        <f>IFERROR(E191/ExtraCalcs!$C$6,"")</f>
        <v/>
      </c>
      <c r="G191" s="118"/>
      <c r="H191" s="59" t="str">
        <f>IFERROR(G191/ExtraCalcs!$C$7,"")</f>
        <v/>
      </c>
      <c r="I191" s="461"/>
      <c r="J191" s="461"/>
      <c r="K191" s="461"/>
      <c r="L191" s="461"/>
      <c r="M191" s="461"/>
      <c r="N191" s="462"/>
      <c r="O191" s="488"/>
      <c r="P191" s="116"/>
    </row>
    <row r="192" spans="2:16" s="117" customFormat="1" x14ac:dyDescent="0.3">
      <c r="B192" s="116"/>
      <c r="C192" s="106"/>
      <c r="D192" s="111"/>
      <c r="E192" s="118"/>
      <c r="F192" s="81" t="str">
        <f>IFERROR(E192/ExtraCalcs!$C$6,"")</f>
        <v/>
      </c>
      <c r="G192" s="118"/>
      <c r="H192" s="59" t="str">
        <f>IFERROR(G192/ExtraCalcs!$C$7,"")</f>
        <v/>
      </c>
      <c r="I192" s="461"/>
      <c r="J192" s="461"/>
      <c r="K192" s="461"/>
      <c r="L192" s="461"/>
      <c r="M192" s="461"/>
      <c r="N192" s="462"/>
      <c r="O192" s="488"/>
      <c r="P192" s="116"/>
    </row>
    <row r="193" spans="2:16" x14ac:dyDescent="0.3">
      <c r="B193" s="1"/>
      <c r="C193" s="106"/>
      <c r="D193" s="111"/>
      <c r="E193" s="118"/>
      <c r="F193" s="81" t="str">
        <f>IFERROR(E193/ExtraCalcs!$C$6,"")</f>
        <v/>
      </c>
      <c r="G193" s="118"/>
      <c r="H193" s="59" t="str">
        <f>IFERROR(G193/ExtraCalcs!$C$7,"")</f>
        <v/>
      </c>
      <c r="I193" s="461"/>
      <c r="J193" s="461"/>
      <c r="K193" s="461"/>
      <c r="L193" s="461"/>
      <c r="M193" s="461"/>
      <c r="N193" s="462"/>
      <c r="O193" s="488"/>
      <c r="P193" s="1"/>
    </row>
    <row r="194" spans="2:16" x14ac:dyDescent="0.3">
      <c r="B194" s="1"/>
      <c r="C194" s="106"/>
      <c r="D194" s="111"/>
      <c r="E194" s="118"/>
      <c r="F194" s="81" t="str">
        <f>IFERROR(E194/ExtraCalcs!$C$6,"")</f>
        <v/>
      </c>
      <c r="G194" s="118"/>
      <c r="H194" s="59" t="str">
        <f>IFERROR(G194/ExtraCalcs!$C$7,"")</f>
        <v/>
      </c>
      <c r="I194" s="461"/>
      <c r="J194" s="461"/>
      <c r="K194" s="461"/>
      <c r="L194" s="461"/>
      <c r="M194" s="461"/>
      <c r="N194" s="462"/>
      <c r="O194" s="488"/>
      <c r="P194" s="1"/>
    </row>
    <row r="195" spans="2:16" x14ac:dyDescent="0.3">
      <c r="B195" s="1"/>
      <c r="C195" s="40"/>
      <c r="D195" s="1"/>
      <c r="E195" s="1"/>
      <c r="F195" s="1"/>
      <c r="G195" s="1"/>
      <c r="H195" s="1"/>
      <c r="I195" s="1"/>
      <c r="J195" s="1"/>
      <c r="K195" s="1"/>
      <c r="L195" s="1"/>
      <c r="M195" s="1"/>
      <c r="N195" s="1"/>
      <c r="O195" s="489"/>
      <c r="P195" s="1"/>
    </row>
    <row r="196" spans="2:16" ht="14.9" customHeight="1" x14ac:dyDescent="0.3">
      <c r="B196" s="1"/>
      <c r="C196" s="387" t="s">
        <v>28</v>
      </c>
      <c r="D196" s="387"/>
      <c r="E196" s="387"/>
      <c r="F196" s="387"/>
      <c r="G196" s="387"/>
      <c r="H196" s="387"/>
      <c r="I196" s="387"/>
      <c r="J196" s="387" t="s">
        <v>29</v>
      </c>
      <c r="K196" s="387"/>
      <c r="L196" s="387"/>
      <c r="M196" s="387"/>
      <c r="N196" s="387"/>
      <c r="O196" s="454"/>
      <c r="P196" s="1"/>
    </row>
    <row r="197" spans="2:16" ht="14.9" customHeight="1" x14ac:dyDescent="0.3">
      <c r="B197" s="1"/>
      <c r="C197" s="399"/>
      <c r="D197" s="399"/>
      <c r="E197" s="399"/>
      <c r="F197" s="399"/>
      <c r="G197" s="399"/>
      <c r="H197" s="399"/>
      <c r="I197" s="399"/>
      <c r="J197" s="390"/>
      <c r="K197" s="390"/>
      <c r="L197" s="390"/>
      <c r="M197" s="390"/>
      <c r="N197" s="390"/>
      <c r="O197" s="456"/>
      <c r="P197" s="1"/>
    </row>
    <row r="198" spans="2:16" ht="14.9" customHeight="1" x14ac:dyDescent="0.3">
      <c r="B198" s="1"/>
      <c r="C198" s="399"/>
      <c r="D198" s="399"/>
      <c r="E198" s="399"/>
      <c r="F198" s="399"/>
      <c r="G198" s="399"/>
      <c r="H198" s="399"/>
      <c r="I198" s="399"/>
      <c r="J198" s="390"/>
      <c r="K198" s="390"/>
      <c r="L198" s="390"/>
      <c r="M198" s="390"/>
      <c r="N198" s="390"/>
      <c r="O198" s="456"/>
      <c r="P198" s="1"/>
    </row>
    <row r="199" spans="2:16" x14ac:dyDescent="0.3">
      <c r="B199" s="1"/>
      <c r="C199" s="399"/>
      <c r="D199" s="399"/>
      <c r="E199" s="399"/>
      <c r="F199" s="399"/>
      <c r="G199" s="399"/>
      <c r="H199" s="399"/>
      <c r="I199" s="399"/>
      <c r="J199" s="390"/>
      <c r="K199" s="390"/>
      <c r="L199" s="390"/>
      <c r="M199" s="390"/>
      <c r="N199" s="390"/>
      <c r="O199" s="456"/>
      <c r="P199" s="1"/>
    </row>
    <row r="200" spans="2:16" ht="14.9" customHeight="1" x14ac:dyDescent="0.3">
      <c r="B200" s="1"/>
      <c r="C200" s="455"/>
      <c r="D200" s="455"/>
      <c r="E200" s="455"/>
      <c r="F200" s="455"/>
      <c r="G200" s="455"/>
      <c r="H200" s="455"/>
      <c r="I200" s="455"/>
      <c r="J200" s="457"/>
      <c r="K200" s="457"/>
      <c r="L200" s="457"/>
      <c r="M200" s="457"/>
      <c r="N200" s="457"/>
      <c r="O200" s="458"/>
      <c r="P200" s="1"/>
    </row>
    <row r="201" spans="2:16" s="117" customFormat="1" x14ac:dyDescent="0.3">
      <c r="B201" s="116"/>
      <c r="C201" s="40"/>
      <c r="D201" s="116"/>
      <c r="E201" s="116"/>
      <c r="F201" s="116"/>
      <c r="G201" s="116"/>
      <c r="H201" s="116"/>
      <c r="I201" s="116"/>
      <c r="J201" s="116"/>
      <c r="K201" s="116"/>
      <c r="L201" s="116"/>
      <c r="M201" s="116"/>
      <c r="N201" s="516" t="s">
        <v>57</v>
      </c>
      <c r="O201" s="488"/>
      <c r="P201" s="116"/>
    </row>
    <row r="202" spans="2:16" s="117" customFormat="1" x14ac:dyDescent="0.3">
      <c r="B202" s="116"/>
      <c r="C202" s="119" t="s">
        <v>50</v>
      </c>
      <c r="D202" s="119" t="s">
        <v>58</v>
      </c>
      <c r="E202" s="119" t="s">
        <v>59</v>
      </c>
      <c r="F202" s="119" t="s">
        <v>60</v>
      </c>
      <c r="G202" s="119" t="s">
        <v>61</v>
      </c>
      <c r="H202" s="120" t="s">
        <v>62</v>
      </c>
      <c r="I202" s="119" t="s">
        <v>63</v>
      </c>
      <c r="J202" s="264"/>
      <c r="K202" s="264"/>
      <c r="L202" s="264"/>
      <c r="M202" s="264"/>
      <c r="N202" s="516"/>
      <c r="O202" s="488"/>
      <c r="P202" s="116"/>
    </row>
    <row r="203" spans="2:16" s="117" customFormat="1" x14ac:dyDescent="0.3">
      <c r="B203" s="116"/>
      <c r="C203" s="109"/>
      <c r="D203" s="118"/>
      <c r="E203" s="118"/>
      <c r="F203" s="118"/>
      <c r="G203" s="118"/>
      <c r="H203" s="118"/>
      <c r="I203" s="118"/>
      <c r="J203" s="62"/>
      <c r="K203" s="60"/>
      <c r="L203" s="61"/>
      <c r="M203" s="60"/>
      <c r="N203" s="516"/>
      <c r="O203" s="488"/>
      <c r="P203" s="116"/>
    </row>
    <row r="204" spans="2:16" s="117" customFormat="1" x14ac:dyDescent="0.3">
      <c r="B204" s="116"/>
      <c r="C204" s="106"/>
      <c r="D204" s="118"/>
      <c r="E204" s="118"/>
      <c r="F204" s="118"/>
      <c r="G204" s="118"/>
      <c r="H204" s="118"/>
      <c r="I204" s="118"/>
      <c r="J204" s="62"/>
      <c r="K204" s="60"/>
      <c r="L204" s="61"/>
      <c r="M204" s="60"/>
      <c r="N204" s="516"/>
      <c r="O204" s="488"/>
      <c r="P204" s="116"/>
    </row>
    <row r="205" spans="2:16" s="117" customFormat="1" x14ac:dyDescent="0.3">
      <c r="B205" s="116"/>
      <c r="C205" s="106"/>
      <c r="D205" s="118"/>
      <c r="E205" s="118"/>
      <c r="F205" s="118"/>
      <c r="G205" s="118"/>
      <c r="H205" s="118"/>
      <c r="I205" s="118"/>
      <c r="J205" s="62"/>
      <c r="K205" s="60"/>
      <c r="L205" s="61"/>
      <c r="M205" s="60"/>
      <c r="N205" s="516"/>
      <c r="O205" s="488"/>
      <c r="P205" s="116"/>
    </row>
    <row r="206" spans="2:16" s="117" customFormat="1" x14ac:dyDescent="0.3">
      <c r="B206" s="116"/>
      <c r="C206" s="106"/>
      <c r="D206" s="118"/>
      <c r="E206" s="118"/>
      <c r="F206" s="118"/>
      <c r="G206" s="118"/>
      <c r="H206" s="118"/>
      <c r="I206" s="118"/>
      <c r="J206" s="62"/>
      <c r="K206" s="60"/>
      <c r="L206" s="61"/>
      <c r="M206" s="60"/>
      <c r="N206" s="516"/>
      <c r="O206" s="488"/>
      <c r="P206" s="116"/>
    </row>
    <row r="207" spans="2:16" s="117" customFormat="1" x14ac:dyDescent="0.3">
      <c r="B207" s="116"/>
      <c r="C207" s="106"/>
      <c r="D207" s="118"/>
      <c r="E207" s="118"/>
      <c r="F207" s="118"/>
      <c r="G207" s="118"/>
      <c r="H207" s="118"/>
      <c r="I207" s="118"/>
      <c r="J207" s="62"/>
      <c r="K207" s="60"/>
      <c r="L207" s="61"/>
      <c r="M207" s="60"/>
      <c r="N207" s="516"/>
      <c r="O207" s="488"/>
      <c r="P207" s="116"/>
    </row>
    <row r="208" spans="2:16" s="117" customFormat="1" x14ac:dyDescent="0.3">
      <c r="B208" s="116"/>
      <c r="C208" s="112"/>
      <c r="D208" s="113"/>
      <c r="E208" s="51"/>
      <c r="F208" s="51"/>
      <c r="G208" s="51"/>
      <c r="H208" s="51"/>
      <c r="I208" s="51"/>
      <c r="J208" s="51"/>
      <c r="K208" s="51"/>
      <c r="L208" s="51"/>
      <c r="M208" s="51"/>
      <c r="N208" s="51"/>
      <c r="O208" s="87"/>
      <c r="P208" s="116"/>
    </row>
    <row r="209" spans="2:16" ht="14.9" customHeight="1" x14ac:dyDescent="0.3">
      <c r="B209" s="1"/>
      <c r="C209" s="387" t="s">
        <v>28</v>
      </c>
      <c r="D209" s="387"/>
      <c r="E209" s="387"/>
      <c r="F209" s="387"/>
      <c r="G209" s="387"/>
      <c r="H209" s="387"/>
      <c r="I209" s="387"/>
      <c r="J209" s="387" t="s">
        <v>29</v>
      </c>
      <c r="K209" s="387"/>
      <c r="L209" s="387"/>
      <c r="M209" s="387"/>
      <c r="N209" s="387"/>
      <c r="O209" s="454"/>
      <c r="P209" s="1"/>
    </row>
    <row r="210" spans="2:16" ht="14.9" customHeight="1" x14ac:dyDescent="0.3">
      <c r="B210" s="1"/>
      <c r="C210" s="399"/>
      <c r="D210" s="399"/>
      <c r="E210" s="399"/>
      <c r="F210" s="399"/>
      <c r="G210" s="399"/>
      <c r="H210" s="399"/>
      <c r="I210" s="399"/>
      <c r="J210" s="390"/>
      <c r="K210" s="390"/>
      <c r="L210" s="390"/>
      <c r="M210" s="390"/>
      <c r="N210" s="390"/>
      <c r="O210" s="456"/>
      <c r="P210" s="1"/>
    </row>
    <row r="211" spans="2:16" ht="14.9" customHeight="1" x14ac:dyDescent="0.3">
      <c r="B211" s="1"/>
      <c r="C211" s="399"/>
      <c r="D211" s="399"/>
      <c r="E211" s="399"/>
      <c r="F211" s="399"/>
      <c r="G211" s="399"/>
      <c r="H211" s="399"/>
      <c r="I211" s="399"/>
      <c r="J211" s="390"/>
      <c r="K211" s="390"/>
      <c r="L211" s="390"/>
      <c r="M211" s="390"/>
      <c r="N211" s="390"/>
      <c r="O211" s="456"/>
      <c r="P211" s="1"/>
    </row>
    <row r="212" spans="2:16" x14ac:dyDescent="0.3">
      <c r="B212" s="1"/>
      <c r="C212" s="399"/>
      <c r="D212" s="399"/>
      <c r="E212" s="399"/>
      <c r="F212" s="399"/>
      <c r="G212" s="399"/>
      <c r="H212" s="399"/>
      <c r="I212" s="399"/>
      <c r="J212" s="390"/>
      <c r="K212" s="390"/>
      <c r="L212" s="390"/>
      <c r="M212" s="390"/>
      <c r="N212" s="390"/>
      <c r="O212" s="456"/>
      <c r="P212" s="1"/>
    </row>
    <row r="213" spans="2:16" ht="14.9" customHeight="1" x14ac:dyDescent="0.3">
      <c r="B213" s="1"/>
      <c r="C213" s="455"/>
      <c r="D213" s="455"/>
      <c r="E213" s="455"/>
      <c r="F213" s="455"/>
      <c r="G213" s="455"/>
      <c r="H213" s="455"/>
      <c r="I213" s="455"/>
      <c r="J213" s="457"/>
      <c r="K213" s="457"/>
      <c r="L213" s="457"/>
      <c r="M213" s="457"/>
      <c r="N213" s="457"/>
      <c r="O213" s="458"/>
      <c r="P213" s="1"/>
    </row>
    <row r="214" spans="2:16" s="117" customFormat="1" x14ac:dyDescent="0.3">
      <c r="B214" s="116"/>
      <c r="C214" s="1"/>
      <c r="D214" s="1"/>
      <c r="E214" s="1"/>
      <c r="F214" s="1"/>
      <c r="G214" s="1"/>
      <c r="H214" s="1"/>
      <c r="I214" s="1"/>
      <c r="J214" s="1"/>
      <c r="K214" s="1"/>
      <c r="L214" s="1"/>
      <c r="M214" s="1"/>
      <c r="N214" s="1"/>
      <c r="O214" s="1"/>
      <c r="P214" s="116"/>
    </row>
    <row r="215" spans="2:16" x14ac:dyDescent="0.3">
      <c r="B215" s="1"/>
      <c r="C215" s="1"/>
      <c r="D215" s="1"/>
      <c r="E215" s="1"/>
      <c r="F215" s="1"/>
      <c r="G215" s="1"/>
      <c r="H215" s="1"/>
      <c r="I215" s="1"/>
      <c r="J215" s="1"/>
      <c r="K215" s="1"/>
      <c r="L215" s="1"/>
      <c r="M215" s="1"/>
      <c r="N215" s="1"/>
      <c r="O215" s="1"/>
      <c r="P215" s="1"/>
    </row>
    <row r="216" spans="2:16" s="117" customFormat="1" ht="14.5" thickBot="1" x14ac:dyDescent="0.35">
      <c r="B216" s="116"/>
      <c r="C216" s="481" t="s">
        <v>582</v>
      </c>
      <c r="D216" s="482"/>
      <c r="E216" s="482"/>
      <c r="F216" s="482"/>
      <c r="G216" s="482"/>
      <c r="H216" s="482"/>
      <c r="I216" s="482"/>
      <c r="J216" s="482"/>
      <c r="K216" s="482"/>
      <c r="L216" s="482"/>
      <c r="M216" s="482"/>
      <c r="N216" s="482"/>
      <c r="O216" s="483"/>
      <c r="P216" s="116"/>
    </row>
    <row r="217" spans="2:16" s="117" customFormat="1" ht="12.75" customHeight="1" x14ac:dyDescent="0.3">
      <c r="B217" s="116"/>
      <c r="C217" s="102"/>
      <c r="D217" s="103"/>
      <c r="E217" s="103"/>
      <c r="F217" s="103"/>
      <c r="G217" s="103"/>
      <c r="H217" s="103"/>
      <c r="I217" s="103"/>
      <c r="J217" s="103"/>
      <c r="K217" s="103"/>
      <c r="L217" s="103"/>
      <c r="M217" s="103"/>
      <c r="N217" s="103"/>
      <c r="O217" s="104"/>
      <c r="P217" s="116"/>
    </row>
    <row r="218" spans="2:16" s="117" customFormat="1" ht="153" customHeight="1" x14ac:dyDescent="0.3">
      <c r="B218" s="116"/>
      <c r="C218" s="85" t="s">
        <v>22</v>
      </c>
      <c r="D218" s="472" t="s">
        <v>662</v>
      </c>
      <c r="E218" s="472"/>
      <c r="F218" s="472"/>
      <c r="G218" s="472"/>
      <c r="H218" s="472"/>
      <c r="I218" s="472"/>
      <c r="J218" s="472"/>
      <c r="K218" s="472"/>
      <c r="L218" s="472"/>
      <c r="M218" s="472"/>
      <c r="N218" s="472"/>
      <c r="O218" s="473"/>
      <c r="P218" s="116"/>
    </row>
    <row r="219" spans="2:16" s="117" customFormat="1" ht="13.5" customHeight="1" x14ac:dyDescent="0.3">
      <c r="B219" s="116"/>
      <c r="C219" s="40"/>
      <c r="D219" s="51"/>
      <c r="E219" s="1"/>
      <c r="F219" s="1"/>
      <c r="G219" s="1"/>
      <c r="H219" s="1"/>
      <c r="I219" s="1"/>
      <c r="J219" s="1"/>
      <c r="K219" s="1"/>
      <c r="L219" s="1"/>
      <c r="M219" s="1"/>
      <c r="N219" s="1"/>
      <c r="O219" s="108"/>
      <c r="P219" s="116"/>
    </row>
    <row r="220" spans="2:16" x14ac:dyDescent="0.3">
      <c r="B220" s="1"/>
      <c r="C220" s="362" t="s">
        <v>69</v>
      </c>
      <c r="D220" s="106"/>
      <c r="E220" s="265"/>
      <c r="F220" s="265"/>
      <c r="G220" s="265"/>
      <c r="H220" s="265"/>
      <c r="I220" s="265"/>
      <c r="J220" s="265"/>
      <c r="K220" s="265"/>
      <c r="L220" s="265"/>
      <c r="M220" s="265"/>
      <c r="N220" s="265"/>
      <c r="O220" s="94"/>
      <c r="P220" s="1"/>
    </row>
    <row r="221" spans="2:16" s="117" customFormat="1" ht="13.5" customHeight="1" x14ac:dyDescent="0.3">
      <c r="B221" s="116"/>
      <c r="C221" s="40"/>
      <c r="D221" s="38"/>
      <c r="E221" s="1"/>
      <c r="F221" s="1"/>
      <c r="G221" s="1"/>
      <c r="H221" s="1"/>
      <c r="I221" s="1"/>
      <c r="J221" s="1"/>
      <c r="K221" s="1"/>
      <c r="L221" s="1"/>
      <c r="M221" s="1"/>
      <c r="N221" s="1"/>
      <c r="O221" s="41"/>
      <c r="P221" s="116"/>
    </row>
    <row r="222" spans="2:16" x14ac:dyDescent="0.3">
      <c r="B222" s="1"/>
      <c r="C222" s="20"/>
      <c r="D222" s="474" t="s">
        <v>70</v>
      </c>
      <c r="E222" s="475"/>
      <c r="F222" s="475"/>
      <c r="G222" s="475"/>
      <c r="H222" s="475"/>
      <c r="I222" s="480"/>
      <c r="J222" s="474" t="s">
        <v>71</v>
      </c>
      <c r="K222" s="475"/>
      <c r="L222" s="475"/>
      <c r="M222" s="475"/>
      <c r="N222" s="475"/>
      <c r="O222" s="480"/>
      <c r="P222" s="1"/>
    </row>
    <row r="223" spans="2:16" x14ac:dyDescent="0.3">
      <c r="B223" s="1"/>
      <c r="C223" s="92">
        <v>1</v>
      </c>
      <c r="D223" s="461"/>
      <c r="E223" s="484"/>
      <c r="F223" s="484"/>
      <c r="G223" s="484"/>
      <c r="H223" s="484"/>
      <c r="I223" s="485"/>
      <c r="J223" s="461"/>
      <c r="K223" s="484"/>
      <c r="L223" s="484"/>
      <c r="M223" s="484"/>
      <c r="N223" s="484"/>
      <c r="O223" s="485"/>
      <c r="P223" s="1"/>
    </row>
    <row r="224" spans="2:16" x14ac:dyDescent="0.3">
      <c r="B224" s="1"/>
      <c r="C224" s="93">
        <v>2</v>
      </c>
      <c r="D224" s="461"/>
      <c r="E224" s="484"/>
      <c r="F224" s="484"/>
      <c r="G224" s="484"/>
      <c r="H224" s="484"/>
      <c r="I224" s="485"/>
      <c r="J224" s="461"/>
      <c r="K224" s="484"/>
      <c r="L224" s="484"/>
      <c r="M224" s="484"/>
      <c r="N224" s="484"/>
      <c r="O224" s="485"/>
      <c r="P224" s="1"/>
    </row>
    <row r="225" spans="2:16" x14ac:dyDescent="0.3">
      <c r="B225" s="1"/>
      <c r="C225" s="93">
        <v>3</v>
      </c>
      <c r="D225" s="461"/>
      <c r="E225" s="484"/>
      <c r="F225" s="484"/>
      <c r="G225" s="484"/>
      <c r="H225" s="484"/>
      <c r="I225" s="485"/>
      <c r="J225" s="461"/>
      <c r="K225" s="484"/>
      <c r="L225" s="484"/>
      <c r="M225" s="484"/>
      <c r="N225" s="484"/>
      <c r="O225" s="485"/>
      <c r="P225" s="1"/>
    </row>
    <row r="226" spans="2:16" x14ac:dyDescent="0.3">
      <c r="B226" s="1"/>
      <c r="C226" s="93">
        <v>4</v>
      </c>
      <c r="D226" s="461"/>
      <c r="E226" s="484"/>
      <c r="F226" s="484"/>
      <c r="G226" s="484"/>
      <c r="H226" s="484"/>
      <c r="I226" s="485"/>
      <c r="J226" s="461"/>
      <c r="K226" s="484"/>
      <c r="L226" s="484"/>
      <c r="M226" s="484"/>
      <c r="N226" s="484"/>
      <c r="O226" s="485"/>
      <c r="P226" s="1"/>
    </row>
    <row r="227" spans="2:16" x14ac:dyDescent="0.3">
      <c r="B227" s="1"/>
      <c r="C227" s="93">
        <v>5</v>
      </c>
      <c r="D227" s="461"/>
      <c r="E227" s="484"/>
      <c r="F227" s="484"/>
      <c r="G227" s="484"/>
      <c r="H227" s="484"/>
      <c r="I227" s="485"/>
      <c r="J227" s="461"/>
      <c r="K227" s="484"/>
      <c r="L227" s="484"/>
      <c r="M227" s="484"/>
      <c r="N227" s="484"/>
      <c r="O227" s="485"/>
      <c r="P227" s="1"/>
    </row>
    <row r="228" spans="2:16" s="117" customFormat="1" ht="13.5" customHeight="1" x14ac:dyDescent="0.3">
      <c r="B228" s="116"/>
      <c r="C228" s="40"/>
      <c r="D228" s="51"/>
      <c r="E228" s="51"/>
      <c r="F228" s="51"/>
      <c r="G228" s="51"/>
      <c r="H228" s="51"/>
      <c r="I228" s="51"/>
      <c r="J228" s="265"/>
      <c r="K228" s="265"/>
      <c r="L228" s="265"/>
      <c r="M228" s="265"/>
      <c r="N228" s="265"/>
      <c r="O228" s="94"/>
      <c r="P228" s="116"/>
    </row>
    <row r="229" spans="2:16" x14ac:dyDescent="0.3">
      <c r="B229" s="1"/>
      <c r="C229" s="513" t="s">
        <v>64</v>
      </c>
      <c r="D229" s="514"/>
      <c r="E229" s="514"/>
      <c r="F229" s="514"/>
      <c r="G229" s="514"/>
      <c r="H229" s="514"/>
      <c r="I229" s="515"/>
      <c r="J229" s="265"/>
      <c r="K229" s="265"/>
      <c r="L229" s="265"/>
      <c r="M229" s="265"/>
      <c r="N229" s="265"/>
      <c r="O229" s="94"/>
      <c r="P229" s="1"/>
    </row>
    <row r="230" spans="2:16" ht="28.5" customHeight="1" x14ac:dyDescent="0.3">
      <c r="B230" s="1"/>
      <c r="C230" s="510" t="s">
        <v>72</v>
      </c>
      <c r="D230" s="511"/>
      <c r="E230" s="511"/>
      <c r="F230" s="511"/>
      <c r="G230" s="511"/>
      <c r="H230" s="511"/>
      <c r="I230" s="512"/>
      <c r="J230" s="265"/>
      <c r="K230" s="265"/>
      <c r="L230" s="265"/>
      <c r="M230" s="265"/>
      <c r="N230" s="265"/>
      <c r="O230" s="94"/>
      <c r="P230" s="1"/>
    </row>
    <row r="231" spans="2:16" s="117" customFormat="1" x14ac:dyDescent="0.3">
      <c r="B231" s="116"/>
      <c r="C231" s="40"/>
      <c r="D231" s="38"/>
      <c r="E231" s="1"/>
      <c r="F231" s="1"/>
      <c r="G231" s="1"/>
      <c r="H231" s="1"/>
      <c r="I231" s="1"/>
      <c r="J231" s="265"/>
      <c r="K231" s="265"/>
      <c r="L231" s="265"/>
      <c r="M231" s="265"/>
      <c r="N231" s="265"/>
      <c r="O231" s="94"/>
      <c r="P231" s="116"/>
    </row>
    <row r="232" spans="2:16" x14ac:dyDescent="0.3">
      <c r="B232" s="1"/>
      <c r="C232" s="387" t="s">
        <v>66</v>
      </c>
      <c r="D232" s="388"/>
      <c r="E232" s="388"/>
      <c r="F232" s="388"/>
      <c r="G232" s="388"/>
      <c r="H232" s="388"/>
      <c r="I232" s="389"/>
      <c r="J232" s="387" t="s">
        <v>67</v>
      </c>
      <c r="K232" s="388"/>
      <c r="L232" s="388"/>
      <c r="M232" s="388"/>
      <c r="N232" s="388"/>
      <c r="O232" s="389"/>
      <c r="P232" s="1"/>
    </row>
    <row r="233" spans="2:16" x14ac:dyDescent="0.3">
      <c r="B233" s="1"/>
      <c r="C233" s="455"/>
      <c r="D233" s="506"/>
      <c r="E233" s="506"/>
      <c r="F233" s="506"/>
      <c r="G233" s="506"/>
      <c r="H233" s="506"/>
      <c r="I233" s="507"/>
      <c r="J233" s="463"/>
      <c r="K233" s="508"/>
      <c r="L233" s="508"/>
      <c r="M233" s="508"/>
      <c r="N233" s="508"/>
      <c r="O233" s="509"/>
      <c r="P233" s="1"/>
    </row>
    <row r="234" spans="2:16" s="117" customFormat="1" x14ac:dyDescent="0.3">
      <c r="B234" s="116"/>
      <c r="C234" s="503"/>
      <c r="D234" s="504"/>
      <c r="E234" s="504"/>
      <c r="F234" s="504"/>
      <c r="G234" s="504"/>
      <c r="H234" s="504"/>
      <c r="I234" s="504"/>
      <c r="J234" s="504"/>
      <c r="K234" s="504"/>
      <c r="L234" s="504"/>
      <c r="M234" s="504"/>
      <c r="N234" s="504"/>
      <c r="O234" s="505"/>
      <c r="P234" s="116"/>
    </row>
    <row r="235" spans="2:16" ht="14.9" customHeight="1" x14ac:dyDescent="0.3">
      <c r="B235" s="1"/>
      <c r="C235" s="387" t="s">
        <v>28</v>
      </c>
      <c r="D235" s="387"/>
      <c r="E235" s="387"/>
      <c r="F235" s="387"/>
      <c r="G235" s="387"/>
      <c r="H235" s="387"/>
      <c r="I235" s="387"/>
      <c r="J235" s="387" t="s">
        <v>29</v>
      </c>
      <c r="K235" s="387"/>
      <c r="L235" s="387"/>
      <c r="M235" s="387"/>
      <c r="N235" s="387"/>
      <c r="O235" s="454"/>
      <c r="P235" s="1"/>
    </row>
    <row r="236" spans="2:16" ht="14.9" customHeight="1" x14ac:dyDescent="0.3">
      <c r="B236" s="1"/>
      <c r="C236" s="399"/>
      <c r="D236" s="399"/>
      <c r="E236" s="399"/>
      <c r="F236" s="399"/>
      <c r="G236" s="399"/>
      <c r="H236" s="399"/>
      <c r="I236" s="399"/>
      <c r="J236" s="390"/>
      <c r="K236" s="390"/>
      <c r="L236" s="390"/>
      <c r="M236" s="390"/>
      <c r="N236" s="390"/>
      <c r="O236" s="456"/>
      <c r="P236" s="1"/>
    </row>
    <row r="237" spans="2:16" ht="14.9" customHeight="1" x14ac:dyDescent="0.3">
      <c r="B237" s="1"/>
      <c r="C237" s="399"/>
      <c r="D237" s="399"/>
      <c r="E237" s="399"/>
      <c r="F237" s="399"/>
      <c r="G237" s="399"/>
      <c r="H237" s="399"/>
      <c r="I237" s="399"/>
      <c r="J237" s="390"/>
      <c r="K237" s="390"/>
      <c r="L237" s="390"/>
      <c r="M237" s="390"/>
      <c r="N237" s="390"/>
      <c r="O237" s="456"/>
      <c r="P237" s="1"/>
    </row>
    <row r="238" spans="2:16" x14ac:dyDescent="0.3">
      <c r="B238" s="1"/>
      <c r="C238" s="399"/>
      <c r="D238" s="399"/>
      <c r="E238" s="399"/>
      <c r="F238" s="399"/>
      <c r="G238" s="399"/>
      <c r="H238" s="399"/>
      <c r="I238" s="399"/>
      <c r="J238" s="390"/>
      <c r="K238" s="390"/>
      <c r="L238" s="390"/>
      <c r="M238" s="390"/>
      <c r="N238" s="390"/>
      <c r="O238" s="456"/>
      <c r="P238" s="1"/>
    </row>
    <row r="239" spans="2:16" ht="14.9" customHeight="1" x14ac:dyDescent="0.3">
      <c r="B239" s="1"/>
      <c r="C239" s="455"/>
      <c r="D239" s="455"/>
      <c r="E239" s="455"/>
      <c r="F239" s="455"/>
      <c r="G239" s="455"/>
      <c r="H239" s="455"/>
      <c r="I239" s="455"/>
      <c r="J239" s="457"/>
      <c r="K239" s="457"/>
      <c r="L239" s="457"/>
      <c r="M239" s="457"/>
      <c r="N239" s="457"/>
      <c r="O239" s="458"/>
      <c r="P239" s="1"/>
    </row>
    <row r="240" spans="2:16" s="117" customFormat="1" x14ac:dyDescent="0.3">
      <c r="B240" s="116"/>
      <c r="C240" s="1"/>
      <c r="D240" s="1"/>
      <c r="E240" s="1"/>
      <c r="F240" s="1"/>
      <c r="G240" s="1"/>
      <c r="H240" s="1"/>
      <c r="I240" s="1"/>
      <c r="J240" s="1"/>
      <c r="K240" s="1"/>
      <c r="L240" s="1"/>
      <c r="M240" s="1"/>
      <c r="N240" s="1"/>
      <c r="O240" s="1"/>
      <c r="P240" s="116"/>
    </row>
    <row r="241" spans="2:16" x14ac:dyDescent="0.3">
      <c r="B241" s="1"/>
      <c r="C241" s="1"/>
      <c r="D241" s="1"/>
      <c r="E241" s="1"/>
      <c r="F241" s="1"/>
      <c r="G241" s="1"/>
      <c r="H241" s="1"/>
      <c r="I241" s="1"/>
      <c r="J241" s="1"/>
      <c r="K241" s="1"/>
      <c r="L241" s="1"/>
      <c r="M241" s="1"/>
      <c r="N241" s="1"/>
      <c r="O241" s="1"/>
      <c r="P241" s="1"/>
    </row>
    <row r="242" spans="2:16" s="117" customFormat="1" ht="14.5" thickBot="1" x14ac:dyDescent="0.35">
      <c r="B242" s="116"/>
      <c r="C242" s="481" t="s">
        <v>638</v>
      </c>
      <c r="D242" s="482"/>
      <c r="E242" s="482"/>
      <c r="F242" s="482"/>
      <c r="G242" s="482"/>
      <c r="H242" s="482"/>
      <c r="I242" s="482"/>
      <c r="J242" s="482"/>
      <c r="K242" s="482"/>
      <c r="L242" s="482"/>
      <c r="M242" s="482"/>
      <c r="N242" s="482"/>
      <c r="O242" s="483"/>
      <c r="P242" s="116"/>
    </row>
    <row r="243" spans="2:16" s="117" customFormat="1" ht="12.75" customHeight="1" x14ac:dyDescent="0.3">
      <c r="B243" s="116"/>
      <c r="C243" s="102"/>
      <c r="D243" s="103"/>
      <c r="E243" s="103"/>
      <c r="F243" s="103"/>
      <c r="G243" s="103"/>
      <c r="H243" s="103"/>
      <c r="I243" s="103"/>
      <c r="J243" s="103"/>
      <c r="K243" s="103"/>
      <c r="L243" s="103"/>
      <c r="M243" s="103"/>
      <c r="N243" s="103"/>
      <c r="O243" s="104"/>
      <c r="P243" s="116"/>
    </row>
    <row r="244" spans="2:16" s="117" customFormat="1" ht="99.75" customHeight="1" x14ac:dyDescent="0.3">
      <c r="B244" s="116"/>
      <c r="C244" s="85" t="s">
        <v>22</v>
      </c>
      <c r="D244" s="452" t="s">
        <v>651</v>
      </c>
      <c r="E244" s="472"/>
      <c r="F244" s="472"/>
      <c r="G244" s="472"/>
      <c r="H244" s="472"/>
      <c r="I244" s="472"/>
      <c r="J244" s="472"/>
      <c r="K244" s="472"/>
      <c r="L244" s="472"/>
      <c r="M244" s="472"/>
      <c r="N244" s="472"/>
      <c r="O244" s="473"/>
      <c r="P244" s="116"/>
    </row>
    <row r="245" spans="2:16" s="117" customFormat="1" ht="13.5" customHeight="1" x14ac:dyDescent="0.3">
      <c r="B245" s="116"/>
      <c r="C245" s="40"/>
      <c r="D245" s="51"/>
      <c r="E245" s="1"/>
      <c r="F245" s="1"/>
      <c r="G245" s="1"/>
      <c r="H245" s="1"/>
      <c r="I245" s="1"/>
      <c r="J245" s="1"/>
      <c r="K245" s="1"/>
      <c r="L245" s="1"/>
      <c r="M245" s="1"/>
      <c r="N245" s="1"/>
      <c r="O245" s="108"/>
      <c r="P245" s="116"/>
    </row>
    <row r="246" spans="2:16" x14ac:dyDescent="0.3">
      <c r="B246" s="1"/>
      <c r="C246" s="362" t="s">
        <v>639</v>
      </c>
      <c r="D246" s="352"/>
      <c r="E246" s="353"/>
      <c r="F246" s="265"/>
      <c r="G246" s="265"/>
      <c r="H246" s="265"/>
      <c r="I246" s="265"/>
      <c r="J246" s="265"/>
      <c r="K246" s="265"/>
      <c r="L246" s="265"/>
      <c r="M246" s="265"/>
      <c r="N246" s="265"/>
      <c r="O246" s="94"/>
      <c r="P246" s="1"/>
    </row>
    <row r="247" spans="2:16" s="117" customFormat="1" x14ac:dyDescent="0.3">
      <c r="B247" s="116"/>
      <c r="C247" s="503"/>
      <c r="D247" s="504"/>
      <c r="E247" s="517"/>
      <c r="F247" s="517"/>
      <c r="G247" s="517"/>
      <c r="H247" s="517"/>
      <c r="I247" s="517"/>
      <c r="J247" s="517"/>
      <c r="K247" s="517"/>
      <c r="L247" s="517"/>
      <c r="M247" s="517"/>
      <c r="N247" s="517"/>
      <c r="O247" s="518"/>
      <c r="P247" s="116"/>
    </row>
    <row r="248" spans="2:16" x14ac:dyDescent="0.3">
      <c r="B248" s="1"/>
      <c r="C248" s="387" t="s">
        <v>28</v>
      </c>
      <c r="D248" s="387"/>
      <c r="E248" s="387"/>
      <c r="F248" s="387"/>
      <c r="G248" s="387"/>
      <c r="H248" s="387"/>
      <c r="I248" s="387"/>
      <c r="J248" s="387" t="s">
        <v>29</v>
      </c>
      <c r="K248" s="387"/>
      <c r="L248" s="387"/>
      <c r="M248" s="387"/>
      <c r="N248" s="387"/>
      <c r="O248" s="454"/>
      <c r="P248" s="1"/>
    </row>
    <row r="249" spans="2:16" x14ac:dyDescent="0.3">
      <c r="B249" s="1"/>
      <c r="C249" s="399"/>
      <c r="D249" s="399"/>
      <c r="E249" s="399"/>
      <c r="F249" s="399"/>
      <c r="G249" s="399"/>
      <c r="H249" s="399"/>
      <c r="I249" s="399"/>
      <c r="J249" s="390"/>
      <c r="K249" s="390"/>
      <c r="L249" s="390"/>
      <c r="M249" s="390"/>
      <c r="N249" s="390"/>
      <c r="O249" s="456"/>
      <c r="P249" s="1"/>
    </row>
    <row r="250" spans="2:16" x14ac:dyDescent="0.3">
      <c r="B250" s="1"/>
      <c r="C250" s="399"/>
      <c r="D250" s="399"/>
      <c r="E250" s="399"/>
      <c r="F250" s="399"/>
      <c r="G250" s="399"/>
      <c r="H250" s="399"/>
      <c r="I250" s="399"/>
      <c r="J250" s="390"/>
      <c r="K250" s="390"/>
      <c r="L250" s="390"/>
      <c r="M250" s="390"/>
      <c r="N250" s="390"/>
      <c r="O250" s="456"/>
      <c r="P250" s="1"/>
    </row>
    <row r="251" spans="2:16" x14ac:dyDescent="0.3">
      <c r="B251" s="1"/>
      <c r="C251" s="399"/>
      <c r="D251" s="399"/>
      <c r="E251" s="399"/>
      <c r="F251" s="399"/>
      <c r="G251" s="399"/>
      <c r="H251" s="399"/>
      <c r="I251" s="399"/>
      <c r="J251" s="390"/>
      <c r="K251" s="390"/>
      <c r="L251" s="390"/>
      <c r="M251" s="390"/>
      <c r="N251" s="390"/>
      <c r="O251" s="456"/>
      <c r="P251" s="1"/>
    </row>
    <row r="252" spans="2:16" x14ac:dyDescent="0.3">
      <c r="B252" s="1"/>
      <c r="C252" s="455"/>
      <c r="D252" s="455"/>
      <c r="E252" s="455"/>
      <c r="F252" s="455"/>
      <c r="G252" s="455"/>
      <c r="H252" s="455"/>
      <c r="I252" s="455"/>
      <c r="J252" s="457"/>
      <c r="K252" s="457"/>
      <c r="L252" s="457"/>
      <c r="M252" s="457"/>
      <c r="N252" s="457"/>
      <c r="O252" s="458"/>
      <c r="P252" s="1"/>
    </row>
    <row r="253" spans="2:16" s="117" customFormat="1" x14ac:dyDescent="0.3">
      <c r="B253" s="116"/>
      <c r="C253" s="1"/>
      <c r="D253" s="1"/>
      <c r="E253" s="1"/>
      <c r="F253" s="1"/>
      <c r="G253" s="1"/>
      <c r="H253" s="1"/>
      <c r="I253" s="1"/>
      <c r="J253" s="1"/>
      <c r="K253" s="1"/>
      <c r="L253" s="1"/>
      <c r="M253" s="1"/>
      <c r="N253" s="1"/>
      <c r="O253" s="1"/>
      <c r="P253" s="116"/>
    </row>
    <row r="254" spans="2:16" s="117" customFormat="1" x14ac:dyDescent="0.3">
      <c r="B254" s="116"/>
      <c r="C254" s="1"/>
      <c r="D254" s="1"/>
      <c r="E254" s="1"/>
      <c r="F254" s="1"/>
      <c r="G254" s="1"/>
      <c r="H254" s="1"/>
      <c r="I254" s="1"/>
      <c r="J254" s="1"/>
      <c r="K254" s="1"/>
      <c r="L254" s="1"/>
      <c r="M254" s="1"/>
      <c r="N254" s="1"/>
      <c r="O254" s="1"/>
      <c r="P254" s="116"/>
    </row>
    <row r="255" spans="2:16" s="117" customFormat="1" ht="14.5" thickBot="1" x14ac:dyDescent="0.35">
      <c r="B255" s="116"/>
      <c r="C255" s="481" t="s">
        <v>671</v>
      </c>
      <c r="D255" s="482"/>
      <c r="E255" s="482"/>
      <c r="F255" s="482"/>
      <c r="G255" s="482"/>
      <c r="H255" s="482"/>
      <c r="I255" s="482"/>
      <c r="J255" s="482"/>
      <c r="K255" s="482"/>
      <c r="L255" s="482"/>
      <c r="M255" s="482"/>
      <c r="N255" s="482"/>
      <c r="O255" s="483"/>
      <c r="P255" s="116"/>
    </row>
    <row r="256" spans="2:16" s="117" customFormat="1" ht="12.75" customHeight="1" x14ac:dyDescent="0.3">
      <c r="B256" s="116"/>
      <c r="C256" s="102"/>
      <c r="D256" s="103"/>
      <c r="E256" s="103"/>
      <c r="F256" s="103"/>
      <c r="G256" s="103"/>
      <c r="H256" s="103"/>
      <c r="I256" s="103"/>
      <c r="J256" s="103"/>
      <c r="K256" s="103"/>
      <c r="L256" s="103"/>
      <c r="M256" s="103"/>
      <c r="N256" s="103"/>
      <c r="O256" s="104"/>
      <c r="P256" s="116"/>
    </row>
    <row r="257" spans="2:16" s="117" customFormat="1" ht="81" customHeight="1" x14ac:dyDescent="0.3">
      <c r="B257" s="116"/>
      <c r="C257" s="85" t="s">
        <v>22</v>
      </c>
      <c r="D257" s="452" t="s">
        <v>683</v>
      </c>
      <c r="E257" s="472"/>
      <c r="F257" s="472"/>
      <c r="G257" s="472"/>
      <c r="H257" s="472"/>
      <c r="I257" s="472"/>
      <c r="J257" s="472"/>
      <c r="K257" s="472"/>
      <c r="L257" s="472"/>
      <c r="M257" s="472"/>
      <c r="N257" s="472"/>
      <c r="O257" s="473"/>
      <c r="P257" s="116"/>
    </row>
    <row r="258" spans="2:16" s="117" customFormat="1" ht="13.5" customHeight="1" x14ac:dyDescent="0.3">
      <c r="B258" s="116"/>
      <c r="C258" s="40"/>
      <c r="D258" s="51"/>
      <c r="E258" s="1"/>
      <c r="F258" s="1"/>
      <c r="G258" s="1"/>
      <c r="H258" s="1"/>
      <c r="I258" s="1"/>
      <c r="J258" s="1"/>
      <c r="K258" s="1"/>
      <c r="L258" s="1"/>
      <c r="M258" s="1"/>
      <c r="N258" s="1"/>
      <c r="O258" s="108"/>
      <c r="P258" s="116"/>
    </row>
    <row r="259" spans="2:16" x14ac:dyDescent="0.3">
      <c r="B259" s="1"/>
      <c r="C259" s="373" t="s">
        <v>672</v>
      </c>
      <c r="D259" s="352"/>
      <c r="E259" s="353"/>
      <c r="F259" s="265"/>
      <c r="G259" s="265"/>
      <c r="H259" s="265"/>
      <c r="I259" s="265"/>
      <c r="J259" s="265"/>
      <c r="K259" s="265"/>
      <c r="L259" s="265"/>
      <c r="M259" s="265"/>
      <c r="N259" s="265"/>
      <c r="O259" s="94"/>
      <c r="P259" s="116"/>
    </row>
    <row r="260" spans="2:16" s="117" customFormat="1" x14ac:dyDescent="0.3">
      <c r="B260" s="116"/>
      <c r="C260" s="503"/>
      <c r="D260" s="504"/>
      <c r="E260" s="517"/>
      <c r="F260" s="517"/>
      <c r="G260" s="517"/>
      <c r="H260" s="517"/>
      <c r="I260" s="517"/>
      <c r="J260" s="517"/>
      <c r="K260" s="517"/>
      <c r="L260" s="517"/>
      <c r="M260" s="517"/>
      <c r="N260" s="517"/>
      <c r="O260" s="518"/>
      <c r="P260" s="116"/>
    </row>
    <row r="261" spans="2:16" x14ac:dyDescent="0.3">
      <c r="B261" s="1"/>
      <c r="C261" s="47" t="s">
        <v>673</v>
      </c>
      <c r="D261" s="459" t="s">
        <v>675</v>
      </c>
      <c r="E261" s="525"/>
      <c r="F261" s="525"/>
      <c r="G261" s="525"/>
      <c r="H261" s="525"/>
      <c r="I261" s="526"/>
      <c r="J261" s="459" t="s">
        <v>676</v>
      </c>
      <c r="K261" s="525"/>
      <c r="L261" s="525"/>
      <c r="M261" s="525"/>
      <c r="N261" s="525"/>
      <c r="O261" s="526"/>
      <c r="P261" s="116"/>
    </row>
    <row r="262" spans="2:16" ht="45" customHeight="1" x14ac:dyDescent="0.3">
      <c r="B262" s="1"/>
      <c r="C262" s="47" t="s">
        <v>674</v>
      </c>
      <c r="D262" s="56" t="s">
        <v>678</v>
      </c>
      <c r="E262" s="39" t="s">
        <v>697</v>
      </c>
      <c r="F262" s="39" t="s">
        <v>679</v>
      </c>
      <c r="G262" s="56" t="s">
        <v>680</v>
      </c>
      <c r="H262" s="56" t="s">
        <v>681</v>
      </c>
      <c r="I262" s="56" t="s">
        <v>677</v>
      </c>
      <c r="J262" s="56" t="s">
        <v>678</v>
      </c>
      <c r="K262" s="56" t="s">
        <v>697</v>
      </c>
      <c r="L262" s="56" t="s">
        <v>679</v>
      </c>
      <c r="M262" s="56" t="s">
        <v>682</v>
      </c>
      <c r="N262" s="39" t="s">
        <v>681</v>
      </c>
      <c r="O262" s="39" t="s">
        <v>677</v>
      </c>
      <c r="P262" s="116"/>
    </row>
    <row r="263" spans="2:16" s="117" customFormat="1" x14ac:dyDescent="0.3">
      <c r="B263" s="116"/>
      <c r="C263" s="374">
        <v>1</v>
      </c>
      <c r="D263" s="363"/>
      <c r="E263" s="363"/>
      <c r="F263" s="363"/>
      <c r="G263" s="363"/>
      <c r="H263" s="363"/>
      <c r="I263" s="363"/>
      <c r="J263" s="363"/>
      <c r="K263" s="363"/>
      <c r="L263" s="363"/>
      <c r="M263" s="363"/>
      <c r="N263" s="363"/>
      <c r="O263" s="364"/>
      <c r="P263" s="116"/>
    </row>
    <row r="264" spans="2:16" s="117" customFormat="1" x14ac:dyDescent="0.3">
      <c r="B264" s="116"/>
      <c r="C264" s="374">
        <v>2</v>
      </c>
      <c r="D264" s="363"/>
      <c r="E264" s="363"/>
      <c r="F264" s="363"/>
      <c r="G264" s="363"/>
      <c r="H264" s="363"/>
      <c r="I264" s="363"/>
      <c r="J264" s="363"/>
      <c r="K264" s="363"/>
      <c r="L264" s="363"/>
      <c r="M264" s="363"/>
      <c r="N264" s="363"/>
      <c r="O264" s="364"/>
      <c r="P264" s="116"/>
    </row>
    <row r="265" spans="2:16" s="117" customFormat="1" x14ac:dyDescent="0.3">
      <c r="B265" s="116"/>
      <c r="C265" s="374">
        <v>3</v>
      </c>
      <c r="D265" s="363"/>
      <c r="E265" s="363"/>
      <c r="F265" s="363"/>
      <c r="G265" s="363"/>
      <c r="H265" s="363"/>
      <c r="I265" s="363"/>
      <c r="J265" s="363"/>
      <c r="K265" s="363"/>
      <c r="L265" s="363"/>
      <c r="M265" s="363"/>
      <c r="N265" s="363"/>
      <c r="O265" s="364"/>
      <c r="P265" s="116"/>
    </row>
    <row r="266" spans="2:16" s="117" customFormat="1" x14ac:dyDescent="0.3">
      <c r="B266" s="116"/>
      <c r="C266" s="374">
        <v>4</v>
      </c>
      <c r="D266" s="363"/>
      <c r="E266" s="363"/>
      <c r="F266" s="363"/>
      <c r="G266" s="363"/>
      <c r="H266" s="363"/>
      <c r="I266" s="363"/>
      <c r="J266" s="363"/>
      <c r="K266" s="363"/>
      <c r="L266" s="363"/>
      <c r="M266" s="363"/>
      <c r="N266" s="363"/>
      <c r="O266" s="364"/>
      <c r="P266" s="116"/>
    </row>
    <row r="267" spans="2:16" s="117" customFormat="1" x14ac:dyDescent="0.3">
      <c r="B267" s="116"/>
      <c r="C267" s="374">
        <v>5</v>
      </c>
      <c r="D267" s="363"/>
      <c r="E267" s="363"/>
      <c r="F267" s="363"/>
      <c r="G267" s="363"/>
      <c r="H267" s="363"/>
      <c r="I267" s="363"/>
      <c r="J267" s="363"/>
      <c r="K267" s="363"/>
      <c r="L267" s="363"/>
      <c r="M267" s="363"/>
      <c r="N267" s="363"/>
      <c r="O267" s="364"/>
      <c r="P267" s="116"/>
    </row>
    <row r="268" spans="2:16" s="117" customFormat="1" x14ac:dyDescent="0.3">
      <c r="B268" s="116"/>
      <c r="C268" s="374">
        <v>6</v>
      </c>
      <c r="D268" s="363"/>
      <c r="E268" s="363"/>
      <c r="F268" s="363"/>
      <c r="G268" s="363"/>
      <c r="H268" s="363"/>
      <c r="I268" s="363"/>
      <c r="J268" s="363"/>
      <c r="K268" s="363"/>
      <c r="L268" s="363"/>
      <c r="M268" s="363"/>
      <c r="N268" s="363"/>
      <c r="O268" s="364"/>
      <c r="P268" s="116"/>
    </row>
    <row r="269" spans="2:16" s="117" customFormat="1" x14ac:dyDescent="0.3">
      <c r="B269" s="116"/>
      <c r="C269" s="374">
        <v>7</v>
      </c>
      <c r="D269" s="363"/>
      <c r="E269" s="363"/>
      <c r="F269" s="363"/>
      <c r="G269" s="363"/>
      <c r="H269" s="363"/>
      <c r="I269" s="363"/>
      <c r="J269" s="363"/>
      <c r="K269" s="363"/>
      <c r="L269" s="363"/>
      <c r="M269" s="363"/>
      <c r="N269" s="363"/>
      <c r="O269" s="364"/>
      <c r="P269" s="116"/>
    </row>
    <row r="270" spans="2:16" s="117" customFormat="1" x14ac:dyDescent="0.3">
      <c r="B270" s="116"/>
      <c r="C270" s="374">
        <v>8</v>
      </c>
      <c r="D270" s="363"/>
      <c r="E270" s="363"/>
      <c r="F270" s="363"/>
      <c r="G270" s="363"/>
      <c r="H270" s="363"/>
      <c r="I270" s="363"/>
      <c r="J270" s="363"/>
      <c r="K270" s="363"/>
      <c r="L270" s="363"/>
      <c r="M270" s="363"/>
      <c r="N270" s="363"/>
      <c r="O270" s="364"/>
      <c r="P270" s="116"/>
    </row>
    <row r="271" spans="2:16" s="117" customFormat="1" x14ac:dyDescent="0.3">
      <c r="B271" s="116"/>
      <c r="C271" s="374">
        <v>9</v>
      </c>
      <c r="D271" s="363"/>
      <c r="E271" s="363"/>
      <c r="F271" s="363"/>
      <c r="G271" s="363"/>
      <c r="H271" s="363"/>
      <c r="I271" s="363"/>
      <c r="J271" s="363"/>
      <c r="K271" s="363"/>
      <c r="L271" s="363"/>
      <c r="M271" s="363"/>
      <c r="N271" s="363"/>
      <c r="O271" s="364"/>
      <c r="P271" s="116"/>
    </row>
    <row r="272" spans="2:16" s="117" customFormat="1" x14ac:dyDescent="0.3">
      <c r="B272" s="116"/>
      <c r="C272" s="374">
        <v>10</v>
      </c>
      <c r="D272" s="363"/>
      <c r="E272" s="363"/>
      <c r="F272" s="363"/>
      <c r="G272" s="363"/>
      <c r="H272" s="363"/>
      <c r="I272" s="363"/>
      <c r="J272" s="363"/>
      <c r="K272" s="363"/>
      <c r="L272" s="363"/>
      <c r="M272" s="363"/>
      <c r="N272" s="363"/>
      <c r="O272" s="364"/>
      <c r="P272" s="116"/>
    </row>
    <row r="273" spans="2:16" s="117" customFormat="1" x14ac:dyDescent="0.3">
      <c r="B273" s="116"/>
      <c r="C273" s="374">
        <v>11</v>
      </c>
      <c r="D273" s="363"/>
      <c r="E273" s="363"/>
      <c r="F273" s="363"/>
      <c r="G273" s="363"/>
      <c r="H273" s="363"/>
      <c r="I273" s="363"/>
      <c r="J273" s="363"/>
      <c r="K273" s="363"/>
      <c r="L273" s="363"/>
      <c r="M273" s="363"/>
      <c r="N273" s="363"/>
      <c r="O273" s="364"/>
      <c r="P273" s="116"/>
    </row>
    <row r="274" spans="2:16" s="117" customFormat="1" x14ac:dyDescent="0.3">
      <c r="B274" s="116"/>
      <c r="C274" s="374">
        <v>12</v>
      </c>
      <c r="D274" s="363"/>
      <c r="E274" s="363"/>
      <c r="F274" s="363"/>
      <c r="G274" s="363"/>
      <c r="H274" s="363"/>
      <c r="I274" s="363"/>
      <c r="J274" s="363"/>
      <c r="K274" s="363"/>
      <c r="L274" s="363"/>
      <c r="M274" s="363"/>
      <c r="N274" s="363"/>
      <c r="O274" s="364"/>
      <c r="P274" s="116"/>
    </row>
    <row r="275" spans="2:16" s="117" customFormat="1" x14ac:dyDescent="0.3">
      <c r="B275" s="116"/>
      <c r="C275" s="374">
        <v>13</v>
      </c>
      <c r="D275" s="363"/>
      <c r="E275" s="363"/>
      <c r="F275" s="363"/>
      <c r="G275" s="363"/>
      <c r="H275" s="363"/>
      <c r="I275" s="363"/>
      <c r="J275" s="363"/>
      <c r="K275" s="363"/>
      <c r="L275" s="363"/>
      <c r="M275" s="363"/>
      <c r="N275" s="363"/>
      <c r="O275" s="364"/>
      <c r="P275" s="116"/>
    </row>
    <row r="276" spans="2:16" s="117" customFormat="1" x14ac:dyDescent="0.3">
      <c r="B276" s="116"/>
      <c r="C276" s="374">
        <v>14</v>
      </c>
      <c r="D276" s="363"/>
      <c r="E276" s="363"/>
      <c r="F276" s="363"/>
      <c r="G276" s="363"/>
      <c r="H276" s="363"/>
      <c r="I276" s="363"/>
      <c r="J276" s="363"/>
      <c r="K276" s="363"/>
      <c r="L276" s="363"/>
      <c r="M276" s="363"/>
      <c r="N276" s="363"/>
      <c r="O276" s="364"/>
      <c r="P276" s="116"/>
    </row>
    <row r="277" spans="2:16" s="117" customFormat="1" x14ac:dyDescent="0.3">
      <c r="B277" s="116"/>
      <c r="C277" s="374">
        <v>15</v>
      </c>
      <c r="D277" s="363"/>
      <c r="E277" s="363"/>
      <c r="F277" s="363"/>
      <c r="G277" s="363"/>
      <c r="H277" s="363"/>
      <c r="I277" s="363"/>
      <c r="J277" s="363"/>
      <c r="K277" s="363"/>
      <c r="L277" s="363"/>
      <c r="M277" s="363"/>
      <c r="N277" s="363"/>
      <c r="O277" s="364"/>
      <c r="P277" s="116"/>
    </row>
    <row r="278" spans="2:16" s="117" customFormat="1" x14ac:dyDescent="0.3">
      <c r="B278" s="116"/>
      <c r="C278" s="367"/>
      <c r="D278" s="368"/>
      <c r="E278" s="369"/>
      <c r="F278" s="369"/>
      <c r="G278" s="369"/>
      <c r="H278" s="369"/>
      <c r="I278" s="369"/>
      <c r="J278" s="369"/>
      <c r="K278" s="369"/>
      <c r="L278" s="369"/>
      <c r="M278" s="369"/>
      <c r="N278" s="369"/>
      <c r="O278" s="370"/>
      <c r="P278" s="116"/>
    </row>
    <row r="279" spans="2:16" x14ac:dyDescent="0.3">
      <c r="B279" s="1"/>
      <c r="C279" s="387" t="s">
        <v>28</v>
      </c>
      <c r="D279" s="387"/>
      <c r="E279" s="387"/>
      <c r="F279" s="387"/>
      <c r="G279" s="387"/>
      <c r="H279" s="387"/>
      <c r="I279" s="387"/>
      <c r="J279" s="387" t="s">
        <v>29</v>
      </c>
      <c r="K279" s="387"/>
      <c r="L279" s="387"/>
      <c r="M279" s="387"/>
      <c r="N279" s="387"/>
      <c r="O279" s="454"/>
      <c r="P279" s="116"/>
    </row>
    <row r="280" spans="2:16" x14ac:dyDescent="0.3">
      <c r="B280" s="1"/>
      <c r="C280" s="399"/>
      <c r="D280" s="399"/>
      <c r="E280" s="399"/>
      <c r="F280" s="399"/>
      <c r="G280" s="399"/>
      <c r="H280" s="399"/>
      <c r="I280" s="399"/>
      <c r="J280" s="390"/>
      <c r="K280" s="390"/>
      <c r="L280" s="390"/>
      <c r="M280" s="390"/>
      <c r="N280" s="390"/>
      <c r="O280" s="456"/>
      <c r="P280" s="116"/>
    </row>
    <row r="281" spans="2:16" x14ac:dyDescent="0.3">
      <c r="B281" s="1"/>
      <c r="C281" s="399"/>
      <c r="D281" s="399"/>
      <c r="E281" s="399"/>
      <c r="F281" s="399"/>
      <c r="G281" s="399"/>
      <c r="H281" s="399"/>
      <c r="I281" s="399"/>
      <c r="J281" s="390"/>
      <c r="K281" s="390"/>
      <c r="L281" s="390"/>
      <c r="M281" s="390"/>
      <c r="N281" s="390"/>
      <c r="O281" s="456"/>
      <c r="P281" s="116"/>
    </row>
    <row r="282" spans="2:16" x14ac:dyDescent="0.3">
      <c r="B282" s="1"/>
      <c r="C282" s="399"/>
      <c r="D282" s="399"/>
      <c r="E282" s="399"/>
      <c r="F282" s="399"/>
      <c r="G282" s="399"/>
      <c r="H282" s="399"/>
      <c r="I282" s="399"/>
      <c r="J282" s="390"/>
      <c r="K282" s="390"/>
      <c r="L282" s="390"/>
      <c r="M282" s="390"/>
      <c r="N282" s="390"/>
      <c r="O282" s="456"/>
      <c r="P282" s="116"/>
    </row>
    <row r="283" spans="2:16" x14ac:dyDescent="0.3">
      <c r="B283" s="1"/>
      <c r="C283" s="455"/>
      <c r="D283" s="455"/>
      <c r="E283" s="455"/>
      <c r="F283" s="455"/>
      <c r="G283" s="455"/>
      <c r="H283" s="455"/>
      <c r="I283" s="455"/>
      <c r="J283" s="457"/>
      <c r="K283" s="457"/>
      <c r="L283" s="457"/>
      <c r="M283" s="457"/>
      <c r="N283" s="457"/>
      <c r="O283" s="458"/>
      <c r="P283" s="116"/>
    </row>
    <row r="284" spans="2:16" s="117" customFormat="1" x14ac:dyDescent="0.3">
      <c r="B284" s="116"/>
      <c r="C284" s="1"/>
      <c r="D284" s="1"/>
      <c r="E284" s="1"/>
      <c r="F284" s="1"/>
      <c r="G284" s="1"/>
      <c r="H284" s="1"/>
      <c r="I284" s="1"/>
      <c r="J284" s="1"/>
      <c r="K284" s="1"/>
      <c r="L284" s="1"/>
      <c r="M284" s="1"/>
      <c r="N284" s="1"/>
      <c r="O284" s="1"/>
      <c r="P284" s="116"/>
    </row>
    <row r="285" spans="2:16" s="117" customFormat="1" x14ac:dyDescent="0.3">
      <c r="B285" s="116"/>
      <c r="C285" s="1"/>
      <c r="D285" s="1"/>
      <c r="E285" s="1"/>
      <c r="F285" s="1"/>
      <c r="G285" s="1"/>
      <c r="H285" s="1"/>
      <c r="I285" s="1"/>
      <c r="J285" s="1"/>
      <c r="K285" s="1"/>
      <c r="L285" s="1"/>
      <c r="M285" s="1"/>
      <c r="N285" s="1"/>
      <c r="O285" s="1"/>
      <c r="P285" s="116"/>
    </row>
  </sheetData>
  <sheetProtection algorithmName="SHA-512" hashValue="bgyOjQ0KEO4SizKFLKsvNE5nrK1K+g7JRXLSXU6e0o+m+HqjkAvztR/2OAe8kNZnl4+sU1nagtnMM8qhF3J94A==" saltValue="9tuDTtao4fa/Vi94m3o1WA==" spinCount="100000" sheet="1" formatColumns="0" formatRows="0"/>
  <mergeCells count="235">
    <mergeCell ref="C255:O255"/>
    <mergeCell ref="D257:O257"/>
    <mergeCell ref="C260:O260"/>
    <mergeCell ref="C279:I279"/>
    <mergeCell ref="J279:O279"/>
    <mergeCell ref="C280:I283"/>
    <mergeCell ref="J280:O283"/>
    <mergeCell ref="D261:I261"/>
    <mergeCell ref="J261:O261"/>
    <mergeCell ref="C242:O242"/>
    <mergeCell ref="D244:O244"/>
    <mergeCell ref="C247:O247"/>
    <mergeCell ref="C248:I248"/>
    <mergeCell ref="J248:O248"/>
    <mergeCell ref="C249:I252"/>
    <mergeCell ref="J249:O252"/>
    <mergeCell ref="D93:I93"/>
    <mergeCell ref="D94:I94"/>
    <mergeCell ref="C236:I239"/>
    <mergeCell ref="J236:O239"/>
    <mergeCell ref="C232:I232"/>
    <mergeCell ref="C149:I152"/>
    <mergeCell ref="J149:O152"/>
    <mergeCell ref="C155:O155"/>
    <mergeCell ref="D157:O157"/>
    <mergeCell ref="C178:I178"/>
    <mergeCell ref="J178:O178"/>
    <mergeCell ref="C160:I161"/>
    <mergeCell ref="C174:F174"/>
    <mergeCell ref="C176:F176"/>
    <mergeCell ref="C179:I182"/>
    <mergeCell ref="J179:O182"/>
    <mergeCell ref="C167:F167"/>
    <mergeCell ref="D84:I84"/>
    <mergeCell ref="D85:I85"/>
    <mergeCell ref="D86:I86"/>
    <mergeCell ref="D87:I87"/>
    <mergeCell ref="D88:I88"/>
    <mergeCell ref="D89:I89"/>
    <mergeCell ref="D90:I90"/>
    <mergeCell ref="D91:I91"/>
    <mergeCell ref="D92:I92"/>
    <mergeCell ref="D74:I74"/>
    <mergeCell ref="D75:I75"/>
    <mergeCell ref="D76:I76"/>
    <mergeCell ref="D77:I77"/>
    <mergeCell ref="D78:I78"/>
    <mergeCell ref="D79:I79"/>
    <mergeCell ref="D80:I80"/>
    <mergeCell ref="D81:I81"/>
    <mergeCell ref="D82:I82"/>
    <mergeCell ref="J91:O91"/>
    <mergeCell ref="J92:O92"/>
    <mergeCell ref="J93:O93"/>
    <mergeCell ref="J94:O94"/>
    <mergeCell ref="D55:I55"/>
    <mergeCell ref="D56:I56"/>
    <mergeCell ref="D57:I57"/>
    <mergeCell ref="D58:I58"/>
    <mergeCell ref="D59:I59"/>
    <mergeCell ref="D60:I60"/>
    <mergeCell ref="D61:I61"/>
    <mergeCell ref="D62:I62"/>
    <mergeCell ref="D63:I63"/>
    <mergeCell ref="D64:I64"/>
    <mergeCell ref="D65:I65"/>
    <mergeCell ref="D66:I66"/>
    <mergeCell ref="D67:I67"/>
    <mergeCell ref="D68:I68"/>
    <mergeCell ref="D69:I69"/>
    <mergeCell ref="D70:I70"/>
    <mergeCell ref="D71:I71"/>
    <mergeCell ref="D72:I72"/>
    <mergeCell ref="D73:I73"/>
    <mergeCell ref="J74:O74"/>
    <mergeCell ref="J79:O79"/>
    <mergeCell ref="J80:O80"/>
    <mergeCell ref="J81:O81"/>
    <mergeCell ref="J82:O82"/>
    <mergeCell ref="J65:O65"/>
    <mergeCell ref="J66:O66"/>
    <mergeCell ref="J67:O67"/>
    <mergeCell ref="J68:O68"/>
    <mergeCell ref="J69:O69"/>
    <mergeCell ref="J70:O70"/>
    <mergeCell ref="J71:O71"/>
    <mergeCell ref="J72:O72"/>
    <mergeCell ref="J73:O73"/>
    <mergeCell ref="I192:J192"/>
    <mergeCell ref="I193:J193"/>
    <mergeCell ref="C229:I229"/>
    <mergeCell ref="D224:I224"/>
    <mergeCell ref="D226:I226"/>
    <mergeCell ref="C177:O177"/>
    <mergeCell ref="C210:I213"/>
    <mergeCell ref="J210:O213"/>
    <mergeCell ref="C209:I209"/>
    <mergeCell ref="J209:O209"/>
    <mergeCell ref="C185:O185"/>
    <mergeCell ref="K190:L190"/>
    <mergeCell ref="K191:L191"/>
    <mergeCell ref="I190:J190"/>
    <mergeCell ref="I191:J191"/>
    <mergeCell ref="N201:O207"/>
    <mergeCell ref="C196:I196"/>
    <mergeCell ref="J196:O196"/>
    <mergeCell ref="M193:N193"/>
    <mergeCell ref="M194:N194"/>
    <mergeCell ref="C235:I235"/>
    <mergeCell ref="J235:O235"/>
    <mergeCell ref="J232:O232"/>
    <mergeCell ref="C234:O234"/>
    <mergeCell ref="C233:I233"/>
    <mergeCell ref="J233:O233"/>
    <mergeCell ref="D227:I227"/>
    <mergeCell ref="J224:O224"/>
    <mergeCell ref="C230:I230"/>
    <mergeCell ref="J225:O225"/>
    <mergeCell ref="J226:O226"/>
    <mergeCell ref="J227:O227"/>
    <mergeCell ref="D225:I225"/>
    <mergeCell ref="F35:J35"/>
    <mergeCell ref="F36:J36"/>
    <mergeCell ref="K34:O34"/>
    <mergeCell ref="K35:O35"/>
    <mergeCell ref="K36:O36"/>
    <mergeCell ref="J38:O38"/>
    <mergeCell ref="C172:F172"/>
    <mergeCell ref="C171:F171"/>
    <mergeCell ref="C175:F175"/>
    <mergeCell ref="C130:O130"/>
    <mergeCell ref="C159:I159"/>
    <mergeCell ref="J56:O56"/>
    <mergeCell ref="J57:O57"/>
    <mergeCell ref="J58:O58"/>
    <mergeCell ref="J59:O59"/>
    <mergeCell ref="J60:O60"/>
    <mergeCell ref="J61:O61"/>
    <mergeCell ref="J62:O62"/>
    <mergeCell ref="J63:O63"/>
    <mergeCell ref="J64:O64"/>
    <mergeCell ref="J75:O75"/>
    <mergeCell ref="J76:O76"/>
    <mergeCell ref="J77:O77"/>
    <mergeCell ref="J78:O78"/>
    <mergeCell ref="J54:O54"/>
    <mergeCell ref="D51:I51"/>
    <mergeCell ref="J51:O51"/>
    <mergeCell ref="D53:I53"/>
    <mergeCell ref="J50:O50"/>
    <mergeCell ref="D49:I49"/>
    <mergeCell ref="C39:I42"/>
    <mergeCell ref="F5:O6"/>
    <mergeCell ref="C10:O10"/>
    <mergeCell ref="D12:O12"/>
    <mergeCell ref="C14:C15"/>
    <mergeCell ref="D14:E14"/>
    <mergeCell ref="C29:O29"/>
    <mergeCell ref="D31:O31"/>
    <mergeCell ref="C18:C19"/>
    <mergeCell ref="D18:E18"/>
    <mergeCell ref="C23:I26"/>
    <mergeCell ref="C22:I22"/>
    <mergeCell ref="J22:O22"/>
    <mergeCell ref="J23:O26"/>
    <mergeCell ref="J39:O42"/>
    <mergeCell ref="F33:J33"/>
    <mergeCell ref="K33:O33"/>
    <mergeCell ref="F34:J34"/>
    <mergeCell ref="J55:O55"/>
    <mergeCell ref="C37:O37"/>
    <mergeCell ref="C96:I96"/>
    <mergeCell ref="D50:I50"/>
    <mergeCell ref="J97:O100"/>
    <mergeCell ref="J96:O96"/>
    <mergeCell ref="J83:O83"/>
    <mergeCell ref="J84:O84"/>
    <mergeCell ref="J85:O85"/>
    <mergeCell ref="J86:O86"/>
    <mergeCell ref="J87:O87"/>
    <mergeCell ref="J88:O88"/>
    <mergeCell ref="J89:O89"/>
    <mergeCell ref="J90:O90"/>
    <mergeCell ref="D83:I83"/>
    <mergeCell ref="C97:I100"/>
    <mergeCell ref="D47:O47"/>
    <mergeCell ref="C45:O45"/>
    <mergeCell ref="C38:I38"/>
    <mergeCell ref="D52:I52"/>
    <mergeCell ref="J52:O52"/>
    <mergeCell ref="J49:O49"/>
    <mergeCell ref="J53:O53"/>
    <mergeCell ref="D54:I54"/>
    <mergeCell ref="C103:O103"/>
    <mergeCell ref="D105:O105"/>
    <mergeCell ref="D107:I107"/>
    <mergeCell ref="D108:I108"/>
    <mergeCell ref="D109:I109"/>
    <mergeCell ref="D222:I222"/>
    <mergeCell ref="C216:O216"/>
    <mergeCell ref="D218:O218"/>
    <mergeCell ref="D223:I223"/>
    <mergeCell ref="C165:O165"/>
    <mergeCell ref="K192:L192"/>
    <mergeCell ref="K193:L193"/>
    <mergeCell ref="K194:L194"/>
    <mergeCell ref="O189:O195"/>
    <mergeCell ref="I189:J189"/>
    <mergeCell ref="K189:L189"/>
    <mergeCell ref="I194:J194"/>
    <mergeCell ref="M191:N191"/>
    <mergeCell ref="D187:O187"/>
    <mergeCell ref="J222:O222"/>
    <mergeCell ref="J223:O223"/>
    <mergeCell ref="C197:I200"/>
    <mergeCell ref="J197:O200"/>
    <mergeCell ref="M192:N192"/>
    <mergeCell ref="C112:O112"/>
    <mergeCell ref="D114:O114"/>
    <mergeCell ref="C123:I123"/>
    <mergeCell ref="J123:O123"/>
    <mergeCell ref="C124:I127"/>
    <mergeCell ref="J124:O127"/>
    <mergeCell ref="M189:N189"/>
    <mergeCell ref="M190:N190"/>
    <mergeCell ref="C163:I163"/>
    <mergeCell ref="J163:O163"/>
    <mergeCell ref="C164:I164"/>
    <mergeCell ref="J164:O164"/>
    <mergeCell ref="J148:O148"/>
    <mergeCell ref="C148:I148"/>
    <mergeCell ref="D132:O132"/>
    <mergeCell ref="C168:F168"/>
    <mergeCell ref="C169:F169"/>
    <mergeCell ref="C170:F170"/>
  </mergeCells>
  <conditionalFormatting sqref="C23">
    <cfRule type="expression" dxfId="54" priority="39">
      <formula>#REF!=""</formula>
    </cfRule>
  </conditionalFormatting>
  <conditionalFormatting sqref="C39">
    <cfRule type="expression" dxfId="53" priority="10">
      <formula>#REF!=""</formula>
    </cfRule>
  </conditionalFormatting>
  <conditionalFormatting sqref="C97">
    <cfRule type="expression" dxfId="52" priority="9">
      <formula>#REF!=""</formula>
    </cfRule>
  </conditionalFormatting>
  <conditionalFormatting sqref="C124">
    <cfRule type="expression" dxfId="51" priority="8">
      <formula>#REF!=""</formula>
    </cfRule>
  </conditionalFormatting>
  <conditionalFormatting sqref="C149">
    <cfRule type="expression" dxfId="50" priority="7">
      <formula>#REF!=""</formula>
    </cfRule>
  </conditionalFormatting>
  <conditionalFormatting sqref="C164">
    <cfRule type="expression" dxfId="49" priority="12">
      <formula>#REF!=""</formula>
    </cfRule>
  </conditionalFormatting>
  <conditionalFormatting sqref="C179">
    <cfRule type="expression" dxfId="48" priority="6">
      <formula>#REF!=""</formula>
    </cfRule>
  </conditionalFormatting>
  <conditionalFormatting sqref="C197">
    <cfRule type="expression" dxfId="47" priority="5">
      <formula>#REF!=""</formula>
    </cfRule>
  </conditionalFormatting>
  <conditionalFormatting sqref="C210">
    <cfRule type="expression" dxfId="46" priority="4">
      <formula>#REF!=""</formula>
    </cfRule>
  </conditionalFormatting>
  <conditionalFormatting sqref="C230">
    <cfRule type="expression" dxfId="45" priority="17">
      <formula>#REF!=""</formula>
    </cfRule>
  </conditionalFormatting>
  <conditionalFormatting sqref="C233">
    <cfRule type="expression" dxfId="44" priority="16">
      <formula>#REF!=""</formula>
    </cfRule>
  </conditionalFormatting>
  <conditionalFormatting sqref="C236">
    <cfRule type="expression" dxfId="43" priority="3">
      <formula>#REF!=""</formula>
    </cfRule>
  </conditionalFormatting>
  <conditionalFormatting sqref="C249">
    <cfRule type="expression" dxfId="42" priority="2">
      <formula>#REF!=""</formula>
    </cfRule>
  </conditionalFormatting>
  <conditionalFormatting sqref="C280">
    <cfRule type="expression" dxfId="41" priority="1">
      <formula>#REF!=""</formula>
    </cfRule>
  </conditionalFormatting>
  <pageMargins left="0.24" right="0.24" top="0.36" bottom="0.45" header="0.3" footer="0.3"/>
  <pageSetup paperSize="9" scale="22" fitToHeight="0" orientation="portrait" r:id="rId1"/>
  <headerFooter>
    <oddFooter>&amp;C_x000D_&amp;1#&amp;"Calibri"&amp;10&amp;K000000 Classification: Unclassified</oddFooter>
  </headerFooter>
  <rowBreaks count="1" manualBreakCount="1">
    <brk id="43" max="16383" man="1"/>
  </rowBreaks>
  <ignoredErrors>
    <ignoredError sqref="D145:F145" unlockedFormula="1"/>
  </ignoredErrors>
  <drawing r:id="rId2"/>
  <extLst>
    <ext xmlns:x14="http://schemas.microsoft.com/office/spreadsheetml/2009/9/main" uri="{CCE6A557-97BC-4b89-ADB6-D9C93CAAB3DF}">
      <x14:dataValidations xmlns:xm="http://schemas.microsoft.com/office/excel/2006/main" disablePrompts="1" count="10">
        <x14:dataValidation type="list" allowBlank="1" showInputMessage="1" showErrorMessage="1" xr:uid="{1E186778-E9C1-44D0-91F5-2916AA50E824}">
          <x14:formula1>
            <xm:f>Lookups!$Y$3:$Y$4</xm:f>
          </x14:formula1>
          <xm:sqref>G158</xm:sqref>
        </x14:dataValidation>
        <x14:dataValidation type="list" allowBlank="1" showInputMessage="1" showErrorMessage="1" xr:uid="{F784A404-1AC5-492B-BE72-FE55057088EB}">
          <x14:formula1>
            <xm:f>Lookups!$E$44:$E$48</xm:f>
          </x14:formula1>
          <xm:sqref>D108:I108</xm:sqref>
        </x14:dataValidation>
        <x14:dataValidation type="list" allowBlank="1" showInputMessage="1" showErrorMessage="1" xr:uid="{94E37A5F-B987-4E31-A368-DA988460B6CE}">
          <x14:formula1>
            <xm:f>Lookups!$E$5:$E$6</xm:f>
          </x14:formula1>
          <xm:sqref>C34:C36</xm:sqref>
        </x14:dataValidation>
        <x14:dataValidation type="list" allowBlank="1" showInputMessage="1" showErrorMessage="1" xr:uid="{84D41A2C-E63C-4922-B33F-E836162DB5B5}">
          <x14:formula1>
            <xm:f>Lookups!$E$9:$E$19</xm:f>
          </x14:formula1>
          <xm:sqref>D34:D36</xm:sqref>
        </x14:dataValidation>
        <x14:dataValidation type="list" allowBlank="1" showInputMessage="1" showErrorMessage="1" xr:uid="{6EB4E92A-5524-4BBB-8B0A-64DA73C4D8A1}">
          <x14:formula1>
            <xm:f>Lookups!$E$22:$E$23</xm:f>
          </x14:formula1>
          <xm:sqref>G174</xm:sqref>
        </x14:dataValidation>
        <x14:dataValidation type="list" allowBlank="1" showInputMessage="1" showErrorMessage="1" xr:uid="{58E786ED-27A8-4C38-9E6D-64A31D21B853}">
          <x14:formula1>
            <xm:f>Lookups!$E$26:$E$28</xm:f>
          </x14:formula1>
          <xm:sqref>G175</xm:sqref>
        </x14:dataValidation>
        <x14:dataValidation type="list" allowBlank="1" showInputMessage="1" showErrorMessage="1" xr:uid="{D1629F62-7318-47D7-8CF1-24F21622AF2F}">
          <x14:formula1>
            <xm:f>Lookups!$D$5:$D$11</xm:f>
          </x14:formula1>
          <xm:sqref>D95</xm:sqref>
        </x14:dataValidation>
        <x14:dataValidation type="list" allowBlank="1" showInputMessage="1" showErrorMessage="1" xr:uid="{3B3D1393-338B-477C-818B-FA9F1AED4E48}">
          <x14:formula1>
            <xm:f>Lookups!$E$35:$E$37</xm:f>
          </x14:formula1>
          <xm:sqref>D190:D194</xm:sqref>
        </x14:dataValidation>
        <x14:dataValidation type="list" allowBlank="1" showInputMessage="1" showErrorMessage="1" xr:uid="{D176FE22-9FFA-4FFB-9E53-F85C7CC51720}">
          <x14:formula1>
            <xm:f>Lookups!$E$31:$E$32</xm:f>
          </x14:formula1>
          <xm:sqref>D220 D135:F136 G176</xm:sqref>
        </x14:dataValidation>
        <x14:dataValidation type="list" allowBlank="1" showInputMessage="1" showErrorMessage="1" xr:uid="{C810BA79-3368-4E16-8FCE-890A81CB4E22}">
          <x14:formula1>
            <xm:f>Lookups!$E$40:$E$41</xm:f>
          </x14:formula1>
          <xm:sqref>D246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8C6D5-1912-4B8D-A2E4-B896BE098785}">
  <sheetPr codeName="Sheet4">
    <tabColor theme="4" tint="0.59999389629810485"/>
    <pageSetUpPr autoPageBreaks="0"/>
  </sheetPr>
  <dimension ref="B2:J160"/>
  <sheetViews>
    <sheetView tabSelected="1" topLeftCell="A28" workbookViewId="0">
      <selection activeCell="C31" sqref="C31:F34"/>
    </sheetView>
  </sheetViews>
  <sheetFormatPr defaultColWidth="9" defaultRowHeight="14" x14ac:dyDescent="0.3"/>
  <cols>
    <col min="1" max="2" width="9" style="2"/>
    <col min="3" max="3" width="25.25" style="2" customWidth="1"/>
    <col min="4" max="8" width="24.08203125" style="2" customWidth="1"/>
    <col min="9" max="9" width="23.83203125" style="2" customWidth="1"/>
    <col min="10" max="13" width="9" style="2"/>
    <col min="14" max="14" width="10.25" style="2" bestFit="1" customWidth="1"/>
    <col min="15" max="16384" width="9" style="2"/>
  </cols>
  <sheetData>
    <row r="2" spans="2:10" x14ac:dyDescent="0.3">
      <c r="B2" s="1"/>
      <c r="C2" s="1"/>
      <c r="D2" s="1"/>
      <c r="E2" s="1"/>
      <c r="F2" s="1"/>
      <c r="G2" s="1"/>
      <c r="H2" s="1"/>
      <c r="I2" s="1"/>
      <c r="J2" s="1"/>
    </row>
    <row r="3" spans="2:10" x14ac:dyDescent="0.3">
      <c r="B3" s="1"/>
      <c r="C3" s="1"/>
      <c r="D3" s="1"/>
      <c r="E3" s="1"/>
      <c r="F3" s="1"/>
      <c r="G3" s="1"/>
      <c r="H3" s="1"/>
      <c r="I3" s="1"/>
      <c r="J3" s="1"/>
    </row>
    <row r="4" spans="2:10" x14ac:dyDescent="0.3">
      <c r="B4" s="1"/>
      <c r="C4" s="1"/>
      <c r="D4" s="1"/>
      <c r="E4" s="1"/>
      <c r="F4" s="1"/>
      <c r="G4" s="1"/>
      <c r="H4" s="1"/>
      <c r="I4" s="1"/>
      <c r="J4" s="1"/>
    </row>
    <row r="5" spans="2:10" ht="15.75" customHeight="1" x14ac:dyDescent="0.3">
      <c r="B5" s="1"/>
      <c r="C5" s="280" t="s">
        <v>20</v>
      </c>
      <c r="D5" s="281">
        <f>Control!D6</f>
        <v>0</v>
      </c>
      <c r="E5" s="1"/>
      <c r="F5" s="1"/>
      <c r="G5" s="1"/>
      <c r="H5" s="1"/>
      <c r="I5" s="1"/>
      <c r="J5" s="1"/>
    </row>
    <row r="6" spans="2:10" ht="14.5" thickBot="1" x14ac:dyDescent="0.35">
      <c r="B6" s="1"/>
      <c r="C6" s="1"/>
      <c r="D6" s="1"/>
      <c r="E6" s="1"/>
      <c r="F6" s="1"/>
      <c r="G6" s="1"/>
      <c r="H6" s="1"/>
      <c r="I6" s="1"/>
      <c r="J6" s="1"/>
    </row>
    <row r="7" spans="2:10" ht="14.5" thickBot="1" x14ac:dyDescent="0.35">
      <c r="B7" s="1"/>
      <c r="C7" s="31" t="s">
        <v>184</v>
      </c>
      <c r="D7" s="31" t="s">
        <v>185</v>
      </c>
      <c r="E7" s="1"/>
      <c r="F7" s="413" t="s">
        <v>592</v>
      </c>
      <c r="G7" s="413"/>
      <c r="H7" s="413"/>
      <c r="I7" s="414"/>
      <c r="J7" s="1"/>
    </row>
    <row r="8" spans="2:10" ht="14.5" thickBot="1" x14ac:dyDescent="0.35">
      <c r="B8" s="1"/>
      <c r="C8" s="32" t="s">
        <v>186</v>
      </c>
      <c r="D8" s="32" t="str">
        <f>IF(OR(E27="Fail",E28="Fail"),"Fail","Pass")</f>
        <v>Pass</v>
      </c>
      <c r="E8" s="1"/>
      <c r="F8" s="413"/>
      <c r="G8" s="413"/>
      <c r="H8" s="413"/>
      <c r="I8" s="414"/>
      <c r="J8" s="1"/>
    </row>
    <row r="9" spans="2:10" ht="14.5" thickBot="1" x14ac:dyDescent="0.35">
      <c r="B9" s="1"/>
      <c r="C9" s="32" t="s">
        <v>187</v>
      </c>
      <c r="D9" s="32" t="str">
        <f>IF(OR(E44="Fail",E43="Fail",E42="Fail"),"Fail","Pass")</f>
        <v>Pass</v>
      </c>
      <c r="E9" s="1"/>
      <c r="F9" s="413"/>
      <c r="G9" s="413"/>
      <c r="H9" s="413"/>
      <c r="I9" s="414"/>
      <c r="J9" s="1"/>
    </row>
    <row r="10" spans="2:10" ht="14.5" thickBot="1" x14ac:dyDescent="0.35">
      <c r="B10" s="1"/>
      <c r="C10" s="32" t="s">
        <v>188</v>
      </c>
      <c r="D10" s="32" t="str">
        <f>IF(OR(F59="Fail",F58="Fail"),"Fail","Pass")</f>
        <v>Pass</v>
      </c>
      <c r="E10" s="1"/>
      <c r="F10" s="413"/>
      <c r="G10" s="413"/>
      <c r="H10" s="413"/>
      <c r="I10" s="414"/>
      <c r="J10" s="1"/>
    </row>
    <row r="11" spans="2:10" ht="14.5" thickBot="1" x14ac:dyDescent="0.35">
      <c r="B11" s="1"/>
      <c r="C11" s="32" t="s">
        <v>189</v>
      </c>
      <c r="D11" s="32" t="str">
        <f>F73</f>
        <v>Fail</v>
      </c>
      <c r="E11" s="1"/>
      <c r="F11" s="413"/>
      <c r="G11" s="413"/>
      <c r="H11" s="413"/>
      <c r="I11" s="414"/>
      <c r="J11" s="1"/>
    </row>
    <row r="12" spans="2:10" ht="14.5" thickBot="1" x14ac:dyDescent="0.35">
      <c r="B12" s="1"/>
      <c r="C12" s="32" t="s">
        <v>190</v>
      </c>
      <c r="D12" s="32" t="str">
        <f>G87</f>
        <v>Pass</v>
      </c>
      <c r="E12" s="1"/>
      <c r="F12" s="413"/>
      <c r="G12" s="413"/>
      <c r="H12" s="413"/>
      <c r="I12" s="414"/>
      <c r="J12" s="1"/>
    </row>
    <row r="13" spans="2:10" ht="14.5" thickBot="1" x14ac:dyDescent="0.35">
      <c r="B13" s="1"/>
      <c r="C13" s="32" t="s">
        <v>191</v>
      </c>
      <c r="D13" s="32" t="str">
        <f>IF(OR(E101="Fail",E102="Fail",E103="Fail",E104="Fail",E105="Fail",G101="Fail",G102="Fail",G103="Fail",G104="Fail",G105="Fail"),"Fail","Pass")</f>
        <v>Fail</v>
      </c>
      <c r="E13" s="1"/>
      <c r="F13" s="413"/>
      <c r="G13" s="413"/>
      <c r="H13" s="413"/>
      <c r="I13" s="414"/>
      <c r="J13" s="1"/>
    </row>
    <row r="14" spans="2:10" ht="14.5" thickBot="1" x14ac:dyDescent="0.35">
      <c r="B14" s="1"/>
      <c r="C14" s="32" t="s">
        <v>192</v>
      </c>
      <c r="D14" s="32" t="str">
        <f>IF(OR(G120="Fail",G121="Fail",G122="Fail",G123="Fail",G124="Fail"),"Fail","Pass")</f>
        <v>Pass</v>
      </c>
      <c r="E14" s="1"/>
      <c r="F14" s="413"/>
      <c r="G14" s="413"/>
      <c r="H14" s="413"/>
      <c r="I14" s="414"/>
      <c r="J14" s="1"/>
    </row>
    <row r="15" spans="2:10" ht="14.5" thickBot="1" x14ac:dyDescent="0.35">
      <c r="B15" s="1"/>
      <c r="C15" s="32" t="s">
        <v>193</v>
      </c>
      <c r="D15" s="32" t="str">
        <f>F138</f>
        <v>Fail</v>
      </c>
      <c r="E15" s="1"/>
      <c r="F15" s="413"/>
      <c r="G15" s="413"/>
      <c r="H15" s="413"/>
      <c r="I15" s="414"/>
      <c r="J15" s="1"/>
    </row>
    <row r="16" spans="2:10" ht="14.5" thickBot="1" x14ac:dyDescent="0.35">
      <c r="B16" s="1"/>
      <c r="C16" s="32" t="s">
        <v>194</v>
      </c>
      <c r="D16" s="32" t="str">
        <f>F152</f>
        <v>Pass</v>
      </c>
      <c r="E16" s="1"/>
      <c r="F16" s="413"/>
      <c r="G16" s="413"/>
      <c r="H16" s="413"/>
      <c r="I16" s="414"/>
      <c r="J16" s="1"/>
    </row>
    <row r="17" spans="2:10" x14ac:dyDescent="0.3">
      <c r="B17" s="1"/>
      <c r="C17" s="1"/>
      <c r="D17" s="1"/>
      <c r="E17" s="1"/>
      <c r="F17" s="413"/>
      <c r="G17" s="413"/>
      <c r="H17" s="413"/>
      <c r="I17" s="414"/>
      <c r="J17" s="1"/>
    </row>
    <row r="18" spans="2:10" x14ac:dyDescent="0.3">
      <c r="B18" s="1"/>
      <c r="C18" s="1"/>
      <c r="D18" s="1"/>
      <c r="E18" s="1"/>
      <c r="F18" s="413"/>
      <c r="G18" s="413"/>
      <c r="H18" s="413"/>
      <c r="I18" s="414"/>
      <c r="J18" s="1"/>
    </row>
    <row r="19" spans="2:10" x14ac:dyDescent="0.3">
      <c r="B19" s="1"/>
      <c r="C19" s="1"/>
      <c r="D19" s="1"/>
      <c r="E19" s="1"/>
      <c r="F19" s="413"/>
      <c r="G19" s="413"/>
      <c r="H19" s="413"/>
      <c r="I19" s="414"/>
      <c r="J19" s="1"/>
    </row>
    <row r="20" spans="2:10" x14ac:dyDescent="0.3">
      <c r="B20" s="1"/>
      <c r="C20" s="1"/>
      <c r="D20" s="1"/>
      <c r="E20" s="1"/>
      <c r="F20" s="415"/>
      <c r="G20" s="415"/>
      <c r="H20" s="415"/>
      <c r="I20" s="416"/>
      <c r="J20" s="1"/>
    </row>
    <row r="21" spans="2:10" x14ac:dyDescent="0.3">
      <c r="B21" s="1"/>
      <c r="C21" s="1"/>
      <c r="D21" s="1"/>
      <c r="E21" s="1"/>
      <c r="F21" s="1"/>
      <c r="G21" s="1"/>
      <c r="H21" s="1"/>
      <c r="I21" s="1"/>
      <c r="J21" s="1"/>
    </row>
    <row r="22" spans="2:10" ht="15.5" x14ac:dyDescent="0.35">
      <c r="B22" s="1"/>
      <c r="C22" s="425" t="s">
        <v>195</v>
      </c>
      <c r="D22" s="426"/>
      <c r="E22" s="426"/>
      <c r="F22" s="426"/>
      <c r="G22" s="426"/>
      <c r="H22" s="426"/>
      <c r="I22" s="427"/>
      <c r="J22" s="1"/>
    </row>
    <row r="23" spans="2:10" x14ac:dyDescent="0.3">
      <c r="B23" s="1"/>
      <c r="C23" s="40"/>
      <c r="D23" s="33"/>
      <c r="E23" s="1"/>
      <c r="F23" s="1"/>
      <c r="G23" s="1"/>
      <c r="H23" s="1"/>
      <c r="I23" s="41"/>
      <c r="J23" s="1"/>
    </row>
    <row r="24" spans="2:10" ht="118.5" customHeight="1" x14ac:dyDescent="0.3">
      <c r="B24" s="1"/>
      <c r="C24" s="85" t="s">
        <v>22</v>
      </c>
      <c r="D24" s="428" t="s">
        <v>196</v>
      </c>
      <c r="E24" s="428"/>
      <c r="F24" s="428"/>
      <c r="G24" s="428"/>
      <c r="H24" s="428"/>
      <c r="I24" s="429"/>
      <c r="J24" s="1"/>
    </row>
    <row r="25" spans="2:10" ht="14.5" thickBot="1" x14ac:dyDescent="0.35">
      <c r="B25" s="1"/>
      <c r="C25" s="40"/>
      <c r="D25" s="33"/>
      <c r="E25" s="1"/>
      <c r="F25" s="1"/>
      <c r="G25" s="1"/>
      <c r="H25" s="1"/>
      <c r="I25" s="41"/>
      <c r="J25" s="1"/>
    </row>
    <row r="26" spans="2:10" s="319" customFormat="1" ht="14.5" thickBot="1" x14ac:dyDescent="0.35">
      <c r="B26" s="114"/>
      <c r="C26" s="295" t="s">
        <v>197</v>
      </c>
      <c r="D26" s="48" t="s">
        <v>198</v>
      </c>
      <c r="E26" s="31" t="s">
        <v>185</v>
      </c>
      <c r="F26" s="114"/>
      <c r="G26" s="114"/>
      <c r="H26" s="114"/>
      <c r="I26" s="115"/>
      <c r="J26" s="114"/>
    </row>
    <row r="27" spans="2:10" ht="23.5" thickBot="1" x14ac:dyDescent="0.35">
      <c r="B27" s="1"/>
      <c r="C27" s="275" t="s">
        <v>199</v>
      </c>
      <c r="D27" s="21">
        <f>SUM(ExtraCalcs!$J$10:$J$110)</f>
        <v>0</v>
      </c>
      <c r="E27" s="325" t="str">
        <f>IF(D27&gt;0,"Fail","Pass")</f>
        <v>Pass</v>
      </c>
      <c r="F27" s="1"/>
      <c r="G27" s="1"/>
      <c r="H27" s="1"/>
      <c r="I27" s="41"/>
      <c r="J27" s="1"/>
    </row>
    <row r="28" spans="2:10" ht="30.75" customHeight="1" thickBot="1" x14ac:dyDescent="0.35">
      <c r="B28" s="1"/>
      <c r="C28" s="275" t="s">
        <v>200</v>
      </c>
      <c r="D28" s="46">
        <f>ExtraCalcs!$I$114</f>
        <v>0</v>
      </c>
      <c r="E28" s="325" t="str">
        <f>IF(D28&gt;0,"Fail","Pass")</f>
        <v>Pass</v>
      </c>
      <c r="F28" s="1"/>
      <c r="G28" s="1"/>
      <c r="H28" s="1"/>
      <c r="I28" s="41"/>
      <c r="J28" s="1"/>
    </row>
    <row r="29" spans="2:10" x14ac:dyDescent="0.3">
      <c r="B29" s="1"/>
      <c r="C29" s="40"/>
      <c r="D29" s="1"/>
      <c r="E29" s="1"/>
      <c r="F29" s="1"/>
      <c r="G29" s="1"/>
      <c r="H29" s="1"/>
      <c r="I29" s="41"/>
      <c r="J29" s="1"/>
    </row>
    <row r="30" spans="2:10" x14ac:dyDescent="0.3">
      <c r="B30" s="1"/>
      <c r="C30" s="387" t="s">
        <v>28</v>
      </c>
      <c r="D30" s="388"/>
      <c r="E30" s="388"/>
      <c r="F30" s="389"/>
      <c r="G30" s="387" t="s">
        <v>29</v>
      </c>
      <c r="H30" s="388"/>
      <c r="I30" s="389"/>
      <c r="J30" s="1"/>
    </row>
    <row r="31" spans="2:10" x14ac:dyDescent="0.3">
      <c r="B31" s="1"/>
      <c r="C31" s="390"/>
      <c r="D31" s="391"/>
      <c r="E31" s="391"/>
      <c r="F31" s="392"/>
      <c r="G31" s="399"/>
      <c r="H31" s="400"/>
      <c r="I31" s="401"/>
      <c r="J31" s="1"/>
    </row>
    <row r="32" spans="2:10" x14ac:dyDescent="0.3">
      <c r="B32" s="1"/>
      <c r="C32" s="393"/>
      <c r="D32" s="394"/>
      <c r="E32" s="394"/>
      <c r="F32" s="395"/>
      <c r="G32" s="402"/>
      <c r="H32" s="403"/>
      <c r="I32" s="404"/>
      <c r="J32" s="1"/>
    </row>
    <row r="33" spans="2:10" x14ac:dyDescent="0.3">
      <c r="B33" s="1"/>
      <c r="C33" s="393"/>
      <c r="D33" s="394"/>
      <c r="E33" s="394"/>
      <c r="F33" s="395"/>
      <c r="G33" s="402"/>
      <c r="H33" s="403"/>
      <c r="I33" s="404"/>
      <c r="J33" s="1"/>
    </row>
    <row r="34" spans="2:10" x14ac:dyDescent="0.3">
      <c r="B34" s="1"/>
      <c r="C34" s="396"/>
      <c r="D34" s="397"/>
      <c r="E34" s="397"/>
      <c r="F34" s="398"/>
      <c r="G34" s="405"/>
      <c r="H34" s="406"/>
      <c r="I34" s="407"/>
      <c r="J34" s="1"/>
    </row>
    <row r="35" spans="2:10" x14ac:dyDescent="0.3">
      <c r="B35" s="1"/>
      <c r="C35" s="1"/>
      <c r="D35" s="1"/>
      <c r="E35" s="1"/>
      <c r="F35" s="1"/>
      <c r="G35" s="1"/>
      <c r="H35" s="1"/>
      <c r="I35" s="1"/>
      <c r="J35" s="1"/>
    </row>
    <row r="36" spans="2:10" x14ac:dyDescent="0.3">
      <c r="B36" s="1"/>
      <c r="C36" s="1"/>
      <c r="D36" s="1"/>
      <c r="E36" s="1"/>
      <c r="F36" s="1"/>
      <c r="G36" s="1"/>
      <c r="H36" s="1"/>
      <c r="I36" s="1"/>
      <c r="J36" s="1"/>
    </row>
    <row r="37" spans="2:10" ht="15.5" x14ac:dyDescent="0.35">
      <c r="B37" s="1"/>
      <c r="C37" s="420" t="s">
        <v>201</v>
      </c>
      <c r="D37" s="421"/>
      <c r="E37" s="421"/>
      <c r="F37" s="421"/>
      <c r="G37" s="421"/>
      <c r="H37" s="421"/>
      <c r="I37" s="422"/>
      <c r="J37" s="1"/>
    </row>
    <row r="38" spans="2:10" x14ac:dyDescent="0.3">
      <c r="B38" s="1"/>
      <c r="C38" s="40"/>
      <c r="D38" s="1"/>
      <c r="E38" s="1"/>
      <c r="F38" s="1"/>
      <c r="G38" s="1"/>
      <c r="H38" s="1"/>
      <c r="I38" s="41"/>
      <c r="J38" s="1"/>
    </row>
    <row r="39" spans="2:10" ht="260.14999999999998" customHeight="1" x14ac:dyDescent="0.3">
      <c r="B39" s="1"/>
      <c r="C39" s="85" t="s">
        <v>22</v>
      </c>
      <c r="D39" s="418" t="s">
        <v>691</v>
      </c>
      <c r="E39" s="418"/>
      <c r="F39" s="418"/>
      <c r="G39" s="418"/>
      <c r="H39" s="418"/>
      <c r="I39" s="419"/>
      <c r="J39" s="1"/>
    </row>
    <row r="40" spans="2:10" ht="14.5" thickBot="1" x14ac:dyDescent="0.35">
      <c r="B40" s="1"/>
      <c r="C40" s="40"/>
      <c r="D40" s="1"/>
      <c r="E40" s="1"/>
      <c r="F40" s="1"/>
      <c r="G40" s="1"/>
      <c r="H40" s="1"/>
      <c r="I40" s="41"/>
      <c r="J40" s="1"/>
    </row>
    <row r="41" spans="2:10" s="319" customFormat="1" ht="14.5" thickBot="1" x14ac:dyDescent="0.35">
      <c r="B41" s="114"/>
      <c r="C41" s="295" t="s">
        <v>197</v>
      </c>
      <c r="D41" s="48" t="s">
        <v>198</v>
      </c>
      <c r="E41" s="31" t="s">
        <v>185</v>
      </c>
      <c r="F41" s="114"/>
      <c r="G41" s="114"/>
      <c r="H41" s="114"/>
      <c r="I41" s="115"/>
      <c r="J41" s="114"/>
    </row>
    <row r="42" spans="2:10" ht="23.5" thickBot="1" x14ac:dyDescent="0.35">
      <c r="B42" s="1"/>
      <c r="C42" s="275" t="s">
        <v>202</v>
      </c>
      <c r="D42" s="21">
        <f>SUM(ExtraCalcs!$P$10:$P$110)</f>
        <v>0</v>
      </c>
      <c r="E42" s="325" t="str">
        <f>IF(D42&gt;0,"Fail","Pass")</f>
        <v>Pass</v>
      </c>
      <c r="F42" s="1"/>
      <c r="G42" s="1"/>
      <c r="H42" s="1"/>
      <c r="I42" s="41"/>
      <c r="J42" s="1"/>
    </row>
    <row r="43" spans="2:10" ht="23.5" thickBot="1" x14ac:dyDescent="0.35">
      <c r="B43" s="1"/>
      <c r="C43" s="275" t="s">
        <v>203</v>
      </c>
      <c r="D43" s="21">
        <f>SUM(ExtraCalcs!$V$10:$V$110)</f>
        <v>0</v>
      </c>
      <c r="E43" s="325" t="str">
        <f t="shared" ref="E43:E44" si="0">IF(D43&gt;0,"Fail","Pass")</f>
        <v>Pass</v>
      </c>
      <c r="F43" s="1"/>
      <c r="G43" s="1"/>
      <c r="H43" s="1"/>
      <c r="I43" s="41"/>
      <c r="J43" s="1"/>
    </row>
    <row r="44" spans="2:10" ht="23.5" thickBot="1" x14ac:dyDescent="0.35">
      <c r="B44" s="1"/>
      <c r="C44" s="275" t="s">
        <v>204</v>
      </c>
      <c r="D44" s="21">
        <f>SUM(ExtraCalcs!$AB$10:$AB$110)</f>
        <v>0</v>
      </c>
      <c r="E44" s="325" t="str">
        <f t="shared" si="0"/>
        <v>Pass</v>
      </c>
      <c r="F44" s="1"/>
      <c r="G44" s="1"/>
      <c r="H44" s="1"/>
      <c r="I44" s="41"/>
      <c r="J44" s="1"/>
    </row>
    <row r="45" spans="2:10" x14ac:dyDescent="0.3">
      <c r="B45" s="1"/>
      <c r="C45" s="40"/>
      <c r="D45" s="1"/>
      <c r="E45" s="1"/>
      <c r="F45" s="1"/>
      <c r="G45" s="1"/>
      <c r="H45" s="1"/>
      <c r="I45" s="41"/>
      <c r="J45" s="1"/>
    </row>
    <row r="46" spans="2:10" x14ac:dyDescent="0.3">
      <c r="B46" s="1"/>
      <c r="C46" s="387" t="s">
        <v>28</v>
      </c>
      <c r="D46" s="388"/>
      <c r="E46" s="388"/>
      <c r="F46" s="389"/>
      <c r="G46" s="387" t="s">
        <v>29</v>
      </c>
      <c r="H46" s="388"/>
      <c r="I46" s="389"/>
      <c r="J46" s="1"/>
    </row>
    <row r="47" spans="2:10" x14ac:dyDescent="0.3">
      <c r="B47" s="1"/>
      <c r="C47" s="390"/>
      <c r="D47" s="391"/>
      <c r="E47" s="391"/>
      <c r="F47" s="392"/>
      <c r="G47" s="399"/>
      <c r="H47" s="400"/>
      <c r="I47" s="401"/>
      <c r="J47" s="1"/>
    </row>
    <row r="48" spans="2:10" x14ac:dyDescent="0.3">
      <c r="B48" s="1"/>
      <c r="C48" s="393"/>
      <c r="D48" s="394"/>
      <c r="E48" s="394"/>
      <c r="F48" s="395"/>
      <c r="G48" s="402"/>
      <c r="H48" s="403"/>
      <c r="I48" s="404"/>
      <c r="J48" s="1"/>
    </row>
    <row r="49" spans="2:10" x14ac:dyDescent="0.3">
      <c r="B49" s="1"/>
      <c r="C49" s="393"/>
      <c r="D49" s="394"/>
      <c r="E49" s="394"/>
      <c r="F49" s="395"/>
      <c r="G49" s="402"/>
      <c r="H49" s="403"/>
      <c r="I49" s="404"/>
      <c r="J49" s="1"/>
    </row>
    <row r="50" spans="2:10" x14ac:dyDescent="0.3">
      <c r="B50" s="1"/>
      <c r="C50" s="396"/>
      <c r="D50" s="397"/>
      <c r="E50" s="397"/>
      <c r="F50" s="398"/>
      <c r="G50" s="405"/>
      <c r="H50" s="406"/>
      <c r="I50" s="407"/>
      <c r="J50" s="1"/>
    </row>
    <row r="51" spans="2:10" x14ac:dyDescent="0.3">
      <c r="B51" s="1"/>
      <c r="C51" s="1"/>
      <c r="D51" s="1"/>
      <c r="E51" s="1"/>
      <c r="F51" s="1"/>
      <c r="G51" s="1"/>
      <c r="H51" s="1"/>
      <c r="I51" s="1"/>
      <c r="J51" s="1"/>
    </row>
    <row r="52" spans="2:10" x14ac:dyDescent="0.3">
      <c r="B52" s="1"/>
      <c r="C52" s="1"/>
      <c r="D52" s="1"/>
      <c r="E52" s="1"/>
      <c r="F52" s="1"/>
      <c r="G52" s="1"/>
      <c r="H52" s="1"/>
      <c r="I52" s="1"/>
      <c r="J52" s="1"/>
    </row>
    <row r="53" spans="2:10" ht="15.5" x14ac:dyDescent="0.35">
      <c r="B53" s="1"/>
      <c r="C53" s="420" t="s">
        <v>205</v>
      </c>
      <c r="D53" s="421"/>
      <c r="E53" s="421"/>
      <c r="F53" s="421"/>
      <c r="G53" s="421"/>
      <c r="H53" s="421"/>
      <c r="I53" s="422"/>
      <c r="J53" s="1"/>
    </row>
    <row r="54" spans="2:10" x14ac:dyDescent="0.3">
      <c r="B54" s="1"/>
      <c r="C54" s="40"/>
      <c r="D54" s="1"/>
      <c r="E54" s="1"/>
      <c r="F54" s="1"/>
      <c r="G54" s="1"/>
      <c r="H54" s="1"/>
      <c r="I54" s="41"/>
      <c r="J54" s="1"/>
    </row>
    <row r="55" spans="2:10" ht="197.25" customHeight="1" x14ac:dyDescent="0.3">
      <c r="B55" s="1"/>
      <c r="C55" s="85" t="s">
        <v>22</v>
      </c>
      <c r="D55" s="423" t="s">
        <v>692</v>
      </c>
      <c r="E55" s="423"/>
      <c r="F55" s="423"/>
      <c r="G55" s="423"/>
      <c r="H55" s="423"/>
      <c r="I55" s="424"/>
      <c r="J55" s="1"/>
    </row>
    <row r="56" spans="2:10" ht="14.5" thickBot="1" x14ac:dyDescent="0.35">
      <c r="B56" s="1"/>
      <c r="C56" s="40"/>
      <c r="D56" s="1"/>
      <c r="E56" s="1"/>
      <c r="F56" s="1"/>
      <c r="G56" s="1"/>
      <c r="H56" s="1"/>
      <c r="I56" s="41"/>
      <c r="J56" s="1"/>
    </row>
    <row r="57" spans="2:10" ht="46.5" customHeight="1" thickBot="1" x14ac:dyDescent="0.35">
      <c r="B57" s="1"/>
      <c r="C57" s="295" t="s">
        <v>206</v>
      </c>
      <c r="D57" s="48" t="s">
        <v>615</v>
      </c>
      <c r="E57" s="48" t="s">
        <v>614</v>
      </c>
      <c r="F57" s="31" t="s">
        <v>185</v>
      </c>
      <c r="G57" s="1"/>
      <c r="H57" s="1"/>
      <c r="I57" s="41"/>
      <c r="J57" s="1"/>
    </row>
    <row r="58" spans="2:10" ht="14.5" thickBot="1" x14ac:dyDescent="0.35">
      <c r="B58" s="1"/>
      <c r="C58" s="326" t="s">
        <v>182</v>
      </c>
      <c r="D58" s="327">
        <f>ExtraCalcs!AG7</f>
        <v>0</v>
      </c>
      <c r="E58" s="327" t="str">
        <f>ExtraCalcs!AG12</f>
        <v/>
      </c>
      <c r="F58" s="325" t="str">
        <f>IF(AND(D58&gt;0,E58&lt;0),"Fail","Pass")</f>
        <v>Pass</v>
      </c>
      <c r="G58" s="1"/>
      <c r="H58" s="1"/>
      <c r="I58" s="41"/>
      <c r="J58" s="1"/>
    </row>
    <row r="59" spans="2:10" ht="14.5" thickBot="1" x14ac:dyDescent="0.35">
      <c r="B59" s="1"/>
      <c r="C59" s="326" t="s">
        <v>183</v>
      </c>
      <c r="D59" s="327">
        <f>ExtraCalcs!AG8</f>
        <v>0</v>
      </c>
      <c r="E59" s="327" t="str">
        <f>ExtraCalcs!AG13</f>
        <v/>
      </c>
      <c r="F59" s="325" t="str">
        <f>IF(AND(D59&gt;0,E59&lt;0),"Fail","Pass")</f>
        <v>Pass</v>
      </c>
      <c r="G59" s="1"/>
      <c r="H59" s="1"/>
      <c r="I59" s="41"/>
      <c r="J59" s="1"/>
    </row>
    <row r="60" spans="2:10" x14ac:dyDescent="0.3">
      <c r="B60" s="1"/>
      <c r="C60" s="40"/>
      <c r="D60" s="1"/>
      <c r="E60" s="1"/>
      <c r="F60" s="1"/>
      <c r="G60" s="1"/>
      <c r="H60" s="1"/>
      <c r="I60" s="41"/>
      <c r="J60" s="1"/>
    </row>
    <row r="61" spans="2:10" x14ac:dyDescent="0.3">
      <c r="B61" s="1"/>
      <c r="C61" s="387" t="s">
        <v>28</v>
      </c>
      <c r="D61" s="388"/>
      <c r="E61" s="388"/>
      <c r="F61" s="389"/>
      <c r="G61" s="387" t="s">
        <v>29</v>
      </c>
      <c r="H61" s="388"/>
      <c r="I61" s="389"/>
      <c r="J61" s="1"/>
    </row>
    <row r="62" spans="2:10" x14ac:dyDescent="0.3">
      <c r="B62" s="1"/>
      <c r="C62" s="390"/>
      <c r="D62" s="391"/>
      <c r="E62" s="391"/>
      <c r="F62" s="392"/>
      <c r="G62" s="399"/>
      <c r="H62" s="400"/>
      <c r="I62" s="401"/>
      <c r="J62" s="1"/>
    </row>
    <row r="63" spans="2:10" x14ac:dyDescent="0.3">
      <c r="B63" s="1"/>
      <c r="C63" s="393"/>
      <c r="D63" s="394"/>
      <c r="E63" s="394"/>
      <c r="F63" s="395"/>
      <c r="G63" s="402"/>
      <c r="H63" s="403"/>
      <c r="I63" s="404"/>
      <c r="J63" s="1"/>
    </row>
    <row r="64" spans="2:10" x14ac:dyDescent="0.3">
      <c r="B64" s="1"/>
      <c r="C64" s="393"/>
      <c r="D64" s="394"/>
      <c r="E64" s="394"/>
      <c r="F64" s="395"/>
      <c r="G64" s="402"/>
      <c r="H64" s="403"/>
      <c r="I64" s="404"/>
      <c r="J64" s="1"/>
    </row>
    <row r="65" spans="2:10" x14ac:dyDescent="0.3">
      <c r="B65" s="1"/>
      <c r="C65" s="396"/>
      <c r="D65" s="397"/>
      <c r="E65" s="397"/>
      <c r="F65" s="398"/>
      <c r="G65" s="405"/>
      <c r="H65" s="406"/>
      <c r="I65" s="407"/>
      <c r="J65" s="1"/>
    </row>
    <row r="66" spans="2:10" x14ac:dyDescent="0.3">
      <c r="B66" s="1"/>
      <c r="C66" s="1"/>
      <c r="D66" s="1"/>
      <c r="E66" s="1"/>
      <c r="F66" s="1"/>
      <c r="G66" s="1"/>
      <c r="H66" s="1"/>
      <c r="I66" s="1"/>
      <c r="J66" s="1"/>
    </row>
    <row r="67" spans="2:10" x14ac:dyDescent="0.3">
      <c r="B67" s="1"/>
      <c r="C67" s="1"/>
      <c r="D67" s="1"/>
      <c r="E67" s="1"/>
      <c r="F67" s="1"/>
      <c r="G67" s="1"/>
      <c r="H67" s="1"/>
      <c r="I67" s="1"/>
      <c r="J67" s="1"/>
    </row>
    <row r="68" spans="2:10" ht="15.5" x14ac:dyDescent="0.35">
      <c r="B68" s="1"/>
      <c r="C68" s="420" t="s">
        <v>207</v>
      </c>
      <c r="D68" s="421"/>
      <c r="E68" s="421"/>
      <c r="F68" s="421"/>
      <c r="G68" s="421"/>
      <c r="H68" s="421"/>
      <c r="I68" s="422"/>
      <c r="J68" s="1"/>
    </row>
    <row r="69" spans="2:10" x14ac:dyDescent="0.3">
      <c r="B69" s="1"/>
      <c r="C69" s="40"/>
      <c r="D69" s="1"/>
      <c r="E69" s="1"/>
      <c r="F69" s="1"/>
      <c r="G69" s="1"/>
      <c r="H69" s="1"/>
      <c r="I69" s="41"/>
      <c r="J69" s="1"/>
    </row>
    <row r="70" spans="2:10" ht="256.5" customHeight="1" x14ac:dyDescent="0.3">
      <c r="B70" s="1"/>
      <c r="C70" s="85" t="s">
        <v>22</v>
      </c>
      <c r="D70" s="418" t="s">
        <v>693</v>
      </c>
      <c r="E70" s="418"/>
      <c r="F70" s="418"/>
      <c r="G70" s="418"/>
      <c r="H70" s="418"/>
      <c r="I70" s="419"/>
      <c r="J70" s="1"/>
    </row>
    <row r="71" spans="2:10" ht="14.5" thickBot="1" x14ac:dyDescent="0.35">
      <c r="B71" s="1"/>
      <c r="C71" s="40"/>
      <c r="D71" s="1"/>
      <c r="E71" s="1"/>
      <c r="F71" s="1"/>
      <c r="G71" s="1"/>
      <c r="H71" s="1"/>
      <c r="I71" s="41"/>
      <c r="J71" s="1"/>
    </row>
    <row r="72" spans="2:10" ht="14.5" thickBot="1" x14ac:dyDescent="0.35">
      <c r="B72" s="1"/>
      <c r="C72" s="295" t="s">
        <v>197</v>
      </c>
      <c r="D72" s="48" t="s">
        <v>616</v>
      </c>
      <c r="E72" s="48" t="s">
        <v>617</v>
      </c>
      <c r="F72" s="31" t="s">
        <v>208</v>
      </c>
      <c r="G72" s="1"/>
      <c r="H72" s="1"/>
      <c r="I72" s="41"/>
      <c r="J72" s="1"/>
    </row>
    <row r="73" spans="2:10" ht="14.5" thickBot="1" x14ac:dyDescent="0.35">
      <c r="B73" s="1"/>
      <c r="C73" s="275" t="s">
        <v>209</v>
      </c>
      <c r="D73" s="22">
        <f>ExtraCalcs!AE19</f>
        <v>0</v>
      </c>
      <c r="E73" s="35">
        <v>0.5</v>
      </c>
      <c r="F73" s="325" t="str">
        <f>IF(D73&gt;=E73,"Pass","Fail")</f>
        <v>Fail</v>
      </c>
      <c r="G73" s="1"/>
      <c r="H73" s="1"/>
      <c r="I73" s="41"/>
      <c r="J73" s="1"/>
    </row>
    <row r="74" spans="2:10" x14ac:dyDescent="0.3">
      <c r="B74" s="1"/>
      <c r="C74" s="40"/>
      <c r="D74" s="1"/>
      <c r="E74" s="1"/>
      <c r="F74" s="1"/>
      <c r="G74" s="1"/>
      <c r="H74" s="1"/>
      <c r="I74" s="41"/>
      <c r="J74" s="1"/>
    </row>
    <row r="75" spans="2:10" x14ac:dyDescent="0.3">
      <c r="B75" s="1"/>
      <c r="C75" s="387" t="s">
        <v>28</v>
      </c>
      <c r="D75" s="388"/>
      <c r="E75" s="388"/>
      <c r="F75" s="389"/>
      <c r="G75" s="387" t="s">
        <v>29</v>
      </c>
      <c r="H75" s="388"/>
      <c r="I75" s="389"/>
      <c r="J75" s="1"/>
    </row>
    <row r="76" spans="2:10" x14ac:dyDescent="0.3">
      <c r="B76" s="1"/>
      <c r="C76" s="390"/>
      <c r="D76" s="391"/>
      <c r="E76" s="391"/>
      <c r="F76" s="392"/>
      <c r="G76" s="399"/>
      <c r="H76" s="400"/>
      <c r="I76" s="401"/>
      <c r="J76" s="1"/>
    </row>
    <row r="77" spans="2:10" x14ac:dyDescent="0.3">
      <c r="B77" s="1"/>
      <c r="C77" s="393"/>
      <c r="D77" s="394"/>
      <c r="E77" s="394"/>
      <c r="F77" s="395"/>
      <c r="G77" s="402"/>
      <c r="H77" s="403"/>
      <c r="I77" s="404"/>
      <c r="J77" s="1"/>
    </row>
    <row r="78" spans="2:10" x14ac:dyDescent="0.3">
      <c r="B78" s="1"/>
      <c r="C78" s="393"/>
      <c r="D78" s="394"/>
      <c r="E78" s="394"/>
      <c r="F78" s="395"/>
      <c r="G78" s="402"/>
      <c r="H78" s="403"/>
      <c r="I78" s="404"/>
      <c r="J78" s="1"/>
    </row>
    <row r="79" spans="2:10" x14ac:dyDescent="0.3">
      <c r="B79" s="1"/>
      <c r="C79" s="396"/>
      <c r="D79" s="397"/>
      <c r="E79" s="397"/>
      <c r="F79" s="398"/>
      <c r="G79" s="405"/>
      <c r="H79" s="406"/>
      <c r="I79" s="407"/>
      <c r="J79" s="1"/>
    </row>
    <row r="80" spans="2:10" x14ac:dyDescent="0.3">
      <c r="B80" s="1"/>
      <c r="C80" s="1"/>
      <c r="D80" s="1"/>
      <c r="E80" s="1"/>
      <c r="F80" s="1"/>
      <c r="G80" s="1"/>
      <c r="H80" s="1"/>
      <c r="I80" s="1"/>
      <c r="J80" s="1"/>
    </row>
    <row r="81" spans="2:10" x14ac:dyDescent="0.3">
      <c r="B81" s="1"/>
      <c r="C81" s="1"/>
      <c r="D81" s="1"/>
      <c r="E81" s="1"/>
      <c r="F81" s="1"/>
      <c r="G81" s="1"/>
      <c r="H81" s="1"/>
      <c r="I81" s="1"/>
      <c r="J81" s="1"/>
    </row>
    <row r="82" spans="2:10" ht="15.5" x14ac:dyDescent="0.35">
      <c r="B82" s="1"/>
      <c r="C82" s="420" t="s">
        <v>210</v>
      </c>
      <c r="D82" s="421"/>
      <c r="E82" s="421"/>
      <c r="F82" s="421"/>
      <c r="G82" s="421"/>
      <c r="H82" s="421"/>
      <c r="I82" s="422"/>
      <c r="J82" s="1"/>
    </row>
    <row r="83" spans="2:10" x14ac:dyDescent="0.3">
      <c r="B83" s="1"/>
      <c r="C83" s="40"/>
      <c r="D83" s="1"/>
      <c r="E83" s="1"/>
      <c r="F83" s="1"/>
      <c r="G83" s="1"/>
      <c r="H83" s="1"/>
      <c r="I83" s="41"/>
      <c r="J83" s="1"/>
    </row>
    <row r="84" spans="2:10" ht="109.5" customHeight="1" x14ac:dyDescent="0.3">
      <c r="B84" s="1"/>
      <c r="C84" s="85" t="s">
        <v>22</v>
      </c>
      <c r="D84" s="418" t="s">
        <v>211</v>
      </c>
      <c r="E84" s="418"/>
      <c r="F84" s="418"/>
      <c r="G84" s="418"/>
      <c r="H84" s="418"/>
      <c r="I84" s="419"/>
      <c r="J84" s="1"/>
    </row>
    <row r="85" spans="2:10" ht="14.5" thickBot="1" x14ac:dyDescent="0.35">
      <c r="B85" s="1"/>
      <c r="C85" s="40"/>
      <c r="D85" s="1"/>
      <c r="E85" s="1"/>
      <c r="F85" s="1"/>
      <c r="G85" s="1"/>
      <c r="H85" s="1"/>
      <c r="I85" s="41"/>
      <c r="J85" s="1"/>
    </row>
    <row r="86" spans="2:10" s="319" customFormat="1" ht="14.5" thickBot="1" x14ac:dyDescent="0.35">
      <c r="B86" s="114"/>
      <c r="C86" s="295" t="s">
        <v>197</v>
      </c>
      <c r="D86" s="48" t="s">
        <v>212</v>
      </c>
      <c r="E86" s="48" t="s">
        <v>213</v>
      </c>
      <c r="F86" s="48" t="s">
        <v>618</v>
      </c>
      <c r="G86" s="31" t="s">
        <v>208</v>
      </c>
      <c r="H86" s="114"/>
      <c r="I86" s="115"/>
      <c r="J86" s="114"/>
    </row>
    <row r="87" spans="2:10" ht="14.5" thickBot="1" x14ac:dyDescent="0.35">
      <c r="B87" s="1"/>
      <c r="C87" s="275" t="s">
        <v>214</v>
      </c>
      <c r="D87" s="23">
        <f>ExtraCalcs!AE24</f>
        <v>0</v>
      </c>
      <c r="E87" s="23">
        <v>-1000000</v>
      </c>
      <c r="F87" s="23">
        <f>-0.5%*SUM(ExtraCalcs!AF51,ExtraCalcs!AF53,ExtraCalcs!AF54)</f>
        <v>0</v>
      </c>
      <c r="G87" s="126" t="str">
        <f>IF(D87&gt;=MIN(E87,F87),"Pass","Fail")</f>
        <v>Pass</v>
      </c>
      <c r="H87" s="1"/>
      <c r="I87" s="41"/>
      <c r="J87" s="1"/>
    </row>
    <row r="88" spans="2:10" x14ac:dyDescent="0.3">
      <c r="B88" s="1"/>
      <c r="C88" s="40"/>
      <c r="D88" s="1"/>
      <c r="E88" s="1"/>
      <c r="F88" s="1"/>
      <c r="G88" s="1"/>
      <c r="H88" s="1"/>
      <c r="I88" s="41"/>
      <c r="J88" s="1"/>
    </row>
    <row r="89" spans="2:10" x14ac:dyDescent="0.3">
      <c r="B89" s="1"/>
      <c r="C89" s="387" t="s">
        <v>28</v>
      </c>
      <c r="D89" s="388"/>
      <c r="E89" s="388"/>
      <c r="F89" s="389"/>
      <c r="G89" s="387" t="s">
        <v>29</v>
      </c>
      <c r="H89" s="388"/>
      <c r="I89" s="389"/>
      <c r="J89" s="1"/>
    </row>
    <row r="90" spans="2:10" x14ac:dyDescent="0.3">
      <c r="B90" s="1"/>
      <c r="C90" s="390"/>
      <c r="D90" s="391"/>
      <c r="E90" s="391"/>
      <c r="F90" s="392"/>
      <c r="G90" s="399"/>
      <c r="H90" s="400"/>
      <c r="I90" s="401"/>
      <c r="J90" s="1"/>
    </row>
    <row r="91" spans="2:10" x14ac:dyDescent="0.3">
      <c r="B91" s="1"/>
      <c r="C91" s="393"/>
      <c r="D91" s="394"/>
      <c r="E91" s="394"/>
      <c r="F91" s="395"/>
      <c r="G91" s="402"/>
      <c r="H91" s="403"/>
      <c r="I91" s="404"/>
      <c r="J91" s="1"/>
    </row>
    <row r="92" spans="2:10" x14ac:dyDescent="0.3">
      <c r="B92" s="1"/>
      <c r="C92" s="393"/>
      <c r="D92" s="394"/>
      <c r="E92" s="394"/>
      <c r="F92" s="395"/>
      <c r="G92" s="402"/>
      <c r="H92" s="403"/>
      <c r="I92" s="404"/>
      <c r="J92" s="1"/>
    </row>
    <row r="93" spans="2:10" x14ac:dyDescent="0.3">
      <c r="B93" s="1"/>
      <c r="C93" s="396"/>
      <c r="D93" s="397"/>
      <c r="E93" s="397"/>
      <c r="F93" s="398"/>
      <c r="G93" s="405"/>
      <c r="H93" s="406"/>
      <c r="I93" s="407"/>
      <c r="J93" s="1"/>
    </row>
    <row r="94" spans="2:10" x14ac:dyDescent="0.3">
      <c r="B94" s="1"/>
      <c r="C94" s="1"/>
      <c r="D94" s="1"/>
      <c r="E94" s="1"/>
      <c r="F94" s="1"/>
      <c r="G94" s="1"/>
      <c r="H94" s="1"/>
      <c r="I94" s="1"/>
      <c r="J94" s="1"/>
    </row>
    <row r="95" spans="2:10" x14ac:dyDescent="0.3">
      <c r="B95" s="1"/>
      <c r="C95" s="1"/>
      <c r="D95" s="1"/>
      <c r="E95" s="1"/>
      <c r="F95" s="1"/>
      <c r="G95" s="1"/>
      <c r="H95" s="1"/>
      <c r="I95" s="1"/>
      <c r="J95" s="1"/>
    </row>
    <row r="96" spans="2:10" ht="15.5" x14ac:dyDescent="0.35">
      <c r="B96" s="1"/>
      <c r="C96" s="420" t="s">
        <v>215</v>
      </c>
      <c r="D96" s="421"/>
      <c r="E96" s="421"/>
      <c r="F96" s="421"/>
      <c r="G96" s="421"/>
      <c r="H96" s="421"/>
      <c r="I96" s="422"/>
      <c r="J96" s="1"/>
    </row>
    <row r="97" spans="2:10" x14ac:dyDescent="0.3">
      <c r="B97" s="1"/>
      <c r="C97" s="40"/>
      <c r="D97" s="1"/>
      <c r="E97" s="1"/>
      <c r="F97" s="1"/>
      <c r="G97" s="1"/>
      <c r="H97" s="1"/>
      <c r="I97" s="41"/>
      <c r="J97" s="1"/>
    </row>
    <row r="98" spans="2:10" ht="105.75" customHeight="1" x14ac:dyDescent="0.3">
      <c r="B98" s="1"/>
      <c r="C98" s="85" t="s">
        <v>22</v>
      </c>
      <c r="D98" s="417" t="s">
        <v>687</v>
      </c>
      <c r="E98" s="418"/>
      <c r="F98" s="418"/>
      <c r="G98" s="418"/>
      <c r="H98" s="418"/>
      <c r="I98" s="419"/>
      <c r="J98" s="1"/>
    </row>
    <row r="99" spans="2:10" ht="14.5" thickBot="1" x14ac:dyDescent="0.35">
      <c r="B99" s="1"/>
      <c r="C99" s="40"/>
      <c r="D99" s="1"/>
      <c r="E99" s="1"/>
      <c r="F99" s="1"/>
      <c r="G99" s="1"/>
      <c r="H99" s="1"/>
      <c r="I99" s="41"/>
      <c r="J99" s="1"/>
    </row>
    <row r="100" spans="2:10" ht="14.5" thickBot="1" x14ac:dyDescent="0.35">
      <c r="B100" s="1"/>
      <c r="C100" s="295" t="s">
        <v>216</v>
      </c>
      <c r="D100" s="48" t="s">
        <v>217</v>
      </c>
      <c r="E100" s="31" t="s">
        <v>185</v>
      </c>
      <c r="F100" s="48" t="s">
        <v>218</v>
      </c>
      <c r="G100" s="31" t="s">
        <v>185</v>
      </c>
      <c r="H100" s="1"/>
      <c r="I100" s="41"/>
      <c r="J100" s="1"/>
    </row>
    <row r="101" spans="2:10" ht="14.5" thickBot="1" x14ac:dyDescent="0.35">
      <c r="B101" s="1"/>
      <c r="C101" s="275" t="s">
        <v>219</v>
      </c>
      <c r="D101" s="23">
        <f>ExtraCalcs!AE29</f>
        <v>0</v>
      </c>
      <c r="E101" s="325" t="str">
        <f>IF(D101&lt;=0,"Fail","Pass")</f>
        <v>Fail</v>
      </c>
      <c r="F101" s="23">
        <f>ExtraCalcs!AF29</f>
        <v>0</v>
      </c>
      <c r="G101" s="325" t="str">
        <f>IF(F101&lt;=0,"Fail","Pass")</f>
        <v>Fail</v>
      </c>
      <c r="H101" s="1"/>
      <c r="I101" s="41"/>
      <c r="J101" s="1"/>
    </row>
    <row r="102" spans="2:10" ht="14.5" thickBot="1" x14ac:dyDescent="0.35">
      <c r="B102" s="1"/>
      <c r="C102" s="275" t="s">
        <v>220</v>
      </c>
      <c r="D102" s="23">
        <f>ExtraCalcs!AE30</f>
        <v>0</v>
      </c>
      <c r="E102" s="325" t="str">
        <f>IF(D102&lt;=0,"Fail","Pass")</f>
        <v>Fail</v>
      </c>
      <c r="F102" s="23">
        <f>ExtraCalcs!AF30</f>
        <v>0</v>
      </c>
      <c r="G102" s="325" t="str">
        <f>IF(F102&lt;=0,"Fail","Pass")</f>
        <v>Fail</v>
      </c>
      <c r="H102" s="1"/>
      <c r="I102" s="41"/>
      <c r="J102" s="1"/>
    </row>
    <row r="103" spans="2:10" ht="14.5" thickBot="1" x14ac:dyDescent="0.35">
      <c r="B103" s="1"/>
      <c r="C103" s="275" t="s">
        <v>221</v>
      </c>
      <c r="D103" s="23">
        <f>ExtraCalcs!AE31</f>
        <v>0</v>
      </c>
      <c r="E103" s="325" t="str">
        <f>IF(D103&lt;=0,"Fail","Pass")</f>
        <v>Fail</v>
      </c>
      <c r="F103" s="23">
        <f>ExtraCalcs!AF31</f>
        <v>0</v>
      </c>
      <c r="G103" s="325" t="str">
        <f>IF(F103&lt;=0,"Fail","Pass")</f>
        <v>Fail</v>
      </c>
      <c r="H103" s="1"/>
      <c r="I103" s="41"/>
      <c r="J103" s="1"/>
    </row>
    <row r="104" spans="2:10" ht="14.5" thickBot="1" x14ac:dyDescent="0.35">
      <c r="B104" s="1"/>
      <c r="C104" s="275" t="s">
        <v>222</v>
      </c>
      <c r="D104" s="23">
        <f>ExtraCalcs!AE32</f>
        <v>0</v>
      </c>
      <c r="E104" s="325" t="str">
        <f>IF(D104&lt;=0,"Fail","Pass")</f>
        <v>Fail</v>
      </c>
      <c r="F104" s="23">
        <f>ExtraCalcs!AF32</f>
        <v>0</v>
      </c>
      <c r="G104" s="325" t="str">
        <f>IF(F104&lt;=0,"Fail","Pass")</f>
        <v>Fail</v>
      </c>
      <c r="H104" s="1"/>
      <c r="I104" s="41"/>
      <c r="J104" s="1"/>
    </row>
    <row r="105" spans="2:10" ht="14.5" thickBot="1" x14ac:dyDescent="0.35">
      <c r="B105" s="1"/>
      <c r="C105" s="275" t="s">
        <v>223</v>
      </c>
      <c r="D105" s="23">
        <f>ExtraCalcs!AE33</f>
        <v>0</v>
      </c>
      <c r="E105" s="325" t="str">
        <f>IF(D105&lt;=0,"Fail","Pass")</f>
        <v>Fail</v>
      </c>
      <c r="F105" s="23">
        <f>ExtraCalcs!AF33</f>
        <v>0</v>
      </c>
      <c r="G105" s="325" t="str">
        <f>IF(F105&lt;=0,"Fail","Pass")</f>
        <v>Fail</v>
      </c>
      <c r="H105" s="1"/>
      <c r="I105" s="41"/>
      <c r="J105" s="1"/>
    </row>
    <row r="106" spans="2:10" x14ac:dyDescent="0.3">
      <c r="B106" s="1"/>
      <c r="C106" s="40"/>
      <c r="D106" s="1"/>
      <c r="E106" s="1"/>
      <c r="F106" s="1"/>
      <c r="G106" s="1"/>
      <c r="H106" s="1"/>
      <c r="I106" s="41"/>
      <c r="J106" s="1"/>
    </row>
    <row r="107" spans="2:10" x14ac:dyDescent="0.3">
      <c r="B107" s="1"/>
      <c r="C107" s="387" t="s">
        <v>28</v>
      </c>
      <c r="D107" s="388"/>
      <c r="E107" s="388"/>
      <c r="F107" s="389"/>
      <c r="G107" s="387" t="s">
        <v>29</v>
      </c>
      <c r="H107" s="388"/>
      <c r="I107" s="389"/>
      <c r="J107" s="1"/>
    </row>
    <row r="108" spans="2:10" x14ac:dyDescent="0.3">
      <c r="B108" s="1"/>
      <c r="C108" s="390"/>
      <c r="D108" s="391"/>
      <c r="E108" s="391"/>
      <c r="F108" s="392"/>
      <c r="G108" s="399"/>
      <c r="H108" s="400"/>
      <c r="I108" s="401"/>
      <c r="J108" s="1"/>
    </row>
    <row r="109" spans="2:10" x14ac:dyDescent="0.3">
      <c r="B109" s="1"/>
      <c r="C109" s="393"/>
      <c r="D109" s="394"/>
      <c r="E109" s="394"/>
      <c r="F109" s="395"/>
      <c r="G109" s="402"/>
      <c r="H109" s="403"/>
      <c r="I109" s="404"/>
      <c r="J109" s="1"/>
    </row>
    <row r="110" spans="2:10" x14ac:dyDescent="0.3">
      <c r="B110" s="1"/>
      <c r="C110" s="393"/>
      <c r="D110" s="394"/>
      <c r="E110" s="394"/>
      <c r="F110" s="395"/>
      <c r="G110" s="402"/>
      <c r="H110" s="403"/>
      <c r="I110" s="404"/>
      <c r="J110" s="1"/>
    </row>
    <row r="111" spans="2:10" x14ac:dyDescent="0.3">
      <c r="B111" s="1"/>
      <c r="C111" s="396"/>
      <c r="D111" s="397"/>
      <c r="E111" s="397"/>
      <c r="F111" s="398"/>
      <c r="G111" s="405"/>
      <c r="H111" s="406"/>
      <c r="I111" s="407"/>
      <c r="J111" s="1"/>
    </row>
    <row r="112" spans="2:10" x14ac:dyDescent="0.3">
      <c r="B112" s="1"/>
      <c r="C112" s="1"/>
      <c r="D112" s="1"/>
      <c r="E112" s="1"/>
      <c r="F112" s="1"/>
      <c r="G112" s="1"/>
      <c r="H112" s="1"/>
      <c r="I112" s="1"/>
      <c r="J112" s="1"/>
    </row>
    <row r="113" spans="2:10" x14ac:dyDescent="0.3">
      <c r="B113" s="1"/>
      <c r="C113" s="1"/>
      <c r="D113" s="1"/>
      <c r="E113" s="1"/>
      <c r="F113" s="1"/>
      <c r="G113" s="1"/>
      <c r="H113" s="1"/>
      <c r="I113" s="1"/>
      <c r="J113" s="1"/>
    </row>
    <row r="114" spans="2:10" ht="15.5" x14ac:dyDescent="0.35">
      <c r="B114" s="1"/>
      <c r="C114" s="420" t="s">
        <v>224</v>
      </c>
      <c r="D114" s="421"/>
      <c r="E114" s="421"/>
      <c r="F114" s="421"/>
      <c r="G114" s="421"/>
      <c r="H114" s="421"/>
      <c r="I114" s="422"/>
      <c r="J114" s="1"/>
    </row>
    <row r="115" spans="2:10" x14ac:dyDescent="0.3">
      <c r="B115" s="1"/>
      <c r="C115" s="40"/>
      <c r="D115" s="1"/>
      <c r="E115" s="1"/>
      <c r="F115" s="1"/>
      <c r="G115" s="1"/>
      <c r="H115" s="1"/>
      <c r="I115" s="41"/>
      <c r="J115" s="1"/>
    </row>
    <row r="116" spans="2:10" ht="310.39999999999998" customHeight="1" x14ac:dyDescent="0.3">
      <c r="B116" s="1"/>
      <c r="C116" s="430" t="s">
        <v>22</v>
      </c>
      <c r="D116" s="418" t="s">
        <v>225</v>
      </c>
      <c r="E116" s="418"/>
      <c r="F116" s="418"/>
      <c r="G116" s="418"/>
      <c r="H116" s="418"/>
      <c r="I116" s="419"/>
      <c r="J116" s="1"/>
    </row>
    <row r="117" spans="2:10" ht="105" customHeight="1" x14ac:dyDescent="0.3">
      <c r="B117" s="1"/>
      <c r="C117" s="430"/>
      <c r="D117" s="418" t="s">
        <v>688</v>
      </c>
      <c r="E117" s="418"/>
      <c r="F117" s="418"/>
      <c r="G117" s="418"/>
      <c r="H117" s="418"/>
      <c r="I117" s="419"/>
      <c r="J117" s="1"/>
    </row>
    <row r="118" spans="2:10" ht="14.5" thickBot="1" x14ac:dyDescent="0.35">
      <c r="B118" s="1"/>
      <c r="C118" s="40"/>
      <c r="D118" s="1"/>
      <c r="E118" s="1"/>
      <c r="F118" s="1"/>
      <c r="G118" s="1"/>
      <c r="H118" s="1"/>
      <c r="I118" s="41"/>
      <c r="J118" s="1"/>
    </row>
    <row r="119" spans="2:10" ht="14.5" thickBot="1" x14ac:dyDescent="0.35">
      <c r="B119" s="1"/>
      <c r="C119" s="295" t="s">
        <v>226</v>
      </c>
      <c r="D119" s="48" t="s">
        <v>227</v>
      </c>
      <c r="E119" s="31" t="s">
        <v>228</v>
      </c>
      <c r="F119" s="48" t="s">
        <v>229</v>
      </c>
      <c r="G119" s="31" t="s">
        <v>185</v>
      </c>
      <c r="H119" s="1"/>
      <c r="I119" s="41"/>
      <c r="J119" s="1"/>
    </row>
    <row r="120" spans="2:10" ht="14.5" thickBot="1" x14ac:dyDescent="0.35">
      <c r="B120" s="1"/>
      <c r="C120" s="275" t="s">
        <v>230</v>
      </c>
      <c r="D120" s="21">
        <f>ExtraCalcs!AE41</f>
        <v>0</v>
      </c>
      <c r="E120" s="21">
        <f>ExtraCalcs!AF41</f>
        <v>0</v>
      </c>
      <c r="F120" s="21">
        <f>IFERROR(E120-D120,0)</f>
        <v>0</v>
      </c>
      <c r="G120" s="325" t="str">
        <f>IF(F120&lt;0,"Fail","Pass")</f>
        <v>Pass</v>
      </c>
      <c r="H120" s="1"/>
      <c r="I120" s="41"/>
      <c r="J120" s="1"/>
    </row>
    <row r="121" spans="2:10" ht="23.5" thickBot="1" x14ac:dyDescent="0.35">
      <c r="B121" s="1"/>
      <c r="C121" s="275" t="s">
        <v>231</v>
      </c>
      <c r="D121" s="21">
        <f>ExtraCalcs!AE42</f>
        <v>0</v>
      </c>
      <c r="E121" s="21">
        <f>ExtraCalcs!AF42</f>
        <v>0</v>
      </c>
      <c r="F121" s="21">
        <f>IFERROR(E121-D121,0)</f>
        <v>0</v>
      </c>
      <c r="G121" s="325" t="str">
        <f t="shared" ref="G121:G124" si="1">IF(F121&lt;0,"Fail","Pass")</f>
        <v>Pass</v>
      </c>
      <c r="H121" s="1"/>
      <c r="I121" s="41"/>
      <c r="J121" s="1"/>
    </row>
    <row r="122" spans="2:10" ht="23.5" thickBot="1" x14ac:dyDescent="0.35">
      <c r="B122" s="1"/>
      <c r="C122" s="275" t="s">
        <v>232</v>
      </c>
      <c r="D122" s="21">
        <f>ExtraCalcs!AE43</f>
        <v>0</v>
      </c>
      <c r="E122" s="21">
        <f>ExtraCalcs!AF43</f>
        <v>0</v>
      </c>
      <c r="F122" s="21">
        <f>IFERROR(E122-D122,0)</f>
        <v>0</v>
      </c>
      <c r="G122" s="325" t="str">
        <f t="shared" si="1"/>
        <v>Pass</v>
      </c>
      <c r="H122" s="1"/>
      <c r="I122" s="41"/>
      <c r="J122" s="1"/>
    </row>
    <row r="123" spans="2:10" ht="14.5" thickBot="1" x14ac:dyDescent="0.35">
      <c r="B123" s="1"/>
      <c r="C123" s="275" t="s">
        <v>233</v>
      </c>
      <c r="D123" s="21">
        <f>ExtraCalcs!AE44</f>
        <v>0</v>
      </c>
      <c r="E123" s="21">
        <f>ExtraCalcs!AF44</f>
        <v>0</v>
      </c>
      <c r="F123" s="21">
        <f>IFERROR(E123-D123,0)</f>
        <v>0</v>
      </c>
      <c r="G123" s="325" t="str">
        <f t="shared" si="1"/>
        <v>Pass</v>
      </c>
      <c r="H123" s="1"/>
      <c r="I123" s="41"/>
      <c r="J123" s="1"/>
    </row>
    <row r="124" spans="2:10" ht="14.5" thickBot="1" x14ac:dyDescent="0.35">
      <c r="B124" s="1"/>
      <c r="C124" s="275" t="s">
        <v>220</v>
      </c>
      <c r="D124" s="21">
        <f>ExtraCalcs!AE45</f>
        <v>0</v>
      </c>
      <c r="E124" s="21">
        <f>ExtraCalcs!AF45</f>
        <v>0</v>
      </c>
      <c r="F124" s="21">
        <f>IFERROR(E124-D124,0)</f>
        <v>0</v>
      </c>
      <c r="G124" s="325" t="str">
        <f t="shared" si="1"/>
        <v>Pass</v>
      </c>
      <c r="H124" s="1"/>
      <c r="I124" s="41"/>
      <c r="J124" s="1"/>
    </row>
    <row r="125" spans="2:10" x14ac:dyDescent="0.3">
      <c r="B125" s="1"/>
      <c r="C125" s="40"/>
      <c r="D125" s="1"/>
      <c r="E125" s="1"/>
      <c r="F125" s="1"/>
      <c r="G125" s="1"/>
      <c r="H125" s="1"/>
      <c r="I125" s="41"/>
      <c r="J125" s="1"/>
    </row>
    <row r="126" spans="2:10" x14ac:dyDescent="0.3">
      <c r="B126" s="1"/>
      <c r="C126" s="387" t="s">
        <v>28</v>
      </c>
      <c r="D126" s="388"/>
      <c r="E126" s="388"/>
      <c r="F126" s="389"/>
      <c r="G126" s="387" t="s">
        <v>29</v>
      </c>
      <c r="H126" s="388"/>
      <c r="I126" s="389"/>
      <c r="J126" s="1"/>
    </row>
    <row r="127" spans="2:10" x14ac:dyDescent="0.3">
      <c r="B127" s="1"/>
      <c r="C127" s="390"/>
      <c r="D127" s="391"/>
      <c r="E127" s="391"/>
      <c r="F127" s="392"/>
      <c r="G127" s="399"/>
      <c r="H127" s="400"/>
      <c r="I127" s="401"/>
      <c r="J127" s="1"/>
    </row>
    <row r="128" spans="2:10" x14ac:dyDescent="0.3">
      <c r="B128" s="1"/>
      <c r="C128" s="393"/>
      <c r="D128" s="394"/>
      <c r="E128" s="394"/>
      <c r="F128" s="395"/>
      <c r="G128" s="402"/>
      <c r="H128" s="403"/>
      <c r="I128" s="404"/>
      <c r="J128" s="1"/>
    </row>
    <row r="129" spans="2:10" x14ac:dyDescent="0.3">
      <c r="B129" s="1"/>
      <c r="C129" s="393"/>
      <c r="D129" s="394"/>
      <c r="E129" s="394"/>
      <c r="F129" s="395"/>
      <c r="G129" s="402"/>
      <c r="H129" s="403"/>
      <c r="I129" s="404"/>
      <c r="J129" s="1"/>
    </row>
    <row r="130" spans="2:10" x14ac:dyDescent="0.3">
      <c r="B130" s="1"/>
      <c r="C130" s="396"/>
      <c r="D130" s="397"/>
      <c r="E130" s="397"/>
      <c r="F130" s="398"/>
      <c r="G130" s="405"/>
      <c r="H130" s="406"/>
      <c r="I130" s="407"/>
      <c r="J130" s="1"/>
    </row>
    <row r="131" spans="2:10" x14ac:dyDescent="0.3">
      <c r="B131" s="1"/>
      <c r="C131" s="1"/>
      <c r="D131" s="1"/>
      <c r="E131" s="1"/>
      <c r="F131" s="1"/>
      <c r="G131" s="1"/>
      <c r="H131" s="1"/>
      <c r="I131" s="1"/>
      <c r="J131" s="1"/>
    </row>
    <row r="132" spans="2:10" x14ac:dyDescent="0.3">
      <c r="B132" s="1"/>
      <c r="C132" s="1"/>
      <c r="D132" s="1"/>
      <c r="E132" s="1"/>
      <c r="F132" s="1"/>
      <c r="G132" s="1"/>
      <c r="H132" s="1"/>
      <c r="I132" s="1"/>
      <c r="J132" s="1"/>
    </row>
    <row r="133" spans="2:10" ht="15.5" x14ac:dyDescent="0.35">
      <c r="B133" s="1"/>
      <c r="C133" s="410" t="s">
        <v>234</v>
      </c>
      <c r="D133" s="411"/>
      <c r="E133" s="411"/>
      <c r="F133" s="411"/>
      <c r="G133" s="411"/>
      <c r="H133" s="411"/>
      <c r="I133" s="412"/>
      <c r="J133" s="1"/>
    </row>
    <row r="134" spans="2:10" x14ac:dyDescent="0.3">
      <c r="B134" s="1"/>
      <c r="C134" s="292"/>
      <c r="D134" s="11"/>
      <c r="E134" s="11"/>
      <c r="F134" s="11"/>
      <c r="G134" s="1"/>
      <c r="H134" s="1"/>
      <c r="I134" s="41"/>
      <c r="J134" s="1"/>
    </row>
    <row r="135" spans="2:10" ht="246" customHeight="1" x14ac:dyDescent="0.3">
      <c r="B135" s="1"/>
      <c r="C135" s="293" t="s">
        <v>22</v>
      </c>
      <c r="D135" s="409" t="s">
        <v>689</v>
      </c>
      <c r="E135" s="409"/>
      <c r="F135" s="409"/>
      <c r="G135" s="409"/>
      <c r="H135" s="409"/>
      <c r="I135" s="409"/>
      <c r="J135" s="1"/>
    </row>
    <row r="136" spans="2:10" ht="14.5" thickBot="1" x14ac:dyDescent="0.35">
      <c r="B136" s="1"/>
      <c r="C136" s="292"/>
      <c r="D136" s="11"/>
      <c r="E136" s="11"/>
      <c r="F136" s="11"/>
      <c r="G136" s="1"/>
      <c r="H136" s="1"/>
      <c r="I136" s="41"/>
      <c r="J136" s="1"/>
    </row>
    <row r="137" spans="2:10" s="319" customFormat="1" ht="14.5" thickBot="1" x14ac:dyDescent="0.35">
      <c r="B137" s="114"/>
      <c r="C137" s="295" t="s">
        <v>197</v>
      </c>
      <c r="D137" s="48" t="s">
        <v>235</v>
      </c>
      <c r="E137" s="48" t="s">
        <v>236</v>
      </c>
      <c r="F137" s="31" t="s">
        <v>185</v>
      </c>
      <c r="G137" s="114"/>
      <c r="H137" s="114"/>
      <c r="I137" s="115"/>
      <c r="J137" s="114"/>
    </row>
    <row r="138" spans="2:10" ht="23.5" thickBot="1" x14ac:dyDescent="0.35">
      <c r="B138" s="1"/>
      <c r="C138" s="275" t="s">
        <v>237</v>
      </c>
      <c r="D138" s="88"/>
      <c r="E138" s="46">
        <f>SUM(ExtraCalcs!AF51:AF54)</f>
        <v>0</v>
      </c>
      <c r="F138" s="324" t="str">
        <f>IF(OR(0.45*$D$138&gt;$E$138*1.35,D138=""),"Fail","Pass")</f>
        <v>Fail</v>
      </c>
      <c r="G138" s="1"/>
      <c r="H138" s="1"/>
      <c r="I138" s="41"/>
      <c r="J138" s="1"/>
    </row>
    <row r="139" spans="2:10" x14ac:dyDescent="0.3">
      <c r="B139" s="1"/>
      <c r="C139" s="292"/>
      <c r="D139" s="11"/>
      <c r="E139" s="11"/>
      <c r="F139" s="11"/>
      <c r="G139" s="51"/>
      <c r="H139" s="51"/>
      <c r="I139" s="41"/>
      <c r="J139" s="1"/>
    </row>
    <row r="140" spans="2:10" x14ac:dyDescent="0.3">
      <c r="B140" s="1"/>
      <c r="C140" s="387" t="s">
        <v>28</v>
      </c>
      <c r="D140" s="388"/>
      <c r="E140" s="388"/>
      <c r="F140" s="389"/>
      <c r="G140" s="387" t="s">
        <v>29</v>
      </c>
      <c r="H140" s="388"/>
      <c r="I140" s="389"/>
      <c r="J140" s="1"/>
    </row>
    <row r="141" spans="2:10" x14ac:dyDescent="0.3">
      <c r="B141" s="1"/>
      <c r="C141" s="390"/>
      <c r="D141" s="391"/>
      <c r="E141" s="391"/>
      <c r="F141" s="392"/>
      <c r="G141" s="399"/>
      <c r="H141" s="400"/>
      <c r="I141" s="401"/>
      <c r="J141" s="1"/>
    </row>
    <row r="142" spans="2:10" x14ac:dyDescent="0.3">
      <c r="B142" s="1"/>
      <c r="C142" s="393"/>
      <c r="D142" s="394"/>
      <c r="E142" s="394"/>
      <c r="F142" s="395"/>
      <c r="G142" s="402"/>
      <c r="H142" s="403"/>
      <c r="I142" s="404"/>
      <c r="J142" s="1"/>
    </row>
    <row r="143" spans="2:10" x14ac:dyDescent="0.3">
      <c r="B143" s="1"/>
      <c r="C143" s="393"/>
      <c r="D143" s="394"/>
      <c r="E143" s="394"/>
      <c r="F143" s="395"/>
      <c r="G143" s="402"/>
      <c r="H143" s="403"/>
      <c r="I143" s="404"/>
      <c r="J143" s="1"/>
    </row>
    <row r="144" spans="2:10" x14ac:dyDescent="0.3">
      <c r="B144" s="1"/>
      <c r="C144" s="396"/>
      <c r="D144" s="397"/>
      <c r="E144" s="397"/>
      <c r="F144" s="398"/>
      <c r="G144" s="405"/>
      <c r="H144" s="406"/>
      <c r="I144" s="407"/>
      <c r="J144" s="1"/>
    </row>
    <row r="145" spans="2:10" x14ac:dyDescent="0.3">
      <c r="B145" s="1"/>
      <c r="C145" s="1"/>
      <c r="D145" s="1"/>
      <c r="E145" s="1"/>
      <c r="F145" s="1"/>
      <c r="G145" s="1"/>
      <c r="H145" s="1"/>
      <c r="I145" s="1"/>
      <c r="J145" s="1"/>
    </row>
    <row r="146" spans="2:10" x14ac:dyDescent="0.3">
      <c r="B146" s="1"/>
      <c r="C146" s="1"/>
      <c r="D146" s="1"/>
      <c r="E146" s="1"/>
      <c r="F146" s="1"/>
      <c r="G146" s="1"/>
      <c r="H146" s="1"/>
      <c r="I146" s="1"/>
      <c r="J146" s="1"/>
    </row>
    <row r="147" spans="2:10" ht="15.5" x14ac:dyDescent="0.35">
      <c r="B147" s="1"/>
      <c r="C147" s="410" t="s">
        <v>238</v>
      </c>
      <c r="D147" s="411"/>
      <c r="E147" s="411"/>
      <c r="F147" s="411"/>
      <c r="G147" s="411"/>
      <c r="H147" s="411"/>
      <c r="I147" s="412"/>
      <c r="J147" s="1"/>
    </row>
    <row r="148" spans="2:10" x14ac:dyDescent="0.3">
      <c r="B148" s="1"/>
      <c r="C148" s="292"/>
      <c r="D148" s="11"/>
      <c r="E148" s="11"/>
      <c r="F148" s="11"/>
      <c r="G148" s="1"/>
      <c r="H148" s="1"/>
      <c r="I148" s="41"/>
      <c r="J148" s="1"/>
    </row>
    <row r="149" spans="2:10" ht="188.15" customHeight="1" x14ac:dyDescent="0.3">
      <c r="B149" s="1"/>
      <c r="C149" s="293" t="s">
        <v>22</v>
      </c>
      <c r="D149" s="408" t="s">
        <v>690</v>
      </c>
      <c r="E149" s="409"/>
      <c r="F149" s="409"/>
      <c r="G149" s="409"/>
      <c r="H149" s="409"/>
      <c r="I149" s="409"/>
      <c r="J149" s="1"/>
    </row>
    <row r="150" spans="2:10" ht="14.5" thickBot="1" x14ac:dyDescent="0.35">
      <c r="B150" s="1"/>
      <c r="C150" s="292"/>
      <c r="D150" s="11"/>
      <c r="E150" s="11"/>
      <c r="F150" s="11"/>
      <c r="G150" s="1"/>
      <c r="H150" s="1"/>
      <c r="I150" s="41"/>
      <c r="J150" s="1"/>
    </row>
    <row r="151" spans="2:10" s="319" customFormat="1" ht="14.5" thickBot="1" x14ac:dyDescent="0.35">
      <c r="B151" s="114"/>
      <c r="C151" s="320" t="s">
        <v>197</v>
      </c>
      <c r="D151" s="321" t="s">
        <v>239</v>
      </c>
      <c r="E151" s="321" t="s">
        <v>240</v>
      </c>
      <c r="F151" s="322" t="s">
        <v>185</v>
      </c>
      <c r="G151" s="114"/>
      <c r="H151" s="114"/>
      <c r="I151" s="115"/>
      <c r="J151" s="114"/>
    </row>
    <row r="152" spans="2:10" ht="30" customHeight="1" thickBot="1" x14ac:dyDescent="0.35">
      <c r="B152" s="1"/>
      <c r="C152" s="294" t="s">
        <v>241</v>
      </c>
      <c r="D152" s="64">
        <f>ExtraCalcs!$AE$61</f>
        <v>0</v>
      </c>
      <c r="E152" s="64">
        <f>ExtraCalcs!$AF$61</f>
        <v>0</v>
      </c>
      <c r="F152" s="323" t="str">
        <f>IF(OR($E$152&gt;$D$152*1.35,E152="",D152=""),"Fail","Pass")</f>
        <v>Pass</v>
      </c>
      <c r="G152" s="1"/>
      <c r="H152" s="1"/>
      <c r="I152" s="41"/>
      <c r="J152" s="1"/>
    </row>
    <row r="153" spans="2:10" ht="30" customHeight="1" x14ac:dyDescent="0.3">
      <c r="B153" s="1"/>
      <c r="C153" s="292"/>
      <c r="D153" s="11"/>
      <c r="E153" s="11"/>
      <c r="F153" s="11"/>
      <c r="G153" s="1"/>
      <c r="H153" s="1"/>
      <c r="I153" s="41"/>
      <c r="J153" s="1"/>
    </row>
    <row r="154" spans="2:10" x14ac:dyDescent="0.3">
      <c r="B154" s="1"/>
      <c r="C154" s="387" t="s">
        <v>28</v>
      </c>
      <c r="D154" s="388"/>
      <c r="E154" s="388"/>
      <c r="F154" s="389"/>
      <c r="G154" s="387" t="s">
        <v>29</v>
      </c>
      <c r="H154" s="388"/>
      <c r="I154" s="389"/>
      <c r="J154" s="1"/>
    </row>
    <row r="155" spans="2:10" x14ac:dyDescent="0.3">
      <c r="B155" s="1"/>
      <c r="C155" s="390"/>
      <c r="D155" s="391"/>
      <c r="E155" s="391"/>
      <c r="F155" s="392"/>
      <c r="G155" s="399"/>
      <c r="H155" s="400"/>
      <c r="I155" s="401"/>
      <c r="J155" s="1"/>
    </row>
    <row r="156" spans="2:10" x14ac:dyDescent="0.3">
      <c r="B156" s="1"/>
      <c r="C156" s="393"/>
      <c r="D156" s="394"/>
      <c r="E156" s="394"/>
      <c r="F156" s="395"/>
      <c r="G156" s="402"/>
      <c r="H156" s="403"/>
      <c r="I156" s="404"/>
      <c r="J156" s="1"/>
    </row>
    <row r="157" spans="2:10" x14ac:dyDescent="0.3">
      <c r="B157" s="1"/>
      <c r="C157" s="393"/>
      <c r="D157" s="394"/>
      <c r="E157" s="394"/>
      <c r="F157" s="395"/>
      <c r="G157" s="402"/>
      <c r="H157" s="403"/>
      <c r="I157" s="404"/>
      <c r="J157" s="1"/>
    </row>
    <row r="158" spans="2:10" x14ac:dyDescent="0.3">
      <c r="B158" s="1"/>
      <c r="C158" s="396"/>
      <c r="D158" s="397"/>
      <c r="E158" s="397"/>
      <c r="F158" s="398"/>
      <c r="G158" s="405"/>
      <c r="H158" s="406"/>
      <c r="I158" s="407"/>
      <c r="J158" s="1"/>
    </row>
    <row r="159" spans="2:10" x14ac:dyDescent="0.3">
      <c r="B159" s="1"/>
      <c r="C159" s="1"/>
      <c r="D159" s="1"/>
      <c r="E159" s="1"/>
      <c r="F159" s="1"/>
      <c r="G159" s="1"/>
      <c r="H159" s="1"/>
      <c r="I159" s="1"/>
      <c r="J159" s="1"/>
    </row>
    <row r="160" spans="2:10" x14ac:dyDescent="0.3">
      <c r="B160" s="1"/>
      <c r="C160" s="1"/>
      <c r="D160" s="1"/>
      <c r="E160" s="1"/>
      <c r="F160" s="1"/>
      <c r="G160" s="1"/>
      <c r="H160" s="1"/>
      <c r="I160" s="1"/>
      <c r="J160" s="1"/>
    </row>
  </sheetData>
  <sheetProtection algorithmName="SHA-512" hashValue="u5o2b1sVrHtEQ5ZkueyAdjDhEu0wyFF/0SAdSlxKQ/ml5FTvVIwkwxW0ZivV20TZGyU0qvTXQbACsW3ff5CioQ==" saltValue="00Rz9v7PDQ0lqtenqCHk8w==" spinCount="100000" sheet="1" formatColumns="0" formatRows="0"/>
  <mergeCells count="57">
    <mergeCell ref="C126:F126"/>
    <mergeCell ref="G126:I126"/>
    <mergeCell ref="C114:I114"/>
    <mergeCell ref="C116:C117"/>
    <mergeCell ref="D116:I116"/>
    <mergeCell ref="D117:I117"/>
    <mergeCell ref="C90:F93"/>
    <mergeCell ref="G90:I93"/>
    <mergeCell ref="C107:F107"/>
    <mergeCell ref="G107:I107"/>
    <mergeCell ref="C108:F111"/>
    <mergeCell ref="G108:I111"/>
    <mergeCell ref="C75:F75"/>
    <mergeCell ref="G75:I75"/>
    <mergeCell ref="C76:F79"/>
    <mergeCell ref="G76:I79"/>
    <mergeCell ref="C89:F89"/>
    <mergeCell ref="G89:I89"/>
    <mergeCell ref="D70:I70"/>
    <mergeCell ref="C31:F34"/>
    <mergeCell ref="G31:I34"/>
    <mergeCell ref="C47:F50"/>
    <mergeCell ref="G47:I50"/>
    <mergeCell ref="C61:F61"/>
    <mergeCell ref="G61:I61"/>
    <mergeCell ref="C62:F65"/>
    <mergeCell ref="G62:I65"/>
    <mergeCell ref="F7:I20"/>
    <mergeCell ref="D98:I98"/>
    <mergeCell ref="C68:I68"/>
    <mergeCell ref="D84:I84"/>
    <mergeCell ref="C37:I37"/>
    <mergeCell ref="D39:I39"/>
    <mergeCell ref="D55:I55"/>
    <mergeCell ref="C22:I22"/>
    <mergeCell ref="D24:I24"/>
    <mergeCell ref="C30:F30"/>
    <mergeCell ref="G30:I30"/>
    <mergeCell ref="C46:F46"/>
    <mergeCell ref="G46:I46"/>
    <mergeCell ref="C53:I53"/>
    <mergeCell ref="C96:I96"/>
    <mergeCell ref="C82:I82"/>
    <mergeCell ref="C147:I147"/>
    <mergeCell ref="C133:I133"/>
    <mergeCell ref="D135:I135"/>
    <mergeCell ref="C127:F130"/>
    <mergeCell ref="G127:I130"/>
    <mergeCell ref="C140:F140"/>
    <mergeCell ref="G140:I140"/>
    <mergeCell ref="C141:F144"/>
    <mergeCell ref="G141:I144"/>
    <mergeCell ref="C154:F154"/>
    <mergeCell ref="G154:I154"/>
    <mergeCell ref="C155:F158"/>
    <mergeCell ref="G155:I158"/>
    <mergeCell ref="D149:I149"/>
  </mergeCells>
  <conditionalFormatting sqref="C31">
    <cfRule type="expression" dxfId="40" priority="1">
      <formula>#REF!=""</formula>
    </cfRule>
  </conditionalFormatting>
  <conditionalFormatting sqref="C47">
    <cfRule type="expression" dxfId="39" priority="2">
      <formula>#REF!=""</formula>
    </cfRule>
  </conditionalFormatting>
  <conditionalFormatting sqref="C62">
    <cfRule type="expression" dxfId="38" priority="3">
      <formula>#REF!=""</formula>
    </cfRule>
  </conditionalFormatting>
  <conditionalFormatting sqref="C76">
    <cfRule type="expression" dxfId="37" priority="4">
      <formula>#REF!=""</formula>
    </cfRule>
  </conditionalFormatting>
  <conditionalFormatting sqref="C90">
    <cfRule type="expression" dxfId="36" priority="5">
      <formula>#REF!=""</formula>
    </cfRule>
  </conditionalFormatting>
  <conditionalFormatting sqref="C108">
    <cfRule type="expression" dxfId="35" priority="6">
      <formula>#REF!=""</formula>
    </cfRule>
  </conditionalFormatting>
  <conditionalFormatting sqref="C127">
    <cfRule type="expression" dxfId="34" priority="7">
      <formula>#REF!=""</formula>
    </cfRule>
  </conditionalFormatting>
  <conditionalFormatting sqref="C141">
    <cfRule type="expression" dxfId="33" priority="8">
      <formula>#REF!=""</formula>
    </cfRule>
  </conditionalFormatting>
  <conditionalFormatting sqref="C155">
    <cfRule type="expression" dxfId="32" priority="9">
      <formula>#REF!=""</formula>
    </cfRule>
  </conditionalFormatting>
  <conditionalFormatting sqref="D8:D16">
    <cfRule type="cellIs" dxfId="31" priority="30" operator="equal">
      <formula>"Pass"</formula>
    </cfRule>
    <cfRule type="cellIs" dxfId="30" priority="31" operator="equal">
      <formula>"Fail"</formula>
    </cfRule>
  </conditionalFormatting>
  <conditionalFormatting sqref="E27:E28">
    <cfRule type="cellIs" dxfId="29" priority="83" operator="equal">
      <formula>"Fail"</formula>
    </cfRule>
  </conditionalFormatting>
  <conditionalFormatting sqref="E42:E44">
    <cfRule type="cellIs" dxfId="28" priority="74" operator="equal">
      <formula>"Fail"</formula>
    </cfRule>
  </conditionalFormatting>
  <conditionalFormatting sqref="E101:E105 G101:G105">
    <cfRule type="cellIs" dxfId="27" priority="72" operator="equal">
      <formula>"Fail"</formula>
    </cfRule>
  </conditionalFormatting>
  <conditionalFormatting sqref="F58:F59">
    <cfRule type="cellIs" dxfId="26" priority="69" operator="equal">
      <formula>"Fail"</formula>
    </cfRule>
  </conditionalFormatting>
  <conditionalFormatting sqref="F73">
    <cfRule type="cellIs" dxfId="25" priority="77" operator="equal">
      <formula>"Fail"</formula>
    </cfRule>
  </conditionalFormatting>
  <conditionalFormatting sqref="F138">
    <cfRule type="cellIs" dxfId="24" priority="28" operator="equal">
      <formula>"Fail"</formula>
    </cfRule>
  </conditionalFormatting>
  <conditionalFormatting sqref="F152">
    <cfRule type="cellIs" dxfId="23" priority="27" operator="equal">
      <formula>"Fail"</formula>
    </cfRule>
  </conditionalFormatting>
  <conditionalFormatting sqref="G87">
    <cfRule type="cellIs" dxfId="22" priority="32" operator="equal">
      <formula>"Fail"</formula>
    </cfRule>
  </conditionalFormatting>
  <conditionalFormatting sqref="G120:G124">
    <cfRule type="cellIs" dxfId="21" priority="70" operator="equal">
      <formula>"Fail"</formula>
    </cfRule>
  </conditionalFormatting>
  <pageMargins left="0.7" right="0.7" top="0.75" bottom="0.75" header="0.3" footer="0.3"/>
  <pageSetup paperSize="9" scale="41" orientation="portrait" r:id="rId1"/>
  <headerFooter>
    <oddFooter>&amp;C_x000D_&amp;1#&amp;"Calibri"&amp;10&amp;K000000 Classification: Unclassified</oddFooter>
  </headerFooter>
  <rowBreaks count="2" manualBreakCount="2">
    <brk id="80" min="1" max="9" man="1"/>
    <brk id="144" min="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83D44-E06E-46C4-8E7F-1912160D94B1}">
  <sheetPr>
    <tabColor theme="4" tint="0.59999389629810485"/>
    <pageSetUpPr autoPageBreaks="0"/>
  </sheetPr>
  <dimension ref="B2:J214"/>
  <sheetViews>
    <sheetView workbookViewId="0">
      <selection activeCell="D15" sqref="D15"/>
    </sheetView>
  </sheetViews>
  <sheetFormatPr defaultColWidth="9" defaultRowHeight="14" outlineLevelRow="2" x14ac:dyDescent="0.3"/>
  <cols>
    <col min="1" max="2" width="9" style="2"/>
    <col min="3" max="3" width="25.25" style="2" customWidth="1"/>
    <col min="4" max="8" width="24.08203125" style="2" customWidth="1"/>
    <col min="9" max="9" width="27.83203125" style="2" customWidth="1"/>
    <col min="10" max="13" width="9" style="2"/>
    <col min="14" max="14" width="10.25" style="2" bestFit="1" customWidth="1"/>
    <col min="15" max="16384" width="9" style="2"/>
  </cols>
  <sheetData>
    <row r="2" spans="2:10" x14ac:dyDescent="0.3">
      <c r="B2" s="1"/>
      <c r="C2" s="1"/>
      <c r="D2" s="1"/>
      <c r="E2" s="1"/>
      <c r="F2" s="1"/>
      <c r="G2" s="1"/>
      <c r="H2" s="1"/>
      <c r="I2" s="1"/>
      <c r="J2" s="1"/>
    </row>
    <row r="3" spans="2:10" x14ac:dyDescent="0.3">
      <c r="B3" s="1"/>
      <c r="C3" s="1"/>
      <c r="D3" s="1"/>
      <c r="E3" s="1"/>
      <c r="F3" s="1"/>
      <c r="G3" s="1"/>
      <c r="H3" s="1"/>
      <c r="I3" s="1"/>
      <c r="J3" s="1"/>
    </row>
    <row r="4" spans="2:10" x14ac:dyDescent="0.3">
      <c r="B4" s="1"/>
      <c r="C4" s="1"/>
      <c r="D4" s="1"/>
      <c r="E4" s="1"/>
      <c r="F4" s="1"/>
      <c r="G4" s="1"/>
      <c r="H4" s="1"/>
      <c r="I4" s="1"/>
      <c r="J4" s="1"/>
    </row>
    <row r="5" spans="2:10" ht="15.75" customHeight="1" x14ac:dyDescent="0.3">
      <c r="B5" s="1"/>
      <c r="C5" s="280" t="s">
        <v>20</v>
      </c>
      <c r="D5" s="281">
        <f>Control!D6</f>
        <v>0</v>
      </c>
      <c r="E5" s="1"/>
      <c r="F5" s="562" t="s">
        <v>653</v>
      </c>
      <c r="G5" s="563"/>
      <c r="H5" s="563"/>
      <c r="I5" s="564"/>
      <c r="J5" s="1"/>
    </row>
    <row r="6" spans="2:10" x14ac:dyDescent="0.3">
      <c r="B6" s="1"/>
      <c r="C6" s="1"/>
      <c r="D6" s="1"/>
      <c r="E6" s="1"/>
      <c r="F6" s="565"/>
      <c r="G6" s="566"/>
      <c r="H6" s="566"/>
      <c r="I6" s="567"/>
      <c r="J6" s="1"/>
    </row>
    <row r="7" spans="2:10" ht="14.25" customHeight="1" x14ac:dyDescent="0.3">
      <c r="B7" s="1"/>
      <c r="C7" s="1"/>
      <c r="D7" s="1"/>
      <c r="E7" s="1"/>
      <c r="F7" s="565"/>
      <c r="G7" s="566"/>
      <c r="H7" s="566"/>
      <c r="I7" s="567"/>
      <c r="J7" s="1"/>
    </row>
    <row r="8" spans="2:10" x14ac:dyDescent="0.3">
      <c r="B8" s="1"/>
      <c r="C8" s="1"/>
      <c r="D8" s="1"/>
      <c r="E8" s="1"/>
      <c r="F8" s="565"/>
      <c r="G8" s="566"/>
      <c r="H8" s="566"/>
      <c r="I8" s="567"/>
      <c r="J8" s="1"/>
    </row>
    <row r="9" spans="2:10" x14ac:dyDescent="0.3">
      <c r="B9" s="1"/>
      <c r="C9" s="1"/>
      <c r="D9" s="1"/>
      <c r="E9" s="1"/>
      <c r="F9" s="565"/>
      <c r="G9" s="566"/>
      <c r="H9" s="566"/>
      <c r="I9" s="567"/>
      <c r="J9" s="1"/>
    </row>
    <row r="10" spans="2:10" x14ac:dyDescent="0.3">
      <c r="B10" s="1"/>
      <c r="C10" s="1"/>
      <c r="D10" s="1"/>
      <c r="E10" s="1"/>
      <c r="F10" s="565"/>
      <c r="G10" s="566"/>
      <c r="H10" s="566"/>
      <c r="I10" s="567"/>
      <c r="J10" s="1"/>
    </row>
    <row r="11" spans="2:10" x14ac:dyDescent="0.3">
      <c r="B11" s="1"/>
      <c r="C11" s="1"/>
      <c r="D11" s="1"/>
      <c r="E11" s="1"/>
      <c r="F11" s="565"/>
      <c r="G11" s="566"/>
      <c r="H11" s="566"/>
      <c r="I11" s="567"/>
      <c r="J11" s="1"/>
    </row>
    <row r="12" spans="2:10" x14ac:dyDescent="0.3">
      <c r="B12" s="1"/>
      <c r="C12" s="1"/>
      <c r="D12" s="1"/>
      <c r="E12" s="1"/>
      <c r="F12" s="565"/>
      <c r="G12" s="566"/>
      <c r="H12" s="566"/>
      <c r="I12" s="567"/>
      <c r="J12" s="1"/>
    </row>
    <row r="13" spans="2:10" x14ac:dyDescent="0.3">
      <c r="B13" s="1"/>
      <c r="C13" s="1"/>
      <c r="D13" s="1"/>
      <c r="E13" s="1"/>
      <c r="F13" s="565"/>
      <c r="G13" s="566"/>
      <c r="H13" s="566"/>
      <c r="I13" s="567"/>
      <c r="J13" s="1"/>
    </row>
    <row r="14" spans="2:10" x14ac:dyDescent="0.3">
      <c r="B14" s="1"/>
      <c r="C14" s="1"/>
      <c r="D14" s="1"/>
      <c r="E14" s="1"/>
      <c r="F14" s="565"/>
      <c r="G14" s="566"/>
      <c r="H14" s="566"/>
      <c r="I14" s="567"/>
      <c r="J14" s="1"/>
    </row>
    <row r="15" spans="2:10" x14ac:dyDescent="0.3">
      <c r="B15" s="1"/>
      <c r="C15" s="1"/>
      <c r="D15" s="1"/>
      <c r="E15" s="1"/>
      <c r="F15" s="565"/>
      <c r="G15" s="566"/>
      <c r="H15" s="566"/>
      <c r="I15" s="567"/>
      <c r="J15" s="1"/>
    </row>
    <row r="16" spans="2:10" x14ac:dyDescent="0.3">
      <c r="B16" s="1"/>
      <c r="C16" s="1"/>
      <c r="D16" s="1"/>
      <c r="E16" s="1"/>
      <c r="F16" s="565"/>
      <c r="G16" s="566"/>
      <c r="H16" s="566"/>
      <c r="I16" s="567"/>
      <c r="J16" s="1"/>
    </row>
    <row r="17" spans="2:10" x14ac:dyDescent="0.3">
      <c r="B17" s="1"/>
      <c r="C17" s="1"/>
      <c r="D17" s="1"/>
      <c r="E17" s="1"/>
      <c r="F17" s="565"/>
      <c r="G17" s="566"/>
      <c r="H17" s="566"/>
      <c r="I17" s="567"/>
      <c r="J17" s="1"/>
    </row>
    <row r="18" spans="2:10" x14ac:dyDescent="0.3">
      <c r="B18" s="1"/>
      <c r="C18" s="1"/>
      <c r="D18" s="1"/>
      <c r="E18" s="1"/>
      <c r="F18" s="568"/>
      <c r="G18" s="569"/>
      <c r="H18" s="569"/>
      <c r="I18" s="570"/>
      <c r="J18" s="1"/>
    </row>
    <row r="19" spans="2:10" x14ac:dyDescent="0.3">
      <c r="B19" s="1"/>
      <c r="C19" s="1"/>
      <c r="D19" s="1"/>
      <c r="E19" s="1"/>
      <c r="F19" s="1"/>
      <c r="G19" s="1"/>
      <c r="H19" s="1"/>
      <c r="I19" s="1"/>
      <c r="J19" s="1"/>
    </row>
    <row r="20" spans="2:10" x14ac:dyDescent="0.3">
      <c r="B20" s="1"/>
      <c r="C20" s="1"/>
      <c r="D20" s="1"/>
      <c r="E20" s="1"/>
      <c r="F20" s="1"/>
      <c r="G20" s="1"/>
      <c r="H20" s="1"/>
      <c r="I20" s="1"/>
      <c r="J20" s="1"/>
    </row>
    <row r="21" spans="2:10" x14ac:dyDescent="0.3">
      <c r="B21" s="1"/>
      <c r="C21" s="1"/>
      <c r="D21" s="1"/>
      <c r="E21" s="1"/>
      <c r="F21" s="1"/>
      <c r="G21" s="1"/>
      <c r="H21" s="1"/>
      <c r="I21" s="1"/>
      <c r="J21" s="1"/>
    </row>
    <row r="22" spans="2:10" x14ac:dyDescent="0.3">
      <c r="B22" s="1"/>
      <c r="C22" s="1"/>
      <c r="D22" s="1"/>
      <c r="E22" s="1"/>
      <c r="F22" s="1"/>
      <c r="G22" s="1"/>
      <c r="H22" s="1"/>
      <c r="I22" s="1"/>
      <c r="J22" s="1"/>
    </row>
    <row r="23" spans="2:10" x14ac:dyDescent="0.3">
      <c r="B23" s="1"/>
      <c r="C23" s="1"/>
      <c r="D23" s="1"/>
      <c r="E23" s="1"/>
      <c r="F23" s="1"/>
      <c r="G23" s="1"/>
      <c r="H23" s="1"/>
      <c r="I23" s="1"/>
      <c r="J23" s="1"/>
    </row>
    <row r="24" spans="2:10" ht="15.5" x14ac:dyDescent="0.35">
      <c r="B24" s="1"/>
      <c r="C24" s="420" t="s">
        <v>77</v>
      </c>
      <c r="D24" s="421"/>
      <c r="E24" s="421"/>
      <c r="F24" s="421"/>
      <c r="G24" s="421"/>
      <c r="H24" s="421"/>
      <c r="I24" s="422"/>
      <c r="J24" s="1"/>
    </row>
    <row r="25" spans="2:10" x14ac:dyDescent="0.3">
      <c r="B25" s="1"/>
      <c r="C25" s="286"/>
      <c r="D25" s="36"/>
      <c r="E25" s="36"/>
      <c r="F25" s="36"/>
      <c r="G25" s="36"/>
      <c r="H25" s="36"/>
      <c r="I25" s="287"/>
      <c r="J25" s="1"/>
    </row>
    <row r="26" spans="2:10" ht="260.5" customHeight="1" x14ac:dyDescent="0.3">
      <c r="B26" s="1"/>
      <c r="C26" s="85" t="s">
        <v>22</v>
      </c>
      <c r="D26" s="550" t="s">
        <v>646</v>
      </c>
      <c r="E26" s="550"/>
      <c r="F26" s="550"/>
      <c r="G26" s="550"/>
      <c r="H26" s="550"/>
      <c r="I26" s="551"/>
      <c r="J26" s="1"/>
    </row>
    <row r="27" spans="2:10" x14ac:dyDescent="0.3">
      <c r="B27" s="1"/>
      <c r="C27" s="286"/>
      <c r="D27" s="36"/>
      <c r="E27" s="36"/>
      <c r="F27" s="36"/>
      <c r="G27" s="36"/>
      <c r="H27" s="36"/>
      <c r="I27" s="287"/>
      <c r="J27" s="1"/>
    </row>
    <row r="28" spans="2:10" ht="28" x14ac:dyDescent="0.3">
      <c r="B28" s="45" t="s">
        <v>78</v>
      </c>
      <c r="C28" s="47" t="s">
        <v>79</v>
      </c>
      <c r="D28" s="47" t="s">
        <v>80</v>
      </c>
      <c r="E28" s="39" t="s">
        <v>81</v>
      </c>
      <c r="F28" s="39" t="s">
        <v>82</v>
      </c>
      <c r="G28" s="37" t="s">
        <v>83</v>
      </c>
      <c r="H28" s="454" t="s">
        <v>84</v>
      </c>
      <c r="I28" s="454"/>
      <c r="J28" s="1"/>
    </row>
    <row r="29" spans="2:10" x14ac:dyDescent="0.3">
      <c r="B29" s="45">
        <v>1</v>
      </c>
      <c r="C29" s="291" t="str">
        <f>IFERROR(INDEX(ExtraCalcs!AK$10:AK$110,MATCH($B29,ExtraCalcs!$AQ$10:$AQ$110,0)),"")</f>
        <v/>
      </c>
      <c r="D29" s="30" t="str">
        <f>IFERROR(INDEX(ExtraCalcs!AL$10:AL$110,MATCH($B29,ExtraCalcs!$AQ$10:$AQ$110,0)),"")</f>
        <v/>
      </c>
      <c r="E29" s="24" t="str">
        <f>IFERROR(INDEX(ExtraCalcs!AM$10:AM$110,MATCH($B29,ExtraCalcs!$AQ$10:$AQ$110,0)),"")</f>
        <v/>
      </c>
      <c r="F29" s="24" t="str">
        <f>IFERROR(INDEX(ExtraCalcs!AN$10:AN$110,MATCH($B29,ExtraCalcs!$AQ$10:$AQ$110,0)),"")</f>
        <v/>
      </c>
      <c r="G29" s="24" t="str">
        <f>IFERROR(INDEX(ExtraCalcs!AO$10:AO$110,MATCH($B29,ExtraCalcs!$AQ$10:$AQ$110,0)),"")</f>
        <v/>
      </c>
      <c r="H29" s="546"/>
      <c r="I29" s="546"/>
      <c r="J29" s="1"/>
    </row>
    <row r="30" spans="2:10" x14ac:dyDescent="0.3">
      <c r="B30" s="45">
        <v>2</v>
      </c>
      <c r="C30" s="291" t="str">
        <f>IFERROR(INDEX(ExtraCalcs!AK$10:AK$110,MATCH($B30,ExtraCalcs!$AQ$10:$AQ$110,0)),"")</f>
        <v/>
      </c>
      <c r="D30" s="30" t="str">
        <f>IFERROR(INDEX(ExtraCalcs!AL$10:AL$110,MATCH($B30,ExtraCalcs!$AQ$10:$AQ$110,0)),"")</f>
        <v/>
      </c>
      <c r="E30" s="24" t="str">
        <f>IFERROR(INDEX(ExtraCalcs!AM$10:AM$110,MATCH($B30,ExtraCalcs!$AQ$10:$AQ$110,0)),"")</f>
        <v/>
      </c>
      <c r="F30" s="24" t="str">
        <f>IFERROR(INDEX(ExtraCalcs!AN$10:AN$110,MATCH($B30,ExtraCalcs!$AQ$10:$AQ$110,0)),"")</f>
        <v/>
      </c>
      <c r="G30" s="24" t="str">
        <f>IFERROR(INDEX(ExtraCalcs!AO$10:AO$110,MATCH($B30,ExtraCalcs!$AQ$10:$AQ$110,0)),"")</f>
        <v/>
      </c>
      <c r="H30" s="546"/>
      <c r="I30" s="546"/>
      <c r="J30" s="1"/>
    </row>
    <row r="31" spans="2:10" x14ac:dyDescent="0.3">
      <c r="B31" s="45">
        <v>3</v>
      </c>
      <c r="C31" s="291" t="str">
        <f>IFERROR(INDEX(ExtraCalcs!AK$10:AK$110,MATCH($B31,ExtraCalcs!$AQ$10:$AQ$110,0)),"")</f>
        <v/>
      </c>
      <c r="D31" s="30" t="str">
        <f>IFERROR(INDEX(ExtraCalcs!AL$10:AL$110,MATCH($B31,ExtraCalcs!$AQ$10:$AQ$110,0)),"")</f>
        <v/>
      </c>
      <c r="E31" s="24" t="str">
        <f>IFERROR(INDEX(ExtraCalcs!AM$10:AM$110,MATCH($B31,ExtraCalcs!$AQ$10:$AQ$110,0)),"")</f>
        <v/>
      </c>
      <c r="F31" s="24" t="str">
        <f>IFERROR(INDEX(ExtraCalcs!AN$10:AN$110,MATCH($B31,ExtraCalcs!$AQ$10:$AQ$110,0)),"")</f>
        <v/>
      </c>
      <c r="G31" s="24" t="str">
        <f>IFERROR(INDEX(ExtraCalcs!AO$10:AO$110,MATCH($B31,ExtraCalcs!$AQ$10:$AQ$110,0)),"")</f>
        <v/>
      </c>
      <c r="H31" s="546"/>
      <c r="I31" s="546"/>
      <c r="J31" s="1"/>
    </row>
    <row r="32" spans="2:10" x14ac:dyDescent="0.3">
      <c r="B32" s="45">
        <v>4</v>
      </c>
      <c r="C32" s="291" t="str">
        <f>IFERROR(INDEX(ExtraCalcs!AK$10:AK$110,MATCH($B32,ExtraCalcs!$AQ$10:$AQ$110,0)),"")</f>
        <v/>
      </c>
      <c r="D32" s="30" t="str">
        <f>IFERROR(INDEX(ExtraCalcs!AL$10:AL$110,MATCH($B32,ExtraCalcs!$AQ$10:$AQ$110,0)),"")</f>
        <v/>
      </c>
      <c r="E32" s="24" t="str">
        <f>IFERROR(INDEX(ExtraCalcs!AM$10:AM$110,MATCH($B32,ExtraCalcs!$AQ$10:$AQ$110,0)),"")</f>
        <v/>
      </c>
      <c r="F32" s="24" t="str">
        <f>IFERROR(INDEX(ExtraCalcs!AN$10:AN$110,MATCH($B32,ExtraCalcs!$AQ$10:$AQ$110,0)),"")</f>
        <v/>
      </c>
      <c r="G32" s="24" t="str">
        <f>IFERROR(INDEX(ExtraCalcs!AO$10:AO$110,MATCH($B32,ExtraCalcs!$AQ$10:$AQ$110,0)),"")</f>
        <v/>
      </c>
      <c r="H32" s="546"/>
      <c r="I32" s="546"/>
      <c r="J32" s="1"/>
    </row>
    <row r="33" spans="2:10" x14ac:dyDescent="0.3">
      <c r="B33" s="45">
        <v>5</v>
      </c>
      <c r="C33" s="291" t="str">
        <f>IFERROR(INDEX(ExtraCalcs!AK$10:AK$110,MATCH($B33,ExtraCalcs!$AQ$10:$AQ$110,0)),"")</f>
        <v/>
      </c>
      <c r="D33" s="30" t="str">
        <f>IFERROR(INDEX(ExtraCalcs!AL$10:AL$110,MATCH($B33,ExtraCalcs!$AQ$10:$AQ$110,0)),"")</f>
        <v/>
      </c>
      <c r="E33" s="24" t="str">
        <f>IFERROR(INDEX(ExtraCalcs!AM$10:AM$110,MATCH($B33,ExtraCalcs!$AQ$10:$AQ$110,0)),"")</f>
        <v/>
      </c>
      <c r="F33" s="24" t="str">
        <f>IFERROR(INDEX(ExtraCalcs!AN$10:AN$110,MATCH($B33,ExtraCalcs!$AQ$10:$AQ$110,0)),"")</f>
        <v/>
      </c>
      <c r="G33" s="24" t="str">
        <f>IFERROR(INDEX(ExtraCalcs!AO$10:AO$110,MATCH($B33,ExtraCalcs!$AQ$10:$AQ$110,0)),"")</f>
        <v/>
      </c>
      <c r="H33" s="546"/>
      <c r="I33" s="546"/>
      <c r="J33" s="1"/>
    </row>
    <row r="34" spans="2:10" x14ac:dyDescent="0.3">
      <c r="B34" s="45">
        <v>6</v>
      </c>
      <c r="C34" s="291" t="str">
        <f>IFERROR(INDEX(ExtraCalcs!AK$10:AK$110,MATCH($B34,ExtraCalcs!$AQ$10:$AQ$110,0)),"")</f>
        <v/>
      </c>
      <c r="D34" s="30" t="str">
        <f>IFERROR(INDEX(ExtraCalcs!AL$10:AL$110,MATCH($B34,ExtraCalcs!$AQ$10:$AQ$110,0)),"")</f>
        <v/>
      </c>
      <c r="E34" s="24" t="str">
        <f>IFERROR(INDEX(ExtraCalcs!AM$10:AM$110,MATCH($B34,ExtraCalcs!$AQ$10:$AQ$110,0)),"")</f>
        <v/>
      </c>
      <c r="F34" s="24" t="str">
        <f>IFERROR(INDEX(ExtraCalcs!AN$10:AN$110,MATCH($B34,ExtraCalcs!$AQ$10:$AQ$110,0)),"")</f>
        <v/>
      </c>
      <c r="G34" s="24" t="str">
        <f>IFERROR(INDEX(ExtraCalcs!AO$10:AO$110,MATCH($B34,ExtraCalcs!$AQ$10:$AQ$110,0)),"")</f>
        <v/>
      </c>
      <c r="H34" s="546"/>
      <c r="I34" s="546"/>
      <c r="J34" s="1"/>
    </row>
    <row r="35" spans="2:10" x14ac:dyDescent="0.3">
      <c r="B35" s="45">
        <v>7</v>
      </c>
      <c r="C35" s="291" t="str">
        <f>IFERROR(INDEX(ExtraCalcs!AK$10:AK$110,MATCH($B35,ExtraCalcs!$AQ$10:$AQ$110,0)),"")</f>
        <v/>
      </c>
      <c r="D35" s="30" t="str">
        <f>IFERROR(INDEX(ExtraCalcs!AL$10:AL$110,MATCH($B35,ExtraCalcs!$AQ$10:$AQ$110,0)),"")</f>
        <v/>
      </c>
      <c r="E35" s="24" t="str">
        <f>IFERROR(INDEX(ExtraCalcs!AM$10:AM$110,MATCH($B35,ExtraCalcs!$AQ$10:$AQ$110,0)),"")</f>
        <v/>
      </c>
      <c r="F35" s="24" t="str">
        <f>IFERROR(INDEX(ExtraCalcs!AN$10:AN$110,MATCH($B35,ExtraCalcs!$AQ$10:$AQ$110,0)),"")</f>
        <v/>
      </c>
      <c r="G35" s="24" t="str">
        <f>IFERROR(INDEX(ExtraCalcs!AO$10:AO$110,MATCH($B35,ExtraCalcs!$AQ$10:$AQ$110,0)),"")</f>
        <v/>
      </c>
      <c r="H35" s="546"/>
      <c r="I35" s="546"/>
      <c r="J35" s="1"/>
    </row>
    <row r="36" spans="2:10" x14ac:dyDescent="0.3">
      <c r="B36" s="45">
        <v>8</v>
      </c>
      <c r="C36" s="291" t="str">
        <f>IFERROR(INDEX(ExtraCalcs!AK$10:AK$110,MATCH($B36,ExtraCalcs!$AQ$10:$AQ$110,0)),"")</f>
        <v/>
      </c>
      <c r="D36" s="30" t="str">
        <f>IFERROR(INDEX(ExtraCalcs!AL$10:AL$110,MATCH($B36,ExtraCalcs!$AQ$10:$AQ$110,0)),"")</f>
        <v/>
      </c>
      <c r="E36" s="24" t="str">
        <f>IFERROR(INDEX(ExtraCalcs!AM$10:AM$110,MATCH($B36,ExtraCalcs!$AQ$10:$AQ$110,0)),"")</f>
        <v/>
      </c>
      <c r="F36" s="24" t="str">
        <f>IFERROR(INDEX(ExtraCalcs!AN$10:AN$110,MATCH($B36,ExtraCalcs!$AQ$10:$AQ$110,0)),"")</f>
        <v/>
      </c>
      <c r="G36" s="24" t="str">
        <f>IFERROR(INDEX(ExtraCalcs!AO$10:AO$110,MATCH($B36,ExtraCalcs!$AQ$10:$AQ$110,0)),"")</f>
        <v/>
      </c>
      <c r="H36" s="546"/>
      <c r="I36" s="546"/>
      <c r="J36" s="1"/>
    </row>
    <row r="37" spans="2:10" x14ac:dyDescent="0.3">
      <c r="B37" s="45">
        <v>9</v>
      </c>
      <c r="C37" s="291" t="str">
        <f>IFERROR(INDEX(ExtraCalcs!AK$10:AK$110,MATCH($B37,ExtraCalcs!$AQ$10:$AQ$110,0)),"")</f>
        <v/>
      </c>
      <c r="D37" s="30" t="str">
        <f>IFERROR(INDEX(ExtraCalcs!AL$10:AL$110,MATCH($B37,ExtraCalcs!$AQ$10:$AQ$110,0)),"")</f>
        <v/>
      </c>
      <c r="E37" s="24" t="str">
        <f>IFERROR(INDEX(ExtraCalcs!AM$10:AM$110,MATCH($B37,ExtraCalcs!$AQ$10:$AQ$110,0)),"")</f>
        <v/>
      </c>
      <c r="F37" s="24" t="str">
        <f>IFERROR(INDEX(ExtraCalcs!AN$10:AN$110,MATCH($B37,ExtraCalcs!$AQ$10:$AQ$110,0)),"")</f>
        <v/>
      </c>
      <c r="G37" s="24" t="str">
        <f>IFERROR(INDEX(ExtraCalcs!AO$10:AO$110,MATCH($B37,ExtraCalcs!$AQ$10:$AQ$110,0)),"")</f>
        <v/>
      </c>
      <c r="H37" s="546"/>
      <c r="I37" s="546"/>
      <c r="J37" s="1"/>
    </row>
    <row r="38" spans="2:10" x14ac:dyDescent="0.3">
      <c r="B38" s="45">
        <v>10</v>
      </c>
      <c r="C38" s="291" t="str">
        <f>IFERROR(INDEX(ExtraCalcs!AK$10:AK$110,MATCH($B38,ExtraCalcs!$AQ$10:$AQ$110,0)),"")</f>
        <v/>
      </c>
      <c r="D38" s="30" t="str">
        <f>IFERROR(INDEX(ExtraCalcs!AL$10:AL$110,MATCH($B38,ExtraCalcs!$AQ$10:$AQ$110,0)),"")</f>
        <v/>
      </c>
      <c r="E38" s="24" t="str">
        <f>IFERROR(INDEX(ExtraCalcs!AM$10:AM$110,MATCH($B38,ExtraCalcs!$AQ$10:$AQ$110,0)),"")</f>
        <v/>
      </c>
      <c r="F38" s="24" t="str">
        <f>IFERROR(INDEX(ExtraCalcs!AN$10:AN$110,MATCH($B38,ExtraCalcs!$AQ$10:$AQ$110,0)),"")</f>
        <v/>
      </c>
      <c r="G38" s="24" t="str">
        <f>IFERROR(INDEX(ExtraCalcs!AO$10:AO$110,MATCH($B38,ExtraCalcs!$AQ$10:$AQ$110,0)),"")</f>
        <v/>
      </c>
      <c r="H38" s="546"/>
      <c r="I38" s="546"/>
      <c r="J38" s="1"/>
    </row>
    <row r="39" spans="2:10" x14ac:dyDescent="0.3">
      <c r="B39" s="45">
        <v>11</v>
      </c>
      <c r="C39" s="291" t="str">
        <f>IFERROR(INDEX(ExtraCalcs!AK$10:AK$110,MATCH($B39,ExtraCalcs!$AQ$10:$AQ$110,0)),"")</f>
        <v/>
      </c>
      <c r="D39" s="30" t="str">
        <f>IFERROR(INDEX(ExtraCalcs!AL$10:AL$110,MATCH($B39,ExtraCalcs!$AQ$10:$AQ$110,0)),"")</f>
        <v/>
      </c>
      <c r="E39" s="24" t="str">
        <f>IFERROR(INDEX(ExtraCalcs!AM$10:AM$110,MATCH($B39,ExtraCalcs!$AQ$10:$AQ$110,0)),"")</f>
        <v/>
      </c>
      <c r="F39" s="24" t="str">
        <f>IFERROR(INDEX(ExtraCalcs!AN$10:AN$110,MATCH($B39,ExtraCalcs!$AQ$10:$AQ$110,0)),"")</f>
        <v/>
      </c>
      <c r="G39" s="24" t="str">
        <f>IFERROR(INDEX(ExtraCalcs!AO$10:AO$110,MATCH($B39,ExtraCalcs!$AQ$10:$AQ$110,0)),"")</f>
        <v/>
      </c>
      <c r="H39" s="546"/>
      <c r="I39" s="546"/>
      <c r="J39" s="1"/>
    </row>
    <row r="40" spans="2:10" x14ac:dyDescent="0.3">
      <c r="B40" s="45">
        <v>12</v>
      </c>
      <c r="C40" s="291" t="str">
        <f>IFERROR(INDEX(ExtraCalcs!AK$10:AK$110,MATCH($B40,ExtraCalcs!$AQ$10:$AQ$110,0)),"")</f>
        <v/>
      </c>
      <c r="D40" s="30" t="str">
        <f>IFERROR(INDEX(ExtraCalcs!AL$10:AL$110,MATCH($B40,ExtraCalcs!$AQ$10:$AQ$110,0)),"")</f>
        <v/>
      </c>
      <c r="E40" s="24" t="str">
        <f>IFERROR(INDEX(ExtraCalcs!AM$10:AM$110,MATCH($B40,ExtraCalcs!$AQ$10:$AQ$110,0)),"")</f>
        <v/>
      </c>
      <c r="F40" s="24" t="str">
        <f>IFERROR(INDEX(ExtraCalcs!AN$10:AN$110,MATCH($B40,ExtraCalcs!$AQ$10:$AQ$110,0)),"")</f>
        <v/>
      </c>
      <c r="G40" s="24" t="str">
        <f>IFERROR(INDEX(ExtraCalcs!AO$10:AO$110,MATCH($B40,ExtraCalcs!$AQ$10:$AQ$110,0)),"")</f>
        <v/>
      </c>
      <c r="H40" s="546"/>
      <c r="I40" s="546"/>
      <c r="J40" s="1"/>
    </row>
    <row r="41" spans="2:10" x14ac:dyDescent="0.3">
      <c r="B41" s="45">
        <v>13</v>
      </c>
      <c r="C41" s="291" t="str">
        <f>IFERROR(INDEX(ExtraCalcs!AK$10:AK$110,MATCH($B41,ExtraCalcs!$AQ$10:$AQ$110,0)),"")</f>
        <v/>
      </c>
      <c r="D41" s="30" t="str">
        <f>IFERROR(INDEX(ExtraCalcs!AL$10:AL$110,MATCH($B41,ExtraCalcs!$AQ$10:$AQ$110,0)),"")</f>
        <v/>
      </c>
      <c r="E41" s="24" t="str">
        <f>IFERROR(INDEX(ExtraCalcs!AM$10:AM$110,MATCH($B41,ExtraCalcs!$AQ$10:$AQ$110,0)),"")</f>
        <v/>
      </c>
      <c r="F41" s="24" t="str">
        <f>IFERROR(INDEX(ExtraCalcs!AN$10:AN$110,MATCH($B41,ExtraCalcs!$AQ$10:$AQ$110,0)),"")</f>
        <v/>
      </c>
      <c r="G41" s="24" t="str">
        <f>IFERROR(INDEX(ExtraCalcs!AO$10:AO$110,MATCH($B41,ExtraCalcs!$AQ$10:$AQ$110,0)),"")</f>
        <v/>
      </c>
      <c r="H41" s="546"/>
      <c r="I41" s="546"/>
      <c r="J41" s="1"/>
    </row>
    <row r="42" spans="2:10" x14ac:dyDescent="0.3">
      <c r="B42" s="45">
        <v>14</v>
      </c>
      <c r="C42" s="291" t="str">
        <f>IFERROR(INDEX(ExtraCalcs!AK$10:AK$110,MATCH($B42,ExtraCalcs!$AQ$10:$AQ$110,0)),"")</f>
        <v/>
      </c>
      <c r="D42" s="30" t="str">
        <f>IFERROR(INDEX(ExtraCalcs!AL$10:AL$110,MATCH($B42,ExtraCalcs!$AQ$10:$AQ$110,0)),"")</f>
        <v/>
      </c>
      <c r="E42" s="24" t="str">
        <f>IFERROR(INDEX(ExtraCalcs!AM$10:AM$110,MATCH($B42,ExtraCalcs!$AQ$10:$AQ$110,0)),"")</f>
        <v/>
      </c>
      <c r="F42" s="24" t="str">
        <f>IFERROR(INDEX(ExtraCalcs!AN$10:AN$110,MATCH($B42,ExtraCalcs!$AQ$10:$AQ$110,0)),"")</f>
        <v/>
      </c>
      <c r="G42" s="24" t="str">
        <f>IFERROR(INDEX(ExtraCalcs!AO$10:AO$110,MATCH($B42,ExtraCalcs!$AQ$10:$AQ$110,0)),"")</f>
        <v/>
      </c>
      <c r="H42" s="546"/>
      <c r="I42" s="546"/>
      <c r="J42" s="1"/>
    </row>
    <row r="43" spans="2:10" x14ac:dyDescent="0.3">
      <c r="B43" s="45">
        <v>15</v>
      </c>
      <c r="C43" s="291" t="str">
        <f>IFERROR(INDEX(ExtraCalcs!AK$10:AK$110,MATCH($B43,ExtraCalcs!$AQ$10:$AQ$110,0)),"")</f>
        <v/>
      </c>
      <c r="D43" s="30" t="str">
        <f>IFERROR(INDEX(ExtraCalcs!AL$10:AL$110,MATCH($B43,ExtraCalcs!$AQ$10:$AQ$110,0)),"")</f>
        <v/>
      </c>
      <c r="E43" s="24" t="str">
        <f>IFERROR(INDEX(ExtraCalcs!AM$10:AM$110,MATCH($B43,ExtraCalcs!$AQ$10:$AQ$110,0)),"")</f>
        <v/>
      </c>
      <c r="F43" s="24" t="str">
        <f>IFERROR(INDEX(ExtraCalcs!AN$10:AN$110,MATCH($B43,ExtraCalcs!$AQ$10:$AQ$110,0)),"")</f>
        <v/>
      </c>
      <c r="G43" s="24" t="str">
        <f>IFERROR(INDEX(ExtraCalcs!AO$10:AO$110,MATCH($B43,ExtraCalcs!$AQ$10:$AQ$110,0)),"")</f>
        <v/>
      </c>
      <c r="H43" s="546"/>
      <c r="I43" s="546"/>
      <c r="J43" s="1"/>
    </row>
    <row r="44" spans="2:10" hidden="1" outlineLevel="1" x14ac:dyDescent="0.3">
      <c r="B44" s="45">
        <v>16</v>
      </c>
      <c r="C44" s="291" t="str">
        <f>IFERROR(INDEX(ExtraCalcs!AK$10:AK$110,MATCH($B44,ExtraCalcs!$AQ$10:$AQ$110,0)),"")</f>
        <v/>
      </c>
      <c r="D44" s="30" t="str">
        <f>IFERROR(INDEX(ExtraCalcs!AL$10:AL$110,MATCH($B44,ExtraCalcs!$AQ$10:$AQ$110,0)),"")</f>
        <v/>
      </c>
      <c r="E44" s="24" t="str">
        <f>IFERROR(INDEX(ExtraCalcs!AM$10:AM$110,MATCH($B44,ExtraCalcs!$AQ$10:$AQ$110,0)),"")</f>
        <v/>
      </c>
      <c r="F44" s="24" t="str">
        <f>IFERROR(INDEX(ExtraCalcs!AN$10:AN$110,MATCH($B44,ExtraCalcs!$AQ$10:$AQ$110,0)),"")</f>
        <v/>
      </c>
      <c r="G44" s="24" t="str">
        <f>IFERROR(INDEX(ExtraCalcs!AO$10:AO$110,MATCH($B44,ExtraCalcs!$AQ$10:$AQ$110,0)),"")</f>
        <v/>
      </c>
      <c r="H44" s="546"/>
      <c r="I44" s="546"/>
      <c r="J44" s="1"/>
    </row>
    <row r="45" spans="2:10" hidden="1" outlineLevel="1" x14ac:dyDescent="0.3">
      <c r="B45" s="45">
        <v>17</v>
      </c>
      <c r="C45" s="291" t="str">
        <f>IFERROR(INDEX(ExtraCalcs!AK$10:AK$110,MATCH($B45,ExtraCalcs!$AQ$10:$AQ$110,0)),"")</f>
        <v/>
      </c>
      <c r="D45" s="30" t="str">
        <f>IFERROR(INDEX(ExtraCalcs!AL$10:AL$110,MATCH($B45,ExtraCalcs!$AQ$10:$AQ$110,0)),"")</f>
        <v/>
      </c>
      <c r="E45" s="24" t="str">
        <f>IFERROR(INDEX(ExtraCalcs!AM$10:AM$110,MATCH($B45,ExtraCalcs!$AQ$10:$AQ$110,0)),"")</f>
        <v/>
      </c>
      <c r="F45" s="24" t="str">
        <f>IFERROR(INDEX(ExtraCalcs!AN$10:AN$110,MATCH($B45,ExtraCalcs!$AQ$10:$AQ$110,0)),"")</f>
        <v/>
      </c>
      <c r="G45" s="24" t="str">
        <f>IFERROR(INDEX(ExtraCalcs!AO$10:AO$110,MATCH($B45,ExtraCalcs!$AQ$10:$AQ$110,0)),"")</f>
        <v/>
      </c>
      <c r="H45" s="546"/>
      <c r="I45" s="546"/>
      <c r="J45" s="1"/>
    </row>
    <row r="46" spans="2:10" hidden="1" outlineLevel="1" x14ac:dyDescent="0.3">
      <c r="B46" s="45">
        <v>18</v>
      </c>
      <c r="C46" s="291" t="str">
        <f>IFERROR(INDEX(ExtraCalcs!AK$10:AK$110,MATCH($B46,ExtraCalcs!$AQ$10:$AQ$110,0)),"")</f>
        <v/>
      </c>
      <c r="D46" s="30" t="str">
        <f>IFERROR(INDEX(ExtraCalcs!AL$10:AL$110,MATCH($B46,ExtraCalcs!$AQ$10:$AQ$110,0)),"")</f>
        <v/>
      </c>
      <c r="E46" s="24" t="str">
        <f>IFERROR(INDEX(ExtraCalcs!AM$10:AM$110,MATCH($B46,ExtraCalcs!$AQ$10:$AQ$110,0)),"")</f>
        <v/>
      </c>
      <c r="F46" s="24" t="str">
        <f>IFERROR(INDEX(ExtraCalcs!AN$10:AN$110,MATCH($B46,ExtraCalcs!$AQ$10:$AQ$110,0)),"")</f>
        <v/>
      </c>
      <c r="G46" s="24" t="str">
        <f>IFERROR(INDEX(ExtraCalcs!AO$10:AO$110,MATCH($B46,ExtraCalcs!$AQ$10:$AQ$110,0)),"")</f>
        <v/>
      </c>
      <c r="H46" s="546"/>
      <c r="I46" s="546"/>
      <c r="J46" s="1"/>
    </row>
    <row r="47" spans="2:10" hidden="1" outlineLevel="1" x14ac:dyDescent="0.3">
      <c r="B47" s="45">
        <v>19</v>
      </c>
      <c r="C47" s="291" t="str">
        <f>IFERROR(INDEX(ExtraCalcs!AK$10:AK$110,MATCH($B47,ExtraCalcs!$AQ$10:$AQ$110,0)),"")</f>
        <v/>
      </c>
      <c r="D47" s="30" t="str">
        <f>IFERROR(INDEX(ExtraCalcs!AL$10:AL$110,MATCH($B47,ExtraCalcs!$AQ$10:$AQ$110,0)),"")</f>
        <v/>
      </c>
      <c r="E47" s="24" t="str">
        <f>IFERROR(INDEX(ExtraCalcs!AM$10:AM$110,MATCH($B47,ExtraCalcs!$AQ$10:$AQ$110,0)),"")</f>
        <v/>
      </c>
      <c r="F47" s="24" t="str">
        <f>IFERROR(INDEX(ExtraCalcs!AN$10:AN$110,MATCH($B47,ExtraCalcs!$AQ$10:$AQ$110,0)),"")</f>
        <v/>
      </c>
      <c r="G47" s="24" t="str">
        <f>IFERROR(INDEX(ExtraCalcs!AO$10:AO$110,MATCH($B47,ExtraCalcs!$AQ$10:$AQ$110,0)),"")</f>
        <v/>
      </c>
      <c r="H47" s="546"/>
      <c r="I47" s="546"/>
      <c r="J47" s="1"/>
    </row>
    <row r="48" spans="2:10" hidden="1" outlineLevel="1" x14ac:dyDescent="0.3">
      <c r="B48" s="45">
        <v>20</v>
      </c>
      <c r="C48" s="291" t="str">
        <f>IFERROR(INDEX(ExtraCalcs!AK$10:AK$110,MATCH($B48,ExtraCalcs!$AQ$10:$AQ$110,0)),"")</f>
        <v/>
      </c>
      <c r="D48" s="30" t="str">
        <f>IFERROR(INDEX(ExtraCalcs!AL$10:AL$110,MATCH($B48,ExtraCalcs!$AQ$10:$AQ$110,0)),"")</f>
        <v/>
      </c>
      <c r="E48" s="24" t="str">
        <f>IFERROR(INDEX(ExtraCalcs!AM$10:AM$110,MATCH($B48,ExtraCalcs!$AQ$10:$AQ$110,0)),"")</f>
        <v/>
      </c>
      <c r="F48" s="24" t="str">
        <f>IFERROR(INDEX(ExtraCalcs!AN$10:AN$110,MATCH($B48,ExtraCalcs!$AQ$10:$AQ$110,0)),"")</f>
        <v/>
      </c>
      <c r="G48" s="24" t="str">
        <f>IFERROR(INDEX(ExtraCalcs!AO$10:AO$110,MATCH($B48,ExtraCalcs!$AQ$10:$AQ$110,0)),"")</f>
        <v/>
      </c>
      <c r="H48" s="546"/>
      <c r="I48" s="546"/>
      <c r="J48" s="1"/>
    </row>
    <row r="49" spans="2:10" hidden="1" outlineLevel="1" x14ac:dyDescent="0.3">
      <c r="B49" s="45">
        <v>21</v>
      </c>
      <c r="C49" s="291" t="str">
        <f>IFERROR(INDEX(ExtraCalcs!AK$10:AK$110,MATCH($B49,ExtraCalcs!$AQ$10:$AQ$110,0)),"")</f>
        <v/>
      </c>
      <c r="D49" s="30" t="str">
        <f>IFERROR(INDEX(ExtraCalcs!AL$10:AL$110,MATCH($B49,ExtraCalcs!$AQ$10:$AQ$110,0)),"")</f>
        <v/>
      </c>
      <c r="E49" s="24" t="str">
        <f>IFERROR(INDEX(ExtraCalcs!AM$10:AM$110,MATCH($B49,ExtraCalcs!$AQ$10:$AQ$110,0)),"")</f>
        <v/>
      </c>
      <c r="F49" s="24" t="str">
        <f>IFERROR(INDEX(ExtraCalcs!AN$10:AN$110,MATCH($B49,ExtraCalcs!$AQ$10:$AQ$110,0)),"")</f>
        <v/>
      </c>
      <c r="G49" s="24" t="str">
        <f>IFERROR(INDEX(ExtraCalcs!AO$10:AO$110,MATCH($B49,ExtraCalcs!$AQ$10:$AQ$110,0)),"")</f>
        <v/>
      </c>
      <c r="H49" s="546"/>
      <c r="I49" s="546"/>
      <c r="J49" s="1"/>
    </row>
    <row r="50" spans="2:10" hidden="1" outlineLevel="1" x14ac:dyDescent="0.3">
      <c r="B50" s="45">
        <v>22</v>
      </c>
      <c r="C50" s="291" t="str">
        <f>IFERROR(INDEX(ExtraCalcs!AK$10:AK$110,MATCH($B50,ExtraCalcs!$AQ$10:$AQ$110,0)),"")</f>
        <v/>
      </c>
      <c r="D50" s="30" t="str">
        <f>IFERROR(INDEX(ExtraCalcs!AL$10:AL$110,MATCH($B50,ExtraCalcs!$AQ$10:$AQ$110,0)),"")</f>
        <v/>
      </c>
      <c r="E50" s="24" t="str">
        <f>IFERROR(INDEX(ExtraCalcs!AM$10:AM$110,MATCH($B50,ExtraCalcs!$AQ$10:$AQ$110,0)),"")</f>
        <v/>
      </c>
      <c r="F50" s="24" t="str">
        <f>IFERROR(INDEX(ExtraCalcs!AN$10:AN$110,MATCH($B50,ExtraCalcs!$AQ$10:$AQ$110,0)),"")</f>
        <v/>
      </c>
      <c r="G50" s="24" t="str">
        <f>IFERROR(INDEX(ExtraCalcs!AO$10:AO$110,MATCH($B50,ExtraCalcs!$AQ$10:$AQ$110,0)),"")</f>
        <v/>
      </c>
      <c r="H50" s="546"/>
      <c r="I50" s="546"/>
      <c r="J50" s="1"/>
    </row>
    <row r="51" spans="2:10" hidden="1" outlineLevel="1" x14ac:dyDescent="0.3">
      <c r="B51" s="45">
        <v>23</v>
      </c>
      <c r="C51" s="291" t="str">
        <f>IFERROR(INDEX(ExtraCalcs!AK$10:AK$110,MATCH($B51,ExtraCalcs!$AQ$10:$AQ$110,0)),"")</f>
        <v/>
      </c>
      <c r="D51" s="30" t="str">
        <f>IFERROR(INDEX(ExtraCalcs!AL$10:AL$110,MATCH($B51,ExtraCalcs!$AQ$10:$AQ$110,0)),"")</f>
        <v/>
      </c>
      <c r="E51" s="24" t="str">
        <f>IFERROR(INDEX(ExtraCalcs!AM$10:AM$110,MATCH($B51,ExtraCalcs!$AQ$10:$AQ$110,0)),"")</f>
        <v/>
      </c>
      <c r="F51" s="24" t="str">
        <f>IFERROR(INDEX(ExtraCalcs!AN$10:AN$110,MATCH($B51,ExtraCalcs!$AQ$10:$AQ$110,0)),"")</f>
        <v/>
      </c>
      <c r="G51" s="24" t="str">
        <f>IFERROR(INDEX(ExtraCalcs!AO$10:AO$110,MATCH($B51,ExtraCalcs!$AQ$10:$AQ$110,0)),"")</f>
        <v/>
      </c>
      <c r="H51" s="546"/>
      <c r="I51" s="546"/>
      <c r="J51" s="1"/>
    </row>
    <row r="52" spans="2:10" hidden="1" outlineLevel="1" x14ac:dyDescent="0.3">
      <c r="B52" s="45">
        <v>24</v>
      </c>
      <c r="C52" s="291" t="str">
        <f>IFERROR(INDEX(ExtraCalcs!AK$10:AK$110,MATCH($B52,ExtraCalcs!$AQ$10:$AQ$110,0)),"")</f>
        <v/>
      </c>
      <c r="D52" s="30" t="str">
        <f>IFERROR(INDEX(ExtraCalcs!AL$10:AL$110,MATCH($B52,ExtraCalcs!$AQ$10:$AQ$110,0)),"")</f>
        <v/>
      </c>
      <c r="E52" s="24" t="str">
        <f>IFERROR(INDEX(ExtraCalcs!AM$10:AM$110,MATCH($B52,ExtraCalcs!$AQ$10:$AQ$110,0)),"")</f>
        <v/>
      </c>
      <c r="F52" s="24" t="str">
        <f>IFERROR(INDEX(ExtraCalcs!AN$10:AN$110,MATCH($B52,ExtraCalcs!$AQ$10:$AQ$110,0)),"")</f>
        <v/>
      </c>
      <c r="G52" s="24" t="str">
        <f>IFERROR(INDEX(ExtraCalcs!AO$10:AO$110,MATCH($B52,ExtraCalcs!$AQ$10:$AQ$110,0)),"")</f>
        <v/>
      </c>
      <c r="H52" s="546"/>
      <c r="I52" s="546"/>
      <c r="J52" s="1"/>
    </row>
    <row r="53" spans="2:10" hidden="1" outlineLevel="1" x14ac:dyDescent="0.3">
      <c r="B53" s="45">
        <v>25</v>
      </c>
      <c r="C53" s="291" t="str">
        <f>IFERROR(INDEX(ExtraCalcs!AK$10:AK$110,MATCH($B53,ExtraCalcs!$AQ$10:$AQ$110,0)),"")</f>
        <v/>
      </c>
      <c r="D53" s="30" t="str">
        <f>IFERROR(INDEX(ExtraCalcs!AL$10:AL$110,MATCH($B53,ExtraCalcs!$AQ$10:$AQ$110,0)),"")</f>
        <v/>
      </c>
      <c r="E53" s="24" t="str">
        <f>IFERROR(INDEX(ExtraCalcs!AM$10:AM$110,MATCH($B53,ExtraCalcs!$AQ$10:$AQ$110,0)),"")</f>
        <v/>
      </c>
      <c r="F53" s="24" t="str">
        <f>IFERROR(INDEX(ExtraCalcs!AN$10:AN$110,MATCH($B53,ExtraCalcs!$AQ$10:$AQ$110,0)),"")</f>
        <v/>
      </c>
      <c r="G53" s="24" t="str">
        <f>IFERROR(INDEX(ExtraCalcs!AO$10:AO$110,MATCH($B53,ExtraCalcs!$AQ$10:$AQ$110,0)),"")</f>
        <v/>
      </c>
      <c r="H53" s="546"/>
      <c r="I53" s="546"/>
      <c r="J53" s="1"/>
    </row>
    <row r="54" spans="2:10" hidden="1" outlineLevel="1" x14ac:dyDescent="0.3">
      <c r="B54" s="45">
        <v>26</v>
      </c>
      <c r="C54" s="291" t="str">
        <f>IFERROR(INDEX(ExtraCalcs!AK$10:AK$110,MATCH($B54,ExtraCalcs!$AQ$10:$AQ$110,0)),"")</f>
        <v/>
      </c>
      <c r="D54" s="30" t="str">
        <f>IFERROR(INDEX(ExtraCalcs!AL$10:AL$110,MATCH($B54,ExtraCalcs!$AQ$10:$AQ$110,0)),"")</f>
        <v/>
      </c>
      <c r="E54" s="24" t="str">
        <f>IFERROR(INDEX(ExtraCalcs!AM$10:AM$110,MATCH($B54,ExtraCalcs!$AQ$10:$AQ$110,0)),"")</f>
        <v/>
      </c>
      <c r="F54" s="24" t="str">
        <f>IFERROR(INDEX(ExtraCalcs!AN$10:AN$110,MATCH($B54,ExtraCalcs!$AQ$10:$AQ$110,0)),"")</f>
        <v/>
      </c>
      <c r="G54" s="24" t="str">
        <f>IFERROR(INDEX(ExtraCalcs!AO$10:AO$110,MATCH($B54,ExtraCalcs!$AQ$10:$AQ$110,0)),"")</f>
        <v/>
      </c>
      <c r="H54" s="546"/>
      <c r="I54" s="546"/>
      <c r="J54" s="1"/>
    </row>
    <row r="55" spans="2:10" hidden="1" outlineLevel="1" x14ac:dyDescent="0.3">
      <c r="B55" s="45">
        <v>27</v>
      </c>
      <c r="C55" s="291" t="str">
        <f>IFERROR(INDEX(ExtraCalcs!AK$10:AK$110,MATCH($B55,ExtraCalcs!$AQ$10:$AQ$110,0)),"")</f>
        <v/>
      </c>
      <c r="D55" s="30" t="str">
        <f>IFERROR(INDEX(ExtraCalcs!AL$10:AL$110,MATCH($B55,ExtraCalcs!$AQ$10:$AQ$110,0)),"")</f>
        <v/>
      </c>
      <c r="E55" s="24" t="str">
        <f>IFERROR(INDEX(ExtraCalcs!AM$10:AM$110,MATCH($B55,ExtraCalcs!$AQ$10:$AQ$110,0)),"")</f>
        <v/>
      </c>
      <c r="F55" s="24" t="str">
        <f>IFERROR(INDEX(ExtraCalcs!AN$10:AN$110,MATCH($B55,ExtraCalcs!$AQ$10:$AQ$110,0)),"")</f>
        <v/>
      </c>
      <c r="G55" s="24" t="str">
        <f>IFERROR(INDEX(ExtraCalcs!AO$10:AO$110,MATCH($B55,ExtraCalcs!$AQ$10:$AQ$110,0)),"")</f>
        <v/>
      </c>
      <c r="H55" s="546"/>
      <c r="I55" s="546"/>
      <c r="J55" s="1"/>
    </row>
    <row r="56" spans="2:10" hidden="1" outlineLevel="1" x14ac:dyDescent="0.3">
      <c r="B56" s="45">
        <v>28</v>
      </c>
      <c r="C56" s="291" t="str">
        <f>IFERROR(INDEX(ExtraCalcs!AK$10:AK$110,MATCH($B56,ExtraCalcs!$AQ$10:$AQ$110,0)),"")</f>
        <v/>
      </c>
      <c r="D56" s="30" t="str">
        <f>IFERROR(INDEX(ExtraCalcs!AL$10:AL$110,MATCH($B56,ExtraCalcs!$AQ$10:$AQ$110,0)),"")</f>
        <v/>
      </c>
      <c r="E56" s="24" t="str">
        <f>IFERROR(INDEX(ExtraCalcs!AM$10:AM$110,MATCH($B56,ExtraCalcs!$AQ$10:$AQ$110,0)),"")</f>
        <v/>
      </c>
      <c r="F56" s="24" t="str">
        <f>IFERROR(INDEX(ExtraCalcs!AN$10:AN$110,MATCH($B56,ExtraCalcs!$AQ$10:$AQ$110,0)),"")</f>
        <v/>
      </c>
      <c r="G56" s="24" t="str">
        <f>IFERROR(INDEX(ExtraCalcs!AO$10:AO$110,MATCH($B56,ExtraCalcs!$AQ$10:$AQ$110,0)),"")</f>
        <v/>
      </c>
      <c r="H56" s="546"/>
      <c r="I56" s="546"/>
      <c r="J56" s="1"/>
    </row>
    <row r="57" spans="2:10" hidden="1" outlineLevel="1" x14ac:dyDescent="0.3">
      <c r="B57" s="45">
        <v>29</v>
      </c>
      <c r="C57" s="291" t="str">
        <f>IFERROR(INDEX(ExtraCalcs!AK$10:AK$110,MATCH($B57,ExtraCalcs!$AQ$10:$AQ$110,0)),"")</f>
        <v/>
      </c>
      <c r="D57" s="30" t="str">
        <f>IFERROR(INDEX(ExtraCalcs!AL$10:AL$110,MATCH($B57,ExtraCalcs!$AQ$10:$AQ$110,0)),"")</f>
        <v/>
      </c>
      <c r="E57" s="24" t="str">
        <f>IFERROR(INDEX(ExtraCalcs!AM$10:AM$110,MATCH($B57,ExtraCalcs!$AQ$10:$AQ$110,0)),"")</f>
        <v/>
      </c>
      <c r="F57" s="24" t="str">
        <f>IFERROR(INDEX(ExtraCalcs!AN$10:AN$110,MATCH($B57,ExtraCalcs!$AQ$10:$AQ$110,0)),"")</f>
        <v/>
      </c>
      <c r="G57" s="24" t="str">
        <f>IFERROR(INDEX(ExtraCalcs!AO$10:AO$110,MATCH($B57,ExtraCalcs!$AQ$10:$AQ$110,0)),"")</f>
        <v/>
      </c>
      <c r="H57" s="546"/>
      <c r="I57" s="546"/>
      <c r="J57" s="1"/>
    </row>
    <row r="58" spans="2:10" hidden="1" outlineLevel="1" x14ac:dyDescent="0.3">
      <c r="B58" s="45">
        <v>30</v>
      </c>
      <c r="C58" s="291" t="str">
        <f>IFERROR(INDEX(ExtraCalcs!AK$10:AK$110,MATCH($B58,ExtraCalcs!$AQ$10:$AQ$110,0)),"")</f>
        <v/>
      </c>
      <c r="D58" s="30" t="str">
        <f>IFERROR(INDEX(ExtraCalcs!AL$10:AL$110,MATCH($B58,ExtraCalcs!$AQ$10:$AQ$110,0)),"")</f>
        <v/>
      </c>
      <c r="E58" s="24" t="str">
        <f>IFERROR(INDEX(ExtraCalcs!AM$10:AM$110,MATCH($B58,ExtraCalcs!$AQ$10:$AQ$110,0)),"")</f>
        <v/>
      </c>
      <c r="F58" s="24" t="str">
        <f>IFERROR(INDEX(ExtraCalcs!AN$10:AN$110,MATCH($B58,ExtraCalcs!$AQ$10:$AQ$110,0)),"")</f>
        <v/>
      </c>
      <c r="G58" s="24" t="str">
        <f>IFERROR(INDEX(ExtraCalcs!AO$10:AO$110,MATCH($B58,ExtraCalcs!$AQ$10:$AQ$110,0)),"")</f>
        <v/>
      </c>
      <c r="H58" s="546"/>
      <c r="I58" s="546"/>
      <c r="J58" s="1"/>
    </row>
    <row r="59" spans="2:10" hidden="1" outlineLevel="1" x14ac:dyDescent="0.3">
      <c r="B59" s="45">
        <v>31</v>
      </c>
      <c r="C59" s="291" t="str">
        <f>IFERROR(INDEX(ExtraCalcs!AK$10:AK$110,MATCH($B59,ExtraCalcs!$AQ$10:$AQ$110,0)),"")</f>
        <v/>
      </c>
      <c r="D59" s="43" t="str">
        <f>IFERROR(INDEX(ExtraCalcs!AL$10:AL$110,MATCH($B59,ExtraCalcs!$AQ$10:$AQ$110,0)),"")</f>
        <v/>
      </c>
      <c r="E59" s="44" t="str">
        <f>IFERROR(INDEX(ExtraCalcs!AM$10:AM$110,MATCH($B59,ExtraCalcs!$AQ$10:$AQ$110,0)),"")</f>
        <v/>
      </c>
      <c r="F59" s="44" t="str">
        <f>IFERROR(INDEX(ExtraCalcs!AN$10:AN$110,MATCH($B59,ExtraCalcs!$AQ$10:$AQ$110,0)),"")</f>
        <v/>
      </c>
      <c r="G59" s="44" t="str">
        <f>IFERROR(INDEX(ExtraCalcs!AO$10:AO$110,MATCH($B59,ExtraCalcs!$AQ$10:$AQ$110,0)),"")</f>
        <v/>
      </c>
      <c r="H59" s="546"/>
      <c r="I59" s="546"/>
      <c r="J59" s="1"/>
    </row>
    <row r="60" spans="2:10" hidden="1" outlineLevel="2" x14ac:dyDescent="0.3">
      <c r="B60" s="45">
        <v>32</v>
      </c>
      <c r="C60" s="291" t="str">
        <f>IFERROR(INDEX(ExtraCalcs!AK$10:AK$110,MATCH($B60,ExtraCalcs!$AQ$10:$AQ$110,0)),"")</f>
        <v/>
      </c>
      <c r="D60" s="43" t="str">
        <f>IFERROR(INDEX(ExtraCalcs!AL$10:AL$110,MATCH($B60,ExtraCalcs!$AQ$10:$AQ$110,0)),"")</f>
        <v/>
      </c>
      <c r="E60" s="44" t="str">
        <f>IFERROR(INDEX(ExtraCalcs!AM$10:AM$110,MATCH($B60,ExtraCalcs!$AQ$10:$AQ$110,0)),"")</f>
        <v/>
      </c>
      <c r="F60" s="44" t="str">
        <f>IFERROR(INDEX(ExtraCalcs!AN$10:AN$110,MATCH($B60,ExtraCalcs!$AQ$10:$AQ$110,0)),"")</f>
        <v/>
      </c>
      <c r="G60" s="44" t="str">
        <f>IFERROR(INDEX(ExtraCalcs!AO$10:AO$110,MATCH($B60,ExtraCalcs!$AQ$10:$AQ$110,0)),"")</f>
        <v/>
      </c>
      <c r="H60" s="546"/>
      <c r="I60" s="546"/>
      <c r="J60" s="1"/>
    </row>
    <row r="61" spans="2:10" hidden="1" outlineLevel="2" x14ac:dyDescent="0.3">
      <c r="B61" s="45">
        <v>33</v>
      </c>
      <c r="C61" s="291" t="str">
        <f>IFERROR(INDEX(ExtraCalcs!AK$10:AK$110,MATCH($B61,ExtraCalcs!$AQ$10:$AQ$110,0)),"")</f>
        <v/>
      </c>
      <c r="D61" s="43" t="str">
        <f>IFERROR(INDEX(ExtraCalcs!AL$10:AL$110,MATCH($B61,ExtraCalcs!$AQ$10:$AQ$110,0)),"")</f>
        <v/>
      </c>
      <c r="E61" s="44" t="str">
        <f>IFERROR(INDEX(ExtraCalcs!AM$10:AM$110,MATCH($B61,ExtraCalcs!$AQ$10:$AQ$110,0)),"")</f>
        <v/>
      </c>
      <c r="F61" s="44" t="str">
        <f>IFERROR(INDEX(ExtraCalcs!AN$10:AN$110,MATCH($B61,ExtraCalcs!$AQ$10:$AQ$110,0)),"")</f>
        <v/>
      </c>
      <c r="G61" s="44" t="str">
        <f>IFERROR(INDEX(ExtraCalcs!AO$10:AO$110,MATCH($B61,ExtraCalcs!$AQ$10:$AQ$110,0)),"")</f>
        <v/>
      </c>
      <c r="H61" s="546"/>
      <c r="I61" s="546"/>
      <c r="J61" s="1"/>
    </row>
    <row r="62" spans="2:10" hidden="1" outlineLevel="2" x14ac:dyDescent="0.3">
      <c r="B62" s="45">
        <v>34</v>
      </c>
      <c r="C62" s="291" t="str">
        <f>IFERROR(INDEX(ExtraCalcs!AK$10:AK$110,MATCH($B62,ExtraCalcs!$AQ$10:$AQ$110,0)),"")</f>
        <v/>
      </c>
      <c r="D62" s="43" t="str">
        <f>IFERROR(INDEX(ExtraCalcs!AL$10:AL$110,MATCH($B62,ExtraCalcs!$AQ$10:$AQ$110,0)),"")</f>
        <v/>
      </c>
      <c r="E62" s="44" t="str">
        <f>IFERROR(INDEX(ExtraCalcs!AM$10:AM$110,MATCH($B62,ExtraCalcs!$AQ$10:$AQ$110,0)),"")</f>
        <v/>
      </c>
      <c r="F62" s="44" t="str">
        <f>IFERROR(INDEX(ExtraCalcs!AN$10:AN$110,MATCH($B62,ExtraCalcs!$AQ$10:$AQ$110,0)),"")</f>
        <v/>
      </c>
      <c r="G62" s="44" t="str">
        <f>IFERROR(INDEX(ExtraCalcs!AO$10:AO$110,MATCH($B62,ExtraCalcs!$AQ$10:$AQ$110,0)),"")</f>
        <v/>
      </c>
      <c r="H62" s="546"/>
      <c r="I62" s="546"/>
      <c r="J62" s="1"/>
    </row>
    <row r="63" spans="2:10" hidden="1" outlineLevel="2" x14ac:dyDescent="0.3">
      <c r="B63" s="45">
        <v>35</v>
      </c>
      <c r="C63" s="291" t="str">
        <f>IFERROR(INDEX(ExtraCalcs!AK$10:AK$110,MATCH($B63,ExtraCalcs!$AQ$10:$AQ$110,0)),"")</f>
        <v/>
      </c>
      <c r="D63" s="43" t="str">
        <f>IFERROR(INDEX(ExtraCalcs!AL$10:AL$110,MATCH($B63,ExtraCalcs!$AQ$10:$AQ$110,0)),"")</f>
        <v/>
      </c>
      <c r="E63" s="44" t="str">
        <f>IFERROR(INDEX(ExtraCalcs!AM$10:AM$110,MATCH($B63,ExtraCalcs!$AQ$10:$AQ$110,0)),"")</f>
        <v/>
      </c>
      <c r="F63" s="44" t="str">
        <f>IFERROR(INDEX(ExtraCalcs!AN$10:AN$110,MATCH($B63,ExtraCalcs!$AQ$10:$AQ$110,0)),"")</f>
        <v/>
      </c>
      <c r="G63" s="44" t="str">
        <f>IFERROR(INDEX(ExtraCalcs!AO$10:AO$110,MATCH($B63,ExtraCalcs!$AQ$10:$AQ$110,0)),"")</f>
        <v/>
      </c>
      <c r="H63" s="546"/>
      <c r="I63" s="546"/>
      <c r="J63" s="1"/>
    </row>
    <row r="64" spans="2:10" hidden="1" outlineLevel="2" x14ac:dyDescent="0.3">
      <c r="B64" s="45">
        <v>36</v>
      </c>
      <c r="C64" s="291" t="str">
        <f>IFERROR(INDEX(ExtraCalcs!AK$10:AK$110,MATCH($B64,ExtraCalcs!$AQ$10:$AQ$110,0)),"")</f>
        <v/>
      </c>
      <c r="D64" s="43" t="str">
        <f>IFERROR(INDEX(ExtraCalcs!AL$10:AL$110,MATCH($B64,ExtraCalcs!$AQ$10:$AQ$110,0)),"")</f>
        <v/>
      </c>
      <c r="E64" s="44" t="str">
        <f>IFERROR(INDEX(ExtraCalcs!AM$10:AM$110,MATCH($B64,ExtraCalcs!$AQ$10:$AQ$110,0)),"")</f>
        <v/>
      </c>
      <c r="F64" s="44" t="str">
        <f>IFERROR(INDEX(ExtraCalcs!AN$10:AN$110,MATCH($B64,ExtraCalcs!$AQ$10:$AQ$110,0)),"")</f>
        <v/>
      </c>
      <c r="G64" s="44" t="str">
        <f>IFERROR(INDEX(ExtraCalcs!AO$10:AO$110,MATCH($B64,ExtraCalcs!$AQ$10:$AQ$110,0)),"")</f>
        <v/>
      </c>
      <c r="H64" s="546"/>
      <c r="I64" s="546"/>
      <c r="J64" s="1"/>
    </row>
    <row r="65" spans="2:10" hidden="1" outlineLevel="2" x14ac:dyDescent="0.3">
      <c r="B65" s="45">
        <v>37</v>
      </c>
      <c r="C65" s="291" t="str">
        <f>IFERROR(INDEX(ExtraCalcs!AK$10:AK$110,MATCH($B65,ExtraCalcs!$AQ$10:$AQ$110,0)),"")</f>
        <v/>
      </c>
      <c r="D65" s="43" t="str">
        <f>IFERROR(INDEX(ExtraCalcs!AL$10:AL$110,MATCH($B65,ExtraCalcs!$AQ$10:$AQ$110,0)),"")</f>
        <v/>
      </c>
      <c r="E65" s="44" t="str">
        <f>IFERROR(INDEX(ExtraCalcs!AM$10:AM$110,MATCH($B65,ExtraCalcs!$AQ$10:$AQ$110,0)),"")</f>
        <v/>
      </c>
      <c r="F65" s="44" t="str">
        <f>IFERROR(INDEX(ExtraCalcs!AN$10:AN$110,MATCH($B65,ExtraCalcs!$AQ$10:$AQ$110,0)),"")</f>
        <v/>
      </c>
      <c r="G65" s="44" t="str">
        <f>IFERROR(INDEX(ExtraCalcs!AO$10:AO$110,MATCH($B65,ExtraCalcs!$AQ$10:$AQ$110,0)),"")</f>
        <v/>
      </c>
      <c r="H65" s="546"/>
      <c r="I65" s="546"/>
      <c r="J65" s="1"/>
    </row>
    <row r="66" spans="2:10" hidden="1" outlineLevel="2" x14ac:dyDescent="0.3">
      <c r="B66" s="45">
        <v>38</v>
      </c>
      <c r="C66" s="291" t="str">
        <f>IFERROR(INDEX(ExtraCalcs!AK$10:AK$110,MATCH($B66,ExtraCalcs!$AQ$10:$AQ$110,0)),"")</f>
        <v/>
      </c>
      <c r="D66" s="43" t="str">
        <f>IFERROR(INDEX(ExtraCalcs!AL$10:AL$110,MATCH($B66,ExtraCalcs!$AQ$10:$AQ$110,0)),"")</f>
        <v/>
      </c>
      <c r="E66" s="44" t="str">
        <f>IFERROR(INDEX(ExtraCalcs!AM$10:AM$110,MATCH($B66,ExtraCalcs!$AQ$10:$AQ$110,0)),"")</f>
        <v/>
      </c>
      <c r="F66" s="44" t="str">
        <f>IFERROR(INDEX(ExtraCalcs!AN$10:AN$110,MATCH($B66,ExtraCalcs!$AQ$10:$AQ$110,0)),"")</f>
        <v/>
      </c>
      <c r="G66" s="44" t="str">
        <f>IFERROR(INDEX(ExtraCalcs!AO$10:AO$110,MATCH($B66,ExtraCalcs!$AQ$10:$AQ$110,0)),"")</f>
        <v/>
      </c>
      <c r="H66" s="546"/>
      <c r="I66" s="546"/>
      <c r="J66" s="1"/>
    </row>
    <row r="67" spans="2:10" hidden="1" outlineLevel="2" x14ac:dyDescent="0.3">
      <c r="B67" s="45">
        <v>39</v>
      </c>
      <c r="C67" s="291" t="str">
        <f>IFERROR(INDEX(ExtraCalcs!AK$10:AK$110,MATCH($B67,ExtraCalcs!$AQ$10:$AQ$110,0)),"")</f>
        <v/>
      </c>
      <c r="D67" s="43" t="str">
        <f>IFERROR(INDEX(ExtraCalcs!AL$10:AL$110,MATCH($B67,ExtraCalcs!$AQ$10:$AQ$110,0)),"")</f>
        <v/>
      </c>
      <c r="E67" s="44" t="str">
        <f>IFERROR(INDEX(ExtraCalcs!AM$10:AM$110,MATCH($B67,ExtraCalcs!$AQ$10:$AQ$110,0)),"")</f>
        <v/>
      </c>
      <c r="F67" s="44" t="str">
        <f>IFERROR(INDEX(ExtraCalcs!AN$10:AN$110,MATCH($B67,ExtraCalcs!$AQ$10:$AQ$110,0)),"")</f>
        <v/>
      </c>
      <c r="G67" s="44" t="str">
        <f>IFERROR(INDEX(ExtraCalcs!AO$10:AO$110,MATCH($B67,ExtraCalcs!$AQ$10:$AQ$110,0)),"")</f>
        <v/>
      </c>
      <c r="H67" s="546"/>
      <c r="I67" s="546"/>
      <c r="J67" s="1"/>
    </row>
    <row r="68" spans="2:10" hidden="1" outlineLevel="2" x14ac:dyDescent="0.3">
      <c r="B68" s="45">
        <v>40</v>
      </c>
      <c r="C68" s="291" t="str">
        <f>IFERROR(INDEX(ExtraCalcs!AK$10:AK$110,MATCH($B68,ExtraCalcs!$AQ$10:$AQ$110,0)),"")</f>
        <v/>
      </c>
      <c r="D68" s="43" t="str">
        <f>IFERROR(INDEX(ExtraCalcs!AL$10:AL$110,MATCH($B68,ExtraCalcs!$AQ$10:$AQ$110,0)),"")</f>
        <v/>
      </c>
      <c r="E68" s="44" t="str">
        <f>IFERROR(INDEX(ExtraCalcs!AM$10:AM$110,MATCH($B68,ExtraCalcs!$AQ$10:$AQ$110,0)),"")</f>
        <v/>
      </c>
      <c r="F68" s="44" t="str">
        <f>IFERROR(INDEX(ExtraCalcs!AN$10:AN$110,MATCH($B68,ExtraCalcs!$AQ$10:$AQ$110,0)),"")</f>
        <v/>
      </c>
      <c r="G68" s="44" t="str">
        <f>IFERROR(INDEX(ExtraCalcs!AO$10:AO$110,MATCH($B68,ExtraCalcs!$AQ$10:$AQ$110,0)),"")</f>
        <v/>
      </c>
      <c r="H68" s="546"/>
      <c r="I68" s="546"/>
      <c r="J68" s="1"/>
    </row>
    <row r="69" spans="2:10" hidden="1" outlineLevel="2" x14ac:dyDescent="0.3">
      <c r="B69" s="45">
        <v>41</v>
      </c>
      <c r="C69" s="291" t="str">
        <f>IFERROR(INDEX(ExtraCalcs!AK$10:AK$110,MATCH($B69,ExtraCalcs!$AQ$10:$AQ$110,0)),"")</f>
        <v/>
      </c>
      <c r="D69" s="43" t="str">
        <f>IFERROR(INDEX(ExtraCalcs!AL$10:AL$110,MATCH($B69,ExtraCalcs!$AQ$10:$AQ$110,0)),"")</f>
        <v/>
      </c>
      <c r="E69" s="44" t="str">
        <f>IFERROR(INDEX(ExtraCalcs!AM$10:AM$110,MATCH($B69,ExtraCalcs!$AQ$10:$AQ$110,0)),"")</f>
        <v/>
      </c>
      <c r="F69" s="44" t="str">
        <f>IFERROR(INDEX(ExtraCalcs!AN$10:AN$110,MATCH($B69,ExtraCalcs!$AQ$10:$AQ$110,0)),"")</f>
        <v/>
      </c>
      <c r="G69" s="44" t="str">
        <f>IFERROR(INDEX(ExtraCalcs!AO$10:AO$110,MATCH($B69,ExtraCalcs!$AQ$10:$AQ$110,0)),"")</f>
        <v/>
      </c>
      <c r="H69" s="546"/>
      <c r="I69" s="546"/>
      <c r="J69" s="1"/>
    </row>
    <row r="70" spans="2:10" hidden="1" outlineLevel="2" x14ac:dyDescent="0.3">
      <c r="B70" s="45">
        <v>42</v>
      </c>
      <c r="C70" s="291" t="str">
        <f>IFERROR(INDEX(ExtraCalcs!AK$10:AK$110,MATCH($B70,ExtraCalcs!$AQ$10:$AQ$110,0)),"")</f>
        <v/>
      </c>
      <c r="D70" s="43" t="str">
        <f>IFERROR(INDEX(ExtraCalcs!AL$10:AL$110,MATCH($B70,ExtraCalcs!$AQ$10:$AQ$110,0)),"")</f>
        <v/>
      </c>
      <c r="E70" s="44" t="str">
        <f>IFERROR(INDEX(ExtraCalcs!AM$10:AM$110,MATCH($B70,ExtraCalcs!$AQ$10:$AQ$110,0)),"")</f>
        <v/>
      </c>
      <c r="F70" s="44" t="str">
        <f>IFERROR(INDEX(ExtraCalcs!AN$10:AN$110,MATCH($B70,ExtraCalcs!$AQ$10:$AQ$110,0)),"")</f>
        <v/>
      </c>
      <c r="G70" s="44" t="str">
        <f>IFERROR(INDEX(ExtraCalcs!AO$10:AO$110,MATCH($B70,ExtraCalcs!$AQ$10:$AQ$110,0)),"")</f>
        <v/>
      </c>
      <c r="H70" s="546"/>
      <c r="I70" s="546"/>
      <c r="J70" s="1"/>
    </row>
    <row r="71" spans="2:10" hidden="1" outlineLevel="2" x14ac:dyDescent="0.3">
      <c r="B71" s="45">
        <v>43</v>
      </c>
      <c r="C71" s="291" t="str">
        <f>IFERROR(INDEX(ExtraCalcs!AK$10:AK$110,MATCH($B71,ExtraCalcs!$AQ$10:$AQ$110,0)),"")</f>
        <v/>
      </c>
      <c r="D71" s="43" t="str">
        <f>IFERROR(INDEX(ExtraCalcs!AL$10:AL$110,MATCH($B71,ExtraCalcs!$AQ$10:$AQ$110,0)),"")</f>
        <v/>
      </c>
      <c r="E71" s="44" t="str">
        <f>IFERROR(INDEX(ExtraCalcs!AM$10:AM$110,MATCH($B71,ExtraCalcs!$AQ$10:$AQ$110,0)),"")</f>
        <v/>
      </c>
      <c r="F71" s="44" t="str">
        <f>IFERROR(INDEX(ExtraCalcs!AN$10:AN$110,MATCH($B71,ExtraCalcs!$AQ$10:$AQ$110,0)),"")</f>
        <v/>
      </c>
      <c r="G71" s="44" t="str">
        <f>IFERROR(INDEX(ExtraCalcs!AO$10:AO$110,MATCH($B71,ExtraCalcs!$AQ$10:$AQ$110,0)),"")</f>
        <v/>
      </c>
      <c r="H71" s="546"/>
      <c r="I71" s="546"/>
      <c r="J71" s="1"/>
    </row>
    <row r="72" spans="2:10" hidden="1" outlineLevel="2" x14ac:dyDescent="0.3">
      <c r="B72" s="45">
        <v>44</v>
      </c>
      <c r="C72" s="291" t="str">
        <f>IFERROR(INDEX(ExtraCalcs!AK$10:AK$110,MATCH($B72,ExtraCalcs!$AQ$10:$AQ$110,0)),"")</f>
        <v/>
      </c>
      <c r="D72" s="43" t="str">
        <f>IFERROR(INDEX(ExtraCalcs!AL$10:AL$110,MATCH($B72,ExtraCalcs!$AQ$10:$AQ$110,0)),"")</f>
        <v/>
      </c>
      <c r="E72" s="44" t="str">
        <f>IFERROR(INDEX(ExtraCalcs!AM$10:AM$110,MATCH($B72,ExtraCalcs!$AQ$10:$AQ$110,0)),"")</f>
        <v/>
      </c>
      <c r="F72" s="44" t="str">
        <f>IFERROR(INDEX(ExtraCalcs!AN$10:AN$110,MATCH($B72,ExtraCalcs!$AQ$10:$AQ$110,0)),"")</f>
        <v/>
      </c>
      <c r="G72" s="44" t="str">
        <f>IFERROR(INDEX(ExtraCalcs!AO$10:AO$110,MATCH($B72,ExtraCalcs!$AQ$10:$AQ$110,0)),"")</f>
        <v/>
      </c>
      <c r="H72" s="546"/>
      <c r="I72" s="546"/>
      <c r="J72" s="1"/>
    </row>
    <row r="73" spans="2:10" hidden="1" outlineLevel="2" x14ac:dyDescent="0.3">
      <c r="B73" s="45">
        <v>45</v>
      </c>
      <c r="C73" s="291" t="str">
        <f>IFERROR(INDEX(ExtraCalcs!AK$10:AK$110,MATCH($B73,ExtraCalcs!$AQ$10:$AQ$110,0)),"")</f>
        <v/>
      </c>
      <c r="D73" s="43" t="str">
        <f>IFERROR(INDEX(ExtraCalcs!AL$10:AL$110,MATCH($B73,ExtraCalcs!$AQ$10:$AQ$110,0)),"")</f>
        <v/>
      </c>
      <c r="E73" s="44" t="str">
        <f>IFERROR(INDEX(ExtraCalcs!AM$10:AM$110,MATCH($B73,ExtraCalcs!$AQ$10:$AQ$110,0)),"")</f>
        <v/>
      </c>
      <c r="F73" s="44" t="str">
        <f>IFERROR(INDEX(ExtraCalcs!AN$10:AN$110,MATCH($B73,ExtraCalcs!$AQ$10:$AQ$110,0)),"")</f>
        <v/>
      </c>
      <c r="G73" s="44" t="str">
        <f>IFERROR(INDEX(ExtraCalcs!AO$10:AO$110,MATCH($B73,ExtraCalcs!$AQ$10:$AQ$110,0)),"")</f>
        <v/>
      </c>
      <c r="H73" s="546"/>
      <c r="I73" s="546"/>
      <c r="J73" s="1"/>
    </row>
    <row r="74" spans="2:10" hidden="1" outlineLevel="2" x14ac:dyDescent="0.3">
      <c r="B74" s="45">
        <v>46</v>
      </c>
      <c r="C74" s="291" t="str">
        <f>IFERROR(INDEX(ExtraCalcs!AK$10:AK$110,MATCH($B74,ExtraCalcs!$AQ$10:$AQ$110,0)),"")</f>
        <v/>
      </c>
      <c r="D74" s="43" t="str">
        <f>IFERROR(INDEX(ExtraCalcs!AL$10:AL$110,MATCH($B74,ExtraCalcs!$AQ$10:$AQ$110,0)),"")</f>
        <v/>
      </c>
      <c r="E74" s="44" t="str">
        <f>IFERROR(INDEX(ExtraCalcs!AM$10:AM$110,MATCH($B74,ExtraCalcs!$AQ$10:$AQ$110,0)),"")</f>
        <v/>
      </c>
      <c r="F74" s="44" t="str">
        <f>IFERROR(INDEX(ExtraCalcs!AN$10:AN$110,MATCH($B74,ExtraCalcs!$AQ$10:$AQ$110,0)),"")</f>
        <v/>
      </c>
      <c r="G74" s="44" t="str">
        <f>IFERROR(INDEX(ExtraCalcs!AO$10:AO$110,MATCH($B74,ExtraCalcs!$AQ$10:$AQ$110,0)),"")</f>
        <v/>
      </c>
      <c r="H74" s="546"/>
      <c r="I74" s="546"/>
      <c r="J74" s="1"/>
    </row>
    <row r="75" spans="2:10" hidden="1" outlineLevel="2" x14ac:dyDescent="0.3">
      <c r="B75" s="45">
        <v>47</v>
      </c>
      <c r="C75" s="291" t="str">
        <f>IFERROR(INDEX(ExtraCalcs!AK$10:AK$110,MATCH($B75,ExtraCalcs!$AQ$10:$AQ$110,0)),"")</f>
        <v/>
      </c>
      <c r="D75" s="43" t="str">
        <f>IFERROR(INDEX(ExtraCalcs!AL$10:AL$110,MATCH($B75,ExtraCalcs!$AQ$10:$AQ$110,0)),"")</f>
        <v/>
      </c>
      <c r="E75" s="44" t="str">
        <f>IFERROR(INDEX(ExtraCalcs!AM$10:AM$110,MATCH($B75,ExtraCalcs!$AQ$10:$AQ$110,0)),"")</f>
        <v/>
      </c>
      <c r="F75" s="44" t="str">
        <f>IFERROR(INDEX(ExtraCalcs!AN$10:AN$110,MATCH($B75,ExtraCalcs!$AQ$10:$AQ$110,0)),"")</f>
        <v/>
      </c>
      <c r="G75" s="44" t="str">
        <f>IFERROR(INDEX(ExtraCalcs!AO$10:AO$110,MATCH($B75,ExtraCalcs!$AQ$10:$AQ$110,0)),"")</f>
        <v/>
      </c>
      <c r="H75" s="546"/>
      <c r="I75" s="546"/>
      <c r="J75" s="1"/>
    </row>
    <row r="76" spans="2:10" hidden="1" outlineLevel="2" x14ac:dyDescent="0.3">
      <c r="B76" s="45">
        <v>48</v>
      </c>
      <c r="C76" s="291" t="str">
        <f>IFERROR(INDEX(ExtraCalcs!AK$10:AK$110,MATCH($B76,ExtraCalcs!$AQ$10:$AQ$110,0)),"")</f>
        <v/>
      </c>
      <c r="D76" s="43" t="str">
        <f>IFERROR(INDEX(ExtraCalcs!AL$10:AL$110,MATCH($B76,ExtraCalcs!$AQ$10:$AQ$110,0)),"")</f>
        <v/>
      </c>
      <c r="E76" s="44" t="str">
        <f>IFERROR(INDEX(ExtraCalcs!AM$10:AM$110,MATCH($B76,ExtraCalcs!$AQ$10:$AQ$110,0)),"")</f>
        <v/>
      </c>
      <c r="F76" s="44" t="str">
        <f>IFERROR(INDEX(ExtraCalcs!AN$10:AN$110,MATCH($B76,ExtraCalcs!$AQ$10:$AQ$110,0)),"")</f>
        <v/>
      </c>
      <c r="G76" s="44" t="str">
        <f>IFERROR(INDEX(ExtraCalcs!AO$10:AO$110,MATCH($B76,ExtraCalcs!$AQ$10:$AQ$110,0)),"")</f>
        <v/>
      </c>
      <c r="H76" s="546"/>
      <c r="I76" s="546"/>
      <c r="J76" s="1"/>
    </row>
    <row r="77" spans="2:10" hidden="1" outlineLevel="2" x14ac:dyDescent="0.3">
      <c r="B77" s="45">
        <v>49</v>
      </c>
      <c r="C77" s="291" t="str">
        <f>IFERROR(INDEX(ExtraCalcs!AK$10:AK$110,MATCH($B77,ExtraCalcs!$AQ$10:$AQ$110,0)),"")</f>
        <v/>
      </c>
      <c r="D77" s="43" t="str">
        <f>IFERROR(INDEX(ExtraCalcs!AL$10:AL$110,MATCH($B77,ExtraCalcs!$AQ$10:$AQ$110,0)),"")</f>
        <v/>
      </c>
      <c r="E77" s="44" t="str">
        <f>IFERROR(INDEX(ExtraCalcs!AM$10:AM$110,MATCH($B77,ExtraCalcs!$AQ$10:$AQ$110,0)),"")</f>
        <v/>
      </c>
      <c r="F77" s="44" t="str">
        <f>IFERROR(INDEX(ExtraCalcs!AN$10:AN$110,MATCH($B77,ExtraCalcs!$AQ$10:$AQ$110,0)),"")</f>
        <v/>
      </c>
      <c r="G77" s="44" t="str">
        <f>IFERROR(INDEX(ExtraCalcs!AO$10:AO$110,MATCH($B77,ExtraCalcs!$AQ$10:$AQ$110,0)),"")</f>
        <v/>
      </c>
      <c r="H77" s="546"/>
      <c r="I77" s="546"/>
      <c r="J77" s="1"/>
    </row>
    <row r="78" spans="2:10" hidden="1" outlineLevel="2" x14ac:dyDescent="0.3">
      <c r="B78" s="45">
        <v>50</v>
      </c>
      <c r="C78" s="291" t="str">
        <f>IFERROR(INDEX(ExtraCalcs!AK$10:AK$110,MATCH($B78,ExtraCalcs!$AQ$10:$AQ$110,0)),"")</f>
        <v/>
      </c>
      <c r="D78" s="43" t="str">
        <f>IFERROR(INDEX(ExtraCalcs!AL$10:AL$110,MATCH($B78,ExtraCalcs!$AQ$10:$AQ$110,0)),"")</f>
        <v/>
      </c>
      <c r="E78" s="44" t="str">
        <f>IFERROR(INDEX(ExtraCalcs!AM$10:AM$110,MATCH($B78,ExtraCalcs!$AQ$10:$AQ$110,0)),"")</f>
        <v/>
      </c>
      <c r="F78" s="44" t="str">
        <f>IFERROR(INDEX(ExtraCalcs!AN$10:AN$110,MATCH($B78,ExtraCalcs!$AQ$10:$AQ$110,0)),"")</f>
        <v/>
      </c>
      <c r="G78" s="44" t="str">
        <f>IFERROR(INDEX(ExtraCalcs!AO$10:AO$110,MATCH($B78,ExtraCalcs!$AQ$10:$AQ$110,0)),"")</f>
        <v/>
      </c>
      <c r="H78" s="546"/>
      <c r="I78" s="546"/>
      <c r="J78" s="1"/>
    </row>
    <row r="79" spans="2:10" hidden="1" outlineLevel="2" x14ac:dyDescent="0.3">
      <c r="B79" s="45">
        <v>51</v>
      </c>
      <c r="C79" s="291" t="str">
        <f>IFERROR(INDEX(ExtraCalcs!AK$10:AK$110,MATCH($B79,ExtraCalcs!$AQ$10:$AQ$110,0)),"")</f>
        <v/>
      </c>
      <c r="D79" s="43" t="str">
        <f>IFERROR(INDEX(ExtraCalcs!AL$10:AL$110,MATCH($B79,ExtraCalcs!$AQ$10:$AQ$110,0)),"")</f>
        <v/>
      </c>
      <c r="E79" s="44" t="str">
        <f>IFERROR(INDEX(ExtraCalcs!AM$10:AM$110,MATCH($B79,ExtraCalcs!$AQ$10:$AQ$110,0)),"")</f>
        <v/>
      </c>
      <c r="F79" s="44" t="str">
        <f>IFERROR(INDEX(ExtraCalcs!AN$10:AN$110,MATCH($B79,ExtraCalcs!$AQ$10:$AQ$110,0)),"")</f>
        <v/>
      </c>
      <c r="G79" s="44" t="str">
        <f>IFERROR(INDEX(ExtraCalcs!AO$10:AO$110,MATCH($B79,ExtraCalcs!$AQ$10:$AQ$110,0)),"")</f>
        <v/>
      </c>
      <c r="H79" s="546"/>
      <c r="I79" s="546"/>
      <c r="J79" s="1"/>
    </row>
    <row r="80" spans="2:10" hidden="1" outlineLevel="2" x14ac:dyDescent="0.3">
      <c r="B80" s="45">
        <v>52</v>
      </c>
      <c r="C80" s="291" t="str">
        <f>IFERROR(INDEX(ExtraCalcs!AK$10:AK$110,MATCH($B80,ExtraCalcs!$AQ$10:$AQ$110,0)),"")</f>
        <v/>
      </c>
      <c r="D80" s="43" t="str">
        <f>IFERROR(INDEX(ExtraCalcs!AL$10:AL$110,MATCH($B80,ExtraCalcs!$AQ$10:$AQ$110,0)),"")</f>
        <v/>
      </c>
      <c r="E80" s="44" t="str">
        <f>IFERROR(INDEX(ExtraCalcs!AM$10:AM$110,MATCH($B80,ExtraCalcs!$AQ$10:$AQ$110,0)),"")</f>
        <v/>
      </c>
      <c r="F80" s="44" t="str">
        <f>IFERROR(INDEX(ExtraCalcs!AN$10:AN$110,MATCH($B80,ExtraCalcs!$AQ$10:$AQ$110,0)),"")</f>
        <v/>
      </c>
      <c r="G80" s="44" t="str">
        <f>IFERROR(INDEX(ExtraCalcs!AO$10:AO$110,MATCH($B80,ExtraCalcs!$AQ$10:$AQ$110,0)),"")</f>
        <v/>
      </c>
      <c r="H80" s="546"/>
      <c r="I80" s="546"/>
      <c r="J80" s="1"/>
    </row>
    <row r="81" spans="2:10" hidden="1" outlineLevel="2" x14ac:dyDescent="0.3">
      <c r="B81" s="45">
        <v>53</v>
      </c>
      <c r="C81" s="291" t="str">
        <f>IFERROR(INDEX(ExtraCalcs!AK$10:AK$110,MATCH($B81,ExtraCalcs!$AQ$10:$AQ$110,0)),"")</f>
        <v/>
      </c>
      <c r="D81" s="43" t="str">
        <f>IFERROR(INDEX(ExtraCalcs!AL$10:AL$110,MATCH($B81,ExtraCalcs!$AQ$10:$AQ$110,0)),"")</f>
        <v/>
      </c>
      <c r="E81" s="44" t="str">
        <f>IFERROR(INDEX(ExtraCalcs!AM$10:AM$110,MATCH($B81,ExtraCalcs!$AQ$10:$AQ$110,0)),"")</f>
        <v/>
      </c>
      <c r="F81" s="44" t="str">
        <f>IFERROR(INDEX(ExtraCalcs!AN$10:AN$110,MATCH($B81,ExtraCalcs!$AQ$10:$AQ$110,0)),"")</f>
        <v/>
      </c>
      <c r="G81" s="44" t="str">
        <f>IFERROR(INDEX(ExtraCalcs!AO$10:AO$110,MATCH($B81,ExtraCalcs!$AQ$10:$AQ$110,0)),"")</f>
        <v/>
      </c>
      <c r="H81" s="546"/>
      <c r="I81" s="546"/>
      <c r="J81" s="1"/>
    </row>
    <row r="82" spans="2:10" hidden="1" outlineLevel="2" x14ac:dyDescent="0.3">
      <c r="B82" s="45">
        <v>54</v>
      </c>
      <c r="C82" s="291" t="str">
        <f>IFERROR(INDEX(ExtraCalcs!AK$10:AK$110,MATCH($B82,ExtraCalcs!$AQ$10:$AQ$110,0)),"")</f>
        <v/>
      </c>
      <c r="D82" s="43" t="str">
        <f>IFERROR(INDEX(ExtraCalcs!AL$10:AL$110,MATCH($B82,ExtraCalcs!$AQ$10:$AQ$110,0)),"")</f>
        <v/>
      </c>
      <c r="E82" s="44" t="str">
        <f>IFERROR(INDEX(ExtraCalcs!AM$10:AM$110,MATCH($B82,ExtraCalcs!$AQ$10:$AQ$110,0)),"")</f>
        <v/>
      </c>
      <c r="F82" s="44" t="str">
        <f>IFERROR(INDEX(ExtraCalcs!AN$10:AN$110,MATCH($B82,ExtraCalcs!$AQ$10:$AQ$110,0)),"")</f>
        <v/>
      </c>
      <c r="G82" s="44" t="str">
        <f>IFERROR(INDEX(ExtraCalcs!AO$10:AO$110,MATCH($B82,ExtraCalcs!$AQ$10:$AQ$110,0)),"")</f>
        <v/>
      </c>
      <c r="H82" s="546"/>
      <c r="I82" s="546"/>
      <c r="J82" s="1"/>
    </row>
    <row r="83" spans="2:10" hidden="1" outlineLevel="2" x14ac:dyDescent="0.3">
      <c r="B83" s="45">
        <v>55</v>
      </c>
      <c r="C83" s="291" t="str">
        <f>IFERROR(INDEX(ExtraCalcs!AK$10:AK$110,MATCH($B83,ExtraCalcs!$AQ$10:$AQ$110,0)),"")</f>
        <v/>
      </c>
      <c r="D83" s="43" t="str">
        <f>IFERROR(INDEX(ExtraCalcs!AL$10:AL$110,MATCH($B83,ExtraCalcs!$AQ$10:$AQ$110,0)),"")</f>
        <v/>
      </c>
      <c r="E83" s="44" t="str">
        <f>IFERROR(INDEX(ExtraCalcs!AM$10:AM$110,MATCH($B83,ExtraCalcs!$AQ$10:$AQ$110,0)),"")</f>
        <v/>
      </c>
      <c r="F83" s="44" t="str">
        <f>IFERROR(INDEX(ExtraCalcs!AN$10:AN$110,MATCH($B83,ExtraCalcs!$AQ$10:$AQ$110,0)),"")</f>
        <v/>
      </c>
      <c r="G83" s="44" t="str">
        <f>IFERROR(INDEX(ExtraCalcs!AO$10:AO$110,MATCH($B83,ExtraCalcs!$AQ$10:$AQ$110,0)),"")</f>
        <v/>
      </c>
      <c r="H83" s="546"/>
      <c r="I83" s="546"/>
      <c r="J83" s="1"/>
    </row>
    <row r="84" spans="2:10" hidden="1" outlineLevel="2" x14ac:dyDescent="0.3">
      <c r="B84" s="45">
        <v>56</v>
      </c>
      <c r="C84" s="291" t="str">
        <f>IFERROR(INDEX(ExtraCalcs!AK$10:AK$110,MATCH($B84,ExtraCalcs!$AQ$10:$AQ$110,0)),"")</f>
        <v/>
      </c>
      <c r="D84" s="43" t="str">
        <f>IFERROR(INDEX(ExtraCalcs!AL$10:AL$110,MATCH($B84,ExtraCalcs!$AQ$10:$AQ$110,0)),"")</f>
        <v/>
      </c>
      <c r="E84" s="44" t="str">
        <f>IFERROR(INDEX(ExtraCalcs!AM$10:AM$110,MATCH($B84,ExtraCalcs!$AQ$10:$AQ$110,0)),"")</f>
        <v/>
      </c>
      <c r="F84" s="44" t="str">
        <f>IFERROR(INDEX(ExtraCalcs!AN$10:AN$110,MATCH($B84,ExtraCalcs!$AQ$10:$AQ$110,0)),"")</f>
        <v/>
      </c>
      <c r="G84" s="44" t="str">
        <f>IFERROR(INDEX(ExtraCalcs!AO$10:AO$110,MATCH($B84,ExtraCalcs!$AQ$10:$AQ$110,0)),"")</f>
        <v/>
      </c>
      <c r="H84" s="546"/>
      <c r="I84" s="546"/>
      <c r="J84" s="1"/>
    </row>
    <row r="85" spans="2:10" hidden="1" outlineLevel="2" x14ac:dyDescent="0.3">
      <c r="B85" s="45">
        <v>57</v>
      </c>
      <c r="C85" s="291" t="str">
        <f>IFERROR(INDEX(ExtraCalcs!AK$10:AK$110,MATCH($B85,ExtraCalcs!$AQ$10:$AQ$110,0)),"")</f>
        <v/>
      </c>
      <c r="D85" s="43" t="str">
        <f>IFERROR(INDEX(ExtraCalcs!AL$10:AL$110,MATCH($B85,ExtraCalcs!$AQ$10:$AQ$110,0)),"")</f>
        <v/>
      </c>
      <c r="E85" s="44" t="str">
        <f>IFERROR(INDEX(ExtraCalcs!AM$10:AM$110,MATCH($B85,ExtraCalcs!$AQ$10:$AQ$110,0)),"")</f>
        <v/>
      </c>
      <c r="F85" s="44" t="str">
        <f>IFERROR(INDEX(ExtraCalcs!AN$10:AN$110,MATCH($B85,ExtraCalcs!$AQ$10:$AQ$110,0)),"")</f>
        <v/>
      </c>
      <c r="G85" s="44" t="str">
        <f>IFERROR(INDEX(ExtraCalcs!AO$10:AO$110,MATCH($B85,ExtraCalcs!$AQ$10:$AQ$110,0)),"")</f>
        <v/>
      </c>
      <c r="H85" s="546"/>
      <c r="I85" s="546"/>
      <c r="J85" s="1"/>
    </row>
    <row r="86" spans="2:10" hidden="1" outlineLevel="2" x14ac:dyDescent="0.3">
      <c r="B86" s="45">
        <v>58</v>
      </c>
      <c r="C86" s="291" t="str">
        <f>IFERROR(INDEX(ExtraCalcs!AK$10:AK$110,MATCH($B86,ExtraCalcs!$AQ$10:$AQ$110,0)),"")</f>
        <v/>
      </c>
      <c r="D86" s="43" t="str">
        <f>IFERROR(INDEX(ExtraCalcs!AL$10:AL$110,MATCH($B86,ExtraCalcs!$AQ$10:$AQ$110,0)),"")</f>
        <v/>
      </c>
      <c r="E86" s="44" t="str">
        <f>IFERROR(INDEX(ExtraCalcs!AM$10:AM$110,MATCH($B86,ExtraCalcs!$AQ$10:$AQ$110,0)),"")</f>
        <v/>
      </c>
      <c r="F86" s="44" t="str">
        <f>IFERROR(INDEX(ExtraCalcs!AN$10:AN$110,MATCH($B86,ExtraCalcs!$AQ$10:$AQ$110,0)),"")</f>
        <v/>
      </c>
      <c r="G86" s="44" t="str">
        <f>IFERROR(INDEX(ExtraCalcs!AO$10:AO$110,MATCH($B86,ExtraCalcs!$AQ$10:$AQ$110,0)),"")</f>
        <v/>
      </c>
      <c r="H86" s="546"/>
      <c r="I86" s="546"/>
      <c r="J86" s="1"/>
    </row>
    <row r="87" spans="2:10" hidden="1" outlineLevel="2" x14ac:dyDescent="0.3">
      <c r="B87" s="45">
        <v>59</v>
      </c>
      <c r="C87" s="291" t="str">
        <f>IFERROR(INDEX(ExtraCalcs!AK$10:AK$110,MATCH($B87,ExtraCalcs!$AQ$10:$AQ$110,0)),"")</f>
        <v/>
      </c>
      <c r="D87" s="43" t="str">
        <f>IFERROR(INDEX(ExtraCalcs!AL$10:AL$110,MATCH($B87,ExtraCalcs!$AQ$10:$AQ$110,0)),"")</f>
        <v/>
      </c>
      <c r="E87" s="44" t="str">
        <f>IFERROR(INDEX(ExtraCalcs!AM$10:AM$110,MATCH($B87,ExtraCalcs!$AQ$10:$AQ$110,0)),"")</f>
        <v/>
      </c>
      <c r="F87" s="44" t="str">
        <f>IFERROR(INDEX(ExtraCalcs!AN$10:AN$110,MATCH($B87,ExtraCalcs!$AQ$10:$AQ$110,0)),"")</f>
        <v/>
      </c>
      <c r="G87" s="44" t="str">
        <f>IFERROR(INDEX(ExtraCalcs!AO$10:AO$110,MATCH($B87,ExtraCalcs!$AQ$10:$AQ$110,0)),"")</f>
        <v/>
      </c>
      <c r="H87" s="546"/>
      <c r="I87" s="546"/>
      <c r="J87" s="1"/>
    </row>
    <row r="88" spans="2:10" hidden="1" outlineLevel="2" x14ac:dyDescent="0.3">
      <c r="B88" s="45">
        <v>60</v>
      </c>
      <c r="C88" s="291" t="str">
        <f>IFERROR(INDEX(ExtraCalcs!AK$10:AK$110,MATCH($B88,ExtraCalcs!$AQ$10:$AQ$110,0)),"")</f>
        <v/>
      </c>
      <c r="D88" s="43" t="str">
        <f>IFERROR(INDEX(ExtraCalcs!AL$10:AL$110,MATCH($B88,ExtraCalcs!$AQ$10:$AQ$110,0)),"")</f>
        <v/>
      </c>
      <c r="E88" s="44" t="str">
        <f>IFERROR(INDEX(ExtraCalcs!AM$10:AM$110,MATCH($B88,ExtraCalcs!$AQ$10:$AQ$110,0)),"")</f>
        <v/>
      </c>
      <c r="F88" s="44" t="str">
        <f>IFERROR(INDEX(ExtraCalcs!AN$10:AN$110,MATCH($B88,ExtraCalcs!$AQ$10:$AQ$110,0)),"")</f>
        <v/>
      </c>
      <c r="G88" s="44" t="str">
        <f>IFERROR(INDEX(ExtraCalcs!AO$10:AO$110,MATCH($B88,ExtraCalcs!$AQ$10:$AQ$110,0)),"")</f>
        <v/>
      </c>
      <c r="H88" s="546"/>
      <c r="I88" s="546"/>
      <c r="J88" s="1"/>
    </row>
    <row r="89" spans="2:10" hidden="1" outlineLevel="2" x14ac:dyDescent="0.3">
      <c r="B89" s="45">
        <v>61</v>
      </c>
      <c r="C89" s="291" t="str">
        <f>IFERROR(INDEX(ExtraCalcs!AK$10:AK$110,MATCH($B89,ExtraCalcs!$AQ$10:$AQ$110,0)),"")</f>
        <v/>
      </c>
      <c r="D89" s="43" t="str">
        <f>IFERROR(INDEX(ExtraCalcs!AL$10:AL$110,MATCH($B89,ExtraCalcs!$AQ$10:$AQ$110,0)),"")</f>
        <v/>
      </c>
      <c r="E89" s="44" t="str">
        <f>IFERROR(INDEX(ExtraCalcs!AM$10:AM$110,MATCH($B89,ExtraCalcs!$AQ$10:$AQ$110,0)),"")</f>
        <v/>
      </c>
      <c r="F89" s="44" t="str">
        <f>IFERROR(INDEX(ExtraCalcs!AN$10:AN$110,MATCH($B89,ExtraCalcs!$AQ$10:$AQ$110,0)),"")</f>
        <v/>
      </c>
      <c r="G89" s="44" t="str">
        <f>IFERROR(INDEX(ExtraCalcs!AO$10:AO$110,MATCH($B89,ExtraCalcs!$AQ$10:$AQ$110,0)),"")</f>
        <v/>
      </c>
      <c r="H89" s="546"/>
      <c r="I89" s="546"/>
      <c r="J89" s="1"/>
    </row>
    <row r="90" spans="2:10" hidden="1" outlineLevel="2" x14ac:dyDescent="0.3">
      <c r="B90" s="45">
        <v>62</v>
      </c>
      <c r="C90" s="291" t="str">
        <f>IFERROR(INDEX(ExtraCalcs!AK$10:AK$110,MATCH($B90,ExtraCalcs!$AQ$10:$AQ$110,0)),"")</f>
        <v/>
      </c>
      <c r="D90" s="43" t="str">
        <f>IFERROR(INDEX(ExtraCalcs!AL$10:AL$110,MATCH($B90,ExtraCalcs!$AQ$10:$AQ$110,0)),"")</f>
        <v/>
      </c>
      <c r="E90" s="44" t="str">
        <f>IFERROR(INDEX(ExtraCalcs!AM$10:AM$110,MATCH($B90,ExtraCalcs!$AQ$10:$AQ$110,0)),"")</f>
        <v/>
      </c>
      <c r="F90" s="44" t="str">
        <f>IFERROR(INDEX(ExtraCalcs!AN$10:AN$110,MATCH($B90,ExtraCalcs!$AQ$10:$AQ$110,0)),"")</f>
        <v/>
      </c>
      <c r="G90" s="44" t="str">
        <f>IFERROR(INDEX(ExtraCalcs!AO$10:AO$110,MATCH($B90,ExtraCalcs!$AQ$10:$AQ$110,0)),"")</f>
        <v/>
      </c>
      <c r="H90" s="546"/>
      <c r="I90" s="546"/>
      <c r="J90" s="1"/>
    </row>
    <row r="91" spans="2:10" hidden="1" outlineLevel="2" x14ac:dyDescent="0.3">
      <c r="B91" s="45">
        <v>63</v>
      </c>
      <c r="C91" s="291" t="str">
        <f>IFERROR(INDEX(ExtraCalcs!AK$10:AK$110,MATCH($B91,ExtraCalcs!$AQ$10:$AQ$110,0)),"")</f>
        <v/>
      </c>
      <c r="D91" s="43" t="str">
        <f>IFERROR(INDEX(ExtraCalcs!AL$10:AL$110,MATCH($B91,ExtraCalcs!$AQ$10:$AQ$110,0)),"")</f>
        <v/>
      </c>
      <c r="E91" s="44" t="str">
        <f>IFERROR(INDEX(ExtraCalcs!AM$10:AM$110,MATCH($B91,ExtraCalcs!$AQ$10:$AQ$110,0)),"")</f>
        <v/>
      </c>
      <c r="F91" s="44" t="str">
        <f>IFERROR(INDEX(ExtraCalcs!AN$10:AN$110,MATCH($B91,ExtraCalcs!$AQ$10:$AQ$110,0)),"")</f>
        <v/>
      </c>
      <c r="G91" s="44" t="str">
        <f>IFERROR(INDEX(ExtraCalcs!AO$10:AO$110,MATCH($B91,ExtraCalcs!$AQ$10:$AQ$110,0)),"")</f>
        <v/>
      </c>
      <c r="H91" s="546"/>
      <c r="I91" s="546"/>
      <c r="J91" s="1"/>
    </row>
    <row r="92" spans="2:10" hidden="1" outlineLevel="2" x14ac:dyDescent="0.3">
      <c r="B92" s="45">
        <v>64</v>
      </c>
      <c r="C92" s="291" t="str">
        <f>IFERROR(INDEX(ExtraCalcs!AK$10:AK$110,MATCH($B92,ExtraCalcs!$AQ$10:$AQ$110,0)),"")</f>
        <v/>
      </c>
      <c r="D92" s="43" t="str">
        <f>IFERROR(INDEX(ExtraCalcs!AL$10:AL$110,MATCH($B92,ExtraCalcs!$AQ$10:$AQ$110,0)),"")</f>
        <v/>
      </c>
      <c r="E92" s="44" t="str">
        <f>IFERROR(INDEX(ExtraCalcs!AM$10:AM$110,MATCH($B92,ExtraCalcs!$AQ$10:$AQ$110,0)),"")</f>
        <v/>
      </c>
      <c r="F92" s="44" t="str">
        <f>IFERROR(INDEX(ExtraCalcs!AN$10:AN$110,MATCH($B92,ExtraCalcs!$AQ$10:$AQ$110,0)),"")</f>
        <v/>
      </c>
      <c r="G92" s="44" t="str">
        <f>IFERROR(INDEX(ExtraCalcs!AO$10:AO$110,MATCH($B92,ExtraCalcs!$AQ$10:$AQ$110,0)),"")</f>
        <v/>
      </c>
      <c r="H92" s="546"/>
      <c r="I92" s="546"/>
      <c r="J92" s="1"/>
    </row>
    <row r="93" spans="2:10" hidden="1" outlineLevel="2" x14ac:dyDescent="0.3">
      <c r="B93" s="45">
        <v>65</v>
      </c>
      <c r="C93" s="291" t="str">
        <f>IFERROR(INDEX(ExtraCalcs!AK$10:AK$110,MATCH($B93,ExtraCalcs!$AQ$10:$AQ$110,0)),"")</f>
        <v/>
      </c>
      <c r="D93" s="43" t="str">
        <f>IFERROR(INDEX(ExtraCalcs!AL$10:AL$110,MATCH($B93,ExtraCalcs!$AQ$10:$AQ$110,0)),"")</f>
        <v/>
      </c>
      <c r="E93" s="44" t="str">
        <f>IFERROR(INDEX(ExtraCalcs!AM$10:AM$110,MATCH($B93,ExtraCalcs!$AQ$10:$AQ$110,0)),"")</f>
        <v/>
      </c>
      <c r="F93" s="44" t="str">
        <f>IFERROR(INDEX(ExtraCalcs!AN$10:AN$110,MATCH($B93,ExtraCalcs!$AQ$10:$AQ$110,0)),"")</f>
        <v/>
      </c>
      <c r="G93" s="44" t="str">
        <f>IFERROR(INDEX(ExtraCalcs!AO$10:AO$110,MATCH($B93,ExtraCalcs!$AQ$10:$AQ$110,0)),"")</f>
        <v/>
      </c>
      <c r="H93" s="546"/>
      <c r="I93" s="546"/>
      <c r="J93" s="1"/>
    </row>
    <row r="94" spans="2:10" hidden="1" outlineLevel="2" x14ac:dyDescent="0.3">
      <c r="B94" s="45">
        <v>66</v>
      </c>
      <c r="C94" s="291" t="str">
        <f>IFERROR(INDEX(ExtraCalcs!AK$10:AK$110,MATCH($B94,ExtraCalcs!$AQ$10:$AQ$110,0)),"")</f>
        <v/>
      </c>
      <c r="D94" s="43" t="str">
        <f>IFERROR(INDEX(ExtraCalcs!AL$10:AL$110,MATCH($B94,ExtraCalcs!$AQ$10:$AQ$110,0)),"")</f>
        <v/>
      </c>
      <c r="E94" s="44" t="str">
        <f>IFERROR(INDEX(ExtraCalcs!AM$10:AM$110,MATCH($B94,ExtraCalcs!$AQ$10:$AQ$110,0)),"")</f>
        <v/>
      </c>
      <c r="F94" s="44" t="str">
        <f>IFERROR(INDEX(ExtraCalcs!AN$10:AN$110,MATCH($B94,ExtraCalcs!$AQ$10:$AQ$110,0)),"")</f>
        <v/>
      </c>
      <c r="G94" s="44" t="str">
        <f>IFERROR(INDEX(ExtraCalcs!AO$10:AO$110,MATCH($B94,ExtraCalcs!$AQ$10:$AQ$110,0)),"")</f>
        <v/>
      </c>
      <c r="H94" s="546"/>
      <c r="I94" s="546"/>
      <c r="J94" s="1"/>
    </row>
    <row r="95" spans="2:10" hidden="1" outlineLevel="2" x14ac:dyDescent="0.3">
      <c r="B95" s="45">
        <v>67</v>
      </c>
      <c r="C95" s="291" t="str">
        <f>IFERROR(INDEX(ExtraCalcs!AK$10:AK$110,MATCH($B95,ExtraCalcs!$AQ$10:$AQ$110,0)),"")</f>
        <v/>
      </c>
      <c r="D95" s="43" t="str">
        <f>IFERROR(INDEX(ExtraCalcs!AL$10:AL$110,MATCH($B95,ExtraCalcs!$AQ$10:$AQ$110,0)),"")</f>
        <v/>
      </c>
      <c r="E95" s="44" t="str">
        <f>IFERROR(INDEX(ExtraCalcs!AM$10:AM$110,MATCH($B95,ExtraCalcs!$AQ$10:$AQ$110,0)),"")</f>
        <v/>
      </c>
      <c r="F95" s="44" t="str">
        <f>IFERROR(INDEX(ExtraCalcs!AN$10:AN$110,MATCH($B95,ExtraCalcs!$AQ$10:$AQ$110,0)),"")</f>
        <v/>
      </c>
      <c r="G95" s="44" t="str">
        <f>IFERROR(INDEX(ExtraCalcs!AO$10:AO$110,MATCH($B95,ExtraCalcs!$AQ$10:$AQ$110,0)),"")</f>
        <v/>
      </c>
      <c r="H95" s="546"/>
      <c r="I95" s="546"/>
      <c r="J95" s="1"/>
    </row>
    <row r="96" spans="2:10" hidden="1" outlineLevel="2" x14ac:dyDescent="0.3">
      <c r="B96" s="45">
        <v>68</v>
      </c>
      <c r="C96" s="291" t="str">
        <f>IFERROR(INDEX(ExtraCalcs!AK$10:AK$110,MATCH($B96,ExtraCalcs!$AQ$10:$AQ$110,0)),"")</f>
        <v/>
      </c>
      <c r="D96" s="43" t="str">
        <f>IFERROR(INDEX(ExtraCalcs!AL$10:AL$110,MATCH($B96,ExtraCalcs!$AQ$10:$AQ$110,0)),"")</f>
        <v/>
      </c>
      <c r="E96" s="44" t="str">
        <f>IFERROR(INDEX(ExtraCalcs!AM$10:AM$110,MATCH($B96,ExtraCalcs!$AQ$10:$AQ$110,0)),"")</f>
        <v/>
      </c>
      <c r="F96" s="44" t="str">
        <f>IFERROR(INDEX(ExtraCalcs!AN$10:AN$110,MATCH($B96,ExtraCalcs!$AQ$10:$AQ$110,0)),"")</f>
        <v/>
      </c>
      <c r="G96" s="44" t="str">
        <f>IFERROR(INDEX(ExtraCalcs!AO$10:AO$110,MATCH($B96,ExtraCalcs!$AQ$10:$AQ$110,0)),"")</f>
        <v/>
      </c>
      <c r="H96" s="546"/>
      <c r="I96" s="546"/>
      <c r="J96" s="1"/>
    </row>
    <row r="97" spans="2:10" hidden="1" outlineLevel="2" x14ac:dyDescent="0.3">
      <c r="B97" s="45">
        <v>69</v>
      </c>
      <c r="C97" s="291" t="str">
        <f>IFERROR(INDEX(ExtraCalcs!AK$10:AK$110,MATCH($B97,ExtraCalcs!$AQ$10:$AQ$110,0)),"")</f>
        <v/>
      </c>
      <c r="D97" s="43" t="str">
        <f>IFERROR(INDEX(ExtraCalcs!AL$10:AL$110,MATCH($B97,ExtraCalcs!$AQ$10:$AQ$110,0)),"")</f>
        <v/>
      </c>
      <c r="E97" s="44" t="str">
        <f>IFERROR(INDEX(ExtraCalcs!AM$10:AM$110,MATCH($B97,ExtraCalcs!$AQ$10:$AQ$110,0)),"")</f>
        <v/>
      </c>
      <c r="F97" s="44" t="str">
        <f>IFERROR(INDEX(ExtraCalcs!AN$10:AN$110,MATCH($B97,ExtraCalcs!$AQ$10:$AQ$110,0)),"")</f>
        <v/>
      </c>
      <c r="G97" s="44" t="str">
        <f>IFERROR(INDEX(ExtraCalcs!AO$10:AO$110,MATCH($B97,ExtraCalcs!$AQ$10:$AQ$110,0)),"")</f>
        <v/>
      </c>
      <c r="H97" s="546"/>
      <c r="I97" s="546"/>
      <c r="J97" s="1"/>
    </row>
    <row r="98" spans="2:10" hidden="1" outlineLevel="2" x14ac:dyDescent="0.3">
      <c r="B98" s="45">
        <v>70</v>
      </c>
      <c r="C98" s="291" t="str">
        <f>IFERROR(INDEX(ExtraCalcs!AK$10:AK$110,MATCH($B98,ExtraCalcs!$AQ$10:$AQ$110,0)),"")</f>
        <v/>
      </c>
      <c r="D98" s="43" t="str">
        <f>IFERROR(INDEX(ExtraCalcs!AL$10:AL$110,MATCH($B98,ExtraCalcs!$AQ$10:$AQ$110,0)),"")</f>
        <v/>
      </c>
      <c r="E98" s="44" t="str">
        <f>IFERROR(INDEX(ExtraCalcs!AM$10:AM$110,MATCH($B98,ExtraCalcs!$AQ$10:$AQ$110,0)),"")</f>
        <v/>
      </c>
      <c r="F98" s="44" t="str">
        <f>IFERROR(INDEX(ExtraCalcs!AN$10:AN$110,MATCH($B98,ExtraCalcs!$AQ$10:$AQ$110,0)),"")</f>
        <v/>
      </c>
      <c r="G98" s="44" t="str">
        <f>IFERROR(INDEX(ExtraCalcs!AO$10:AO$110,MATCH($B98,ExtraCalcs!$AQ$10:$AQ$110,0)),"")</f>
        <v/>
      </c>
      <c r="H98" s="546"/>
      <c r="I98" s="546"/>
      <c r="J98" s="1"/>
    </row>
    <row r="99" spans="2:10" hidden="1" outlineLevel="2" x14ac:dyDescent="0.3">
      <c r="B99" s="45">
        <v>71</v>
      </c>
      <c r="C99" s="291" t="str">
        <f>IFERROR(INDEX(ExtraCalcs!AK$10:AK$110,MATCH($B99,ExtraCalcs!$AQ$10:$AQ$110,0)),"")</f>
        <v/>
      </c>
      <c r="D99" s="43" t="str">
        <f>IFERROR(INDEX(ExtraCalcs!AL$10:AL$110,MATCH($B99,ExtraCalcs!$AQ$10:$AQ$110,0)),"")</f>
        <v/>
      </c>
      <c r="E99" s="44" t="str">
        <f>IFERROR(INDEX(ExtraCalcs!AM$10:AM$110,MATCH($B99,ExtraCalcs!$AQ$10:$AQ$110,0)),"")</f>
        <v/>
      </c>
      <c r="F99" s="44" t="str">
        <f>IFERROR(INDEX(ExtraCalcs!AN$10:AN$110,MATCH($B99,ExtraCalcs!$AQ$10:$AQ$110,0)),"")</f>
        <v/>
      </c>
      <c r="G99" s="44" t="str">
        <f>IFERROR(INDEX(ExtraCalcs!AO$10:AO$110,MATCH($B99,ExtraCalcs!$AQ$10:$AQ$110,0)),"")</f>
        <v/>
      </c>
      <c r="H99" s="546"/>
      <c r="I99" s="546"/>
      <c r="J99" s="1"/>
    </row>
    <row r="100" spans="2:10" hidden="1" outlineLevel="2" x14ac:dyDescent="0.3">
      <c r="B100" s="45">
        <v>72</v>
      </c>
      <c r="C100" s="291" t="str">
        <f>IFERROR(INDEX(ExtraCalcs!AK$10:AK$110,MATCH($B100,ExtraCalcs!$AQ$10:$AQ$110,0)),"")</f>
        <v/>
      </c>
      <c r="D100" s="43" t="str">
        <f>IFERROR(INDEX(ExtraCalcs!AL$10:AL$110,MATCH($B100,ExtraCalcs!$AQ$10:$AQ$110,0)),"")</f>
        <v/>
      </c>
      <c r="E100" s="44" t="str">
        <f>IFERROR(INDEX(ExtraCalcs!AM$10:AM$110,MATCH($B100,ExtraCalcs!$AQ$10:$AQ$110,0)),"")</f>
        <v/>
      </c>
      <c r="F100" s="44" t="str">
        <f>IFERROR(INDEX(ExtraCalcs!AN$10:AN$110,MATCH($B100,ExtraCalcs!$AQ$10:$AQ$110,0)),"")</f>
        <v/>
      </c>
      <c r="G100" s="44" t="str">
        <f>IFERROR(INDEX(ExtraCalcs!AO$10:AO$110,MATCH($B100,ExtraCalcs!$AQ$10:$AQ$110,0)),"")</f>
        <v/>
      </c>
      <c r="H100" s="546"/>
      <c r="I100" s="546"/>
      <c r="J100" s="1"/>
    </row>
    <row r="101" spans="2:10" hidden="1" outlineLevel="2" x14ac:dyDescent="0.3">
      <c r="B101" s="45">
        <v>73</v>
      </c>
      <c r="C101" s="291" t="str">
        <f>IFERROR(INDEX(ExtraCalcs!AK$10:AK$110,MATCH($B101,ExtraCalcs!$AQ$10:$AQ$110,0)),"")</f>
        <v/>
      </c>
      <c r="D101" s="43" t="str">
        <f>IFERROR(INDEX(ExtraCalcs!AL$10:AL$110,MATCH($B101,ExtraCalcs!$AQ$10:$AQ$110,0)),"")</f>
        <v/>
      </c>
      <c r="E101" s="44" t="str">
        <f>IFERROR(INDEX(ExtraCalcs!AM$10:AM$110,MATCH($B101,ExtraCalcs!$AQ$10:$AQ$110,0)),"")</f>
        <v/>
      </c>
      <c r="F101" s="44" t="str">
        <f>IFERROR(INDEX(ExtraCalcs!AN$10:AN$110,MATCH($B101,ExtraCalcs!$AQ$10:$AQ$110,0)),"")</f>
        <v/>
      </c>
      <c r="G101" s="44" t="str">
        <f>IFERROR(INDEX(ExtraCalcs!AO$10:AO$110,MATCH($B101,ExtraCalcs!$AQ$10:$AQ$110,0)),"")</f>
        <v/>
      </c>
      <c r="H101" s="546"/>
      <c r="I101" s="546"/>
      <c r="J101" s="1"/>
    </row>
    <row r="102" spans="2:10" hidden="1" outlineLevel="2" x14ac:dyDescent="0.3">
      <c r="B102" s="45">
        <v>74</v>
      </c>
      <c r="C102" s="291" t="str">
        <f>IFERROR(INDEX(ExtraCalcs!AK$10:AK$110,MATCH($B102,ExtraCalcs!$AQ$10:$AQ$110,0)),"")</f>
        <v/>
      </c>
      <c r="D102" s="43" t="str">
        <f>IFERROR(INDEX(ExtraCalcs!AL$10:AL$110,MATCH($B102,ExtraCalcs!$AQ$10:$AQ$110,0)),"")</f>
        <v/>
      </c>
      <c r="E102" s="44" t="str">
        <f>IFERROR(INDEX(ExtraCalcs!AM$10:AM$110,MATCH($B102,ExtraCalcs!$AQ$10:$AQ$110,0)),"")</f>
        <v/>
      </c>
      <c r="F102" s="44" t="str">
        <f>IFERROR(INDEX(ExtraCalcs!AN$10:AN$110,MATCH($B102,ExtraCalcs!$AQ$10:$AQ$110,0)),"")</f>
        <v/>
      </c>
      <c r="G102" s="44" t="str">
        <f>IFERROR(INDEX(ExtraCalcs!AO$10:AO$110,MATCH($B102,ExtraCalcs!$AQ$10:$AQ$110,0)),"")</f>
        <v/>
      </c>
      <c r="H102" s="546"/>
      <c r="I102" s="546"/>
      <c r="J102" s="1"/>
    </row>
    <row r="103" spans="2:10" hidden="1" outlineLevel="2" x14ac:dyDescent="0.3">
      <c r="B103" s="45">
        <v>75</v>
      </c>
      <c r="C103" s="291" t="str">
        <f>IFERROR(INDEX(ExtraCalcs!AK$10:AK$110,MATCH($B103,ExtraCalcs!$AQ$10:$AQ$110,0)),"")</f>
        <v/>
      </c>
      <c r="D103" s="43" t="str">
        <f>IFERROR(INDEX(ExtraCalcs!AL$10:AL$110,MATCH($B103,ExtraCalcs!$AQ$10:$AQ$110,0)),"")</f>
        <v/>
      </c>
      <c r="E103" s="44" t="str">
        <f>IFERROR(INDEX(ExtraCalcs!AM$10:AM$110,MATCH($B103,ExtraCalcs!$AQ$10:$AQ$110,0)),"")</f>
        <v/>
      </c>
      <c r="F103" s="44" t="str">
        <f>IFERROR(INDEX(ExtraCalcs!AN$10:AN$110,MATCH($B103,ExtraCalcs!$AQ$10:$AQ$110,0)),"")</f>
        <v/>
      </c>
      <c r="G103" s="44" t="str">
        <f>IFERROR(INDEX(ExtraCalcs!AO$10:AO$110,MATCH($B103,ExtraCalcs!$AQ$10:$AQ$110,0)),"")</f>
        <v/>
      </c>
      <c r="H103" s="546"/>
      <c r="I103" s="546"/>
      <c r="J103" s="1"/>
    </row>
    <row r="104" spans="2:10" hidden="1" outlineLevel="2" x14ac:dyDescent="0.3">
      <c r="B104" s="45">
        <v>76</v>
      </c>
      <c r="C104" s="291" t="str">
        <f>IFERROR(INDEX(ExtraCalcs!AK$10:AK$110,MATCH($B104,ExtraCalcs!$AQ$10:$AQ$110,0)),"")</f>
        <v/>
      </c>
      <c r="D104" s="43" t="str">
        <f>IFERROR(INDEX(ExtraCalcs!AL$10:AL$110,MATCH($B104,ExtraCalcs!$AQ$10:$AQ$110,0)),"")</f>
        <v/>
      </c>
      <c r="E104" s="44" t="str">
        <f>IFERROR(INDEX(ExtraCalcs!AM$10:AM$110,MATCH($B104,ExtraCalcs!$AQ$10:$AQ$110,0)),"")</f>
        <v/>
      </c>
      <c r="F104" s="44" t="str">
        <f>IFERROR(INDEX(ExtraCalcs!AN$10:AN$110,MATCH($B104,ExtraCalcs!$AQ$10:$AQ$110,0)),"")</f>
        <v/>
      </c>
      <c r="G104" s="44" t="str">
        <f>IFERROR(INDEX(ExtraCalcs!AO$10:AO$110,MATCH($B104,ExtraCalcs!$AQ$10:$AQ$110,0)),"")</f>
        <v/>
      </c>
      <c r="H104" s="546"/>
      <c r="I104" s="546"/>
      <c r="J104" s="1"/>
    </row>
    <row r="105" spans="2:10" hidden="1" outlineLevel="2" x14ac:dyDescent="0.3">
      <c r="B105" s="45">
        <v>77</v>
      </c>
      <c r="C105" s="291" t="str">
        <f>IFERROR(INDEX(ExtraCalcs!AK$10:AK$110,MATCH($B105,ExtraCalcs!$AQ$10:$AQ$110,0)),"")</f>
        <v/>
      </c>
      <c r="D105" s="43" t="str">
        <f>IFERROR(INDEX(ExtraCalcs!AL$10:AL$110,MATCH($B105,ExtraCalcs!$AQ$10:$AQ$110,0)),"")</f>
        <v/>
      </c>
      <c r="E105" s="44" t="str">
        <f>IFERROR(INDEX(ExtraCalcs!AM$10:AM$110,MATCH($B105,ExtraCalcs!$AQ$10:$AQ$110,0)),"")</f>
        <v/>
      </c>
      <c r="F105" s="44" t="str">
        <f>IFERROR(INDEX(ExtraCalcs!AN$10:AN$110,MATCH($B105,ExtraCalcs!$AQ$10:$AQ$110,0)),"")</f>
        <v/>
      </c>
      <c r="G105" s="44" t="str">
        <f>IFERROR(INDEX(ExtraCalcs!AO$10:AO$110,MATCH($B105,ExtraCalcs!$AQ$10:$AQ$110,0)),"")</f>
        <v/>
      </c>
      <c r="H105" s="546"/>
      <c r="I105" s="546"/>
      <c r="J105" s="1"/>
    </row>
    <row r="106" spans="2:10" hidden="1" outlineLevel="2" x14ac:dyDescent="0.3">
      <c r="B106" s="45">
        <v>78</v>
      </c>
      <c r="C106" s="291" t="str">
        <f>IFERROR(INDEX(ExtraCalcs!AK$10:AK$110,MATCH($B106,ExtraCalcs!$AQ$10:$AQ$110,0)),"")</f>
        <v/>
      </c>
      <c r="D106" s="43" t="str">
        <f>IFERROR(INDEX(ExtraCalcs!AL$10:AL$110,MATCH($B106,ExtraCalcs!$AQ$10:$AQ$110,0)),"")</f>
        <v/>
      </c>
      <c r="E106" s="44" t="str">
        <f>IFERROR(INDEX(ExtraCalcs!AM$10:AM$110,MATCH($B106,ExtraCalcs!$AQ$10:$AQ$110,0)),"")</f>
        <v/>
      </c>
      <c r="F106" s="44" t="str">
        <f>IFERROR(INDEX(ExtraCalcs!AN$10:AN$110,MATCH($B106,ExtraCalcs!$AQ$10:$AQ$110,0)),"")</f>
        <v/>
      </c>
      <c r="G106" s="44" t="str">
        <f>IFERROR(INDEX(ExtraCalcs!AO$10:AO$110,MATCH($B106,ExtraCalcs!$AQ$10:$AQ$110,0)),"")</f>
        <v/>
      </c>
      <c r="H106" s="546"/>
      <c r="I106" s="546"/>
      <c r="J106" s="1"/>
    </row>
    <row r="107" spans="2:10" hidden="1" outlineLevel="2" x14ac:dyDescent="0.3">
      <c r="B107" s="45">
        <v>79</v>
      </c>
      <c r="C107" s="291" t="str">
        <f>IFERROR(INDEX(ExtraCalcs!AK$10:AK$110,MATCH($B107,ExtraCalcs!$AQ$10:$AQ$110,0)),"")</f>
        <v/>
      </c>
      <c r="D107" s="43" t="str">
        <f>IFERROR(INDEX(ExtraCalcs!AL$10:AL$110,MATCH($B107,ExtraCalcs!$AQ$10:$AQ$110,0)),"")</f>
        <v/>
      </c>
      <c r="E107" s="44" t="str">
        <f>IFERROR(INDEX(ExtraCalcs!AM$10:AM$110,MATCH($B107,ExtraCalcs!$AQ$10:$AQ$110,0)),"")</f>
        <v/>
      </c>
      <c r="F107" s="44" t="str">
        <f>IFERROR(INDEX(ExtraCalcs!AN$10:AN$110,MATCH($B107,ExtraCalcs!$AQ$10:$AQ$110,0)),"")</f>
        <v/>
      </c>
      <c r="G107" s="44" t="str">
        <f>IFERROR(INDEX(ExtraCalcs!AO$10:AO$110,MATCH($B107,ExtraCalcs!$AQ$10:$AQ$110,0)),"")</f>
        <v/>
      </c>
      <c r="H107" s="546"/>
      <c r="I107" s="546"/>
      <c r="J107" s="1"/>
    </row>
    <row r="108" spans="2:10" hidden="1" outlineLevel="2" x14ac:dyDescent="0.3">
      <c r="B108" s="45">
        <v>80</v>
      </c>
      <c r="C108" s="291" t="str">
        <f>IFERROR(INDEX(ExtraCalcs!AK$10:AK$110,MATCH($B108,ExtraCalcs!$AQ$10:$AQ$110,0)),"")</f>
        <v/>
      </c>
      <c r="D108" s="43" t="str">
        <f>IFERROR(INDEX(ExtraCalcs!AL$10:AL$110,MATCH($B108,ExtraCalcs!$AQ$10:$AQ$110,0)),"")</f>
        <v/>
      </c>
      <c r="E108" s="44" t="str">
        <f>IFERROR(INDEX(ExtraCalcs!AM$10:AM$110,MATCH($B108,ExtraCalcs!$AQ$10:$AQ$110,0)),"")</f>
        <v/>
      </c>
      <c r="F108" s="44" t="str">
        <f>IFERROR(INDEX(ExtraCalcs!AN$10:AN$110,MATCH($B108,ExtraCalcs!$AQ$10:$AQ$110,0)),"")</f>
        <v/>
      </c>
      <c r="G108" s="44" t="str">
        <f>IFERROR(INDEX(ExtraCalcs!AO$10:AO$110,MATCH($B108,ExtraCalcs!$AQ$10:$AQ$110,0)),"")</f>
        <v/>
      </c>
      <c r="H108" s="546"/>
      <c r="I108" s="546"/>
      <c r="J108" s="1"/>
    </row>
    <row r="109" spans="2:10" hidden="1" outlineLevel="2" x14ac:dyDescent="0.3">
      <c r="B109" s="45">
        <v>81</v>
      </c>
      <c r="C109" s="291" t="str">
        <f>IFERROR(INDEX(ExtraCalcs!AK$10:AK$110,MATCH($B109,ExtraCalcs!$AQ$10:$AQ$110,0)),"")</f>
        <v/>
      </c>
      <c r="D109" s="43" t="str">
        <f>IFERROR(INDEX(ExtraCalcs!AL$10:AL$110,MATCH($B109,ExtraCalcs!$AQ$10:$AQ$110,0)),"")</f>
        <v/>
      </c>
      <c r="E109" s="44" t="str">
        <f>IFERROR(INDEX(ExtraCalcs!AM$10:AM$110,MATCH($B109,ExtraCalcs!$AQ$10:$AQ$110,0)),"")</f>
        <v/>
      </c>
      <c r="F109" s="44" t="str">
        <f>IFERROR(INDEX(ExtraCalcs!AN$10:AN$110,MATCH($B109,ExtraCalcs!$AQ$10:$AQ$110,0)),"")</f>
        <v/>
      </c>
      <c r="G109" s="44" t="str">
        <f>IFERROR(INDEX(ExtraCalcs!AO$10:AO$110,MATCH($B109,ExtraCalcs!$AQ$10:$AQ$110,0)),"")</f>
        <v/>
      </c>
      <c r="H109" s="546"/>
      <c r="I109" s="546"/>
      <c r="J109" s="1"/>
    </row>
    <row r="110" spans="2:10" hidden="1" outlineLevel="2" x14ac:dyDescent="0.3">
      <c r="B110" s="45">
        <v>82</v>
      </c>
      <c r="C110" s="291" t="str">
        <f>IFERROR(INDEX(ExtraCalcs!AK$10:AK$110,MATCH($B110,ExtraCalcs!$AQ$10:$AQ$110,0)),"")</f>
        <v/>
      </c>
      <c r="D110" s="43" t="str">
        <f>IFERROR(INDEX(ExtraCalcs!AL$10:AL$110,MATCH($B110,ExtraCalcs!$AQ$10:$AQ$110,0)),"")</f>
        <v/>
      </c>
      <c r="E110" s="44" t="str">
        <f>IFERROR(INDEX(ExtraCalcs!AM$10:AM$110,MATCH($B110,ExtraCalcs!$AQ$10:$AQ$110,0)),"")</f>
        <v/>
      </c>
      <c r="F110" s="44" t="str">
        <f>IFERROR(INDEX(ExtraCalcs!AN$10:AN$110,MATCH($B110,ExtraCalcs!$AQ$10:$AQ$110,0)),"")</f>
        <v/>
      </c>
      <c r="G110" s="44" t="str">
        <f>IFERROR(INDEX(ExtraCalcs!AO$10:AO$110,MATCH($B110,ExtraCalcs!$AQ$10:$AQ$110,0)),"")</f>
        <v/>
      </c>
      <c r="H110" s="546"/>
      <c r="I110" s="546"/>
      <c r="J110" s="1"/>
    </row>
    <row r="111" spans="2:10" hidden="1" outlineLevel="2" x14ac:dyDescent="0.3">
      <c r="B111" s="45">
        <v>83</v>
      </c>
      <c r="C111" s="291" t="str">
        <f>IFERROR(INDEX(ExtraCalcs!AK$10:AK$110,MATCH($B111,ExtraCalcs!$AQ$10:$AQ$110,0)),"")</f>
        <v/>
      </c>
      <c r="D111" s="43" t="str">
        <f>IFERROR(INDEX(ExtraCalcs!AL$10:AL$110,MATCH($B111,ExtraCalcs!$AQ$10:$AQ$110,0)),"")</f>
        <v/>
      </c>
      <c r="E111" s="44" t="str">
        <f>IFERROR(INDEX(ExtraCalcs!AM$10:AM$110,MATCH($B111,ExtraCalcs!$AQ$10:$AQ$110,0)),"")</f>
        <v/>
      </c>
      <c r="F111" s="44" t="str">
        <f>IFERROR(INDEX(ExtraCalcs!AN$10:AN$110,MATCH($B111,ExtraCalcs!$AQ$10:$AQ$110,0)),"")</f>
        <v/>
      </c>
      <c r="G111" s="44" t="str">
        <f>IFERROR(INDEX(ExtraCalcs!AO$10:AO$110,MATCH($B111,ExtraCalcs!$AQ$10:$AQ$110,0)),"")</f>
        <v/>
      </c>
      <c r="H111" s="546"/>
      <c r="I111" s="546"/>
      <c r="J111" s="1"/>
    </row>
    <row r="112" spans="2:10" hidden="1" outlineLevel="2" x14ac:dyDescent="0.3">
      <c r="B112" s="45">
        <v>84</v>
      </c>
      <c r="C112" s="291" t="str">
        <f>IFERROR(INDEX(ExtraCalcs!AK$10:AK$110,MATCH($B112,ExtraCalcs!$AQ$10:$AQ$110,0)),"")</f>
        <v/>
      </c>
      <c r="D112" s="43" t="str">
        <f>IFERROR(INDEX(ExtraCalcs!AL$10:AL$110,MATCH($B112,ExtraCalcs!$AQ$10:$AQ$110,0)),"")</f>
        <v/>
      </c>
      <c r="E112" s="44" t="str">
        <f>IFERROR(INDEX(ExtraCalcs!AM$10:AM$110,MATCH($B112,ExtraCalcs!$AQ$10:$AQ$110,0)),"")</f>
        <v/>
      </c>
      <c r="F112" s="44" t="str">
        <f>IFERROR(INDEX(ExtraCalcs!AN$10:AN$110,MATCH($B112,ExtraCalcs!$AQ$10:$AQ$110,0)),"")</f>
        <v/>
      </c>
      <c r="G112" s="44" t="str">
        <f>IFERROR(INDEX(ExtraCalcs!AO$10:AO$110,MATCH($B112,ExtraCalcs!$AQ$10:$AQ$110,0)),"")</f>
        <v/>
      </c>
      <c r="H112" s="546"/>
      <c r="I112" s="546"/>
      <c r="J112" s="1"/>
    </row>
    <row r="113" spans="2:10" hidden="1" outlineLevel="2" x14ac:dyDescent="0.3">
      <c r="B113" s="45">
        <v>85</v>
      </c>
      <c r="C113" s="291" t="str">
        <f>IFERROR(INDEX(ExtraCalcs!AK$10:AK$110,MATCH($B113,ExtraCalcs!$AQ$10:$AQ$110,0)),"")</f>
        <v/>
      </c>
      <c r="D113" s="43" t="str">
        <f>IFERROR(INDEX(ExtraCalcs!AL$10:AL$110,MATCH($B113,ExtraCalcs!$AQ$10:$AQ$110,0)),"")</f>
        <v/>
      </c>
      <c r="E113" s="44" t="str">
        <f>IFERROR(INDEX(ExtraCalcs!AM$10:AM$110,MATCH($B113,ExtraCalcs!$AQ$10:$AQ$110,0)),"")</f>
        <v/>
      </c>
      <c r="F113" s="44" t="str">
        <f>IFERROR(INDEX(ExtraCalcs!AN$10:AN$110,MATCH($B113,ExtraCalcs!$AQ$10:$AQ$110,0)),"")</f>
        <v/>
      </c>
      <c r="G113" s="44" t="str">
        <f>IFERROR(INDEX(ExtraCalcs!AO$10:AO$110,MATCH($B113,ExtraCalcs!$AQ$10:$AQ$110,0)),"")</f>
        <v/>
      </c>
      <c r="H113" s="546"/>
      <c r="I113" s="546"/>
      <c r="J113" s="1"/>
    </row>
    <row r="114" spans="2:10" hidden="1" outlineLevel="2" x14ac:dyDescent="0.3">
      <c r="B114" s="45">
        <v>86</v>
      </c>
      <c r="C114" s="291" t="str">
        <f>IFERROR(INDEX(ExtraCalcs!AK$10:AK$110,MATCH($B114,ExtraCalcs!$AQ$10:$AQ$110,0)),"")</f>
        <v/>
      </c>
      <c r="D114" s="43" t="str">
        <f>IFERROR(INDEX(ExtraCalcs!AL$10:AL$110,MATCH($B114,ExtraCalcs!$AQ$10:$AQ$110,0)),"")</f>
        <v/>
      </c>
      <c r="E114" s="44" t="str">
        <f>IFERROR(INDEX(ExtraCalcs!AM$10:AM$110,MATCH($B114,ExtraCalcs!$AQ$10:$AQ$110,0)),"")</f>
        <v/>
      </c>
      <c r="F114" s="44" t="str">
        <f>IFERROR(INDEX(ExtraCalcs!AN$10:AN$110,MATCH($B114,ExtraCalcs!$AQ$10:$AQ$110,0)),"")</f>
        <v/>
      </c>
      <c r="G114" s="44" t="str">
        <f>IFERROR(INDEX(ExtraCalcs!AO$10:AO$110,MATCH($B114,ExtraCalcs!$AQ$10:$AQ$110,0)),"")</f>
        <v/>
      </c>
      <c r="H114" s="546"/>
      <c r="I114" s="546"/>
      <c r="J114" s="1"/>
    </row>
    <row r="115" spans="2:10" hidden="1" outlineLevel="2" x14ac:dyDescent="0.3">
      <c r="B115" s="45">
        <v>87</v>
      </c>
      <c r="C115" s="291" t="str">
        <f>IFERROR(INDEX(ExtraCalcs!AK$10:AK$110,MATCH($B115,ExtraCalcs!$AQ$10:$AQ$110,0)),"")</f>
        <v/>
      </c>
      <c r="D115" s="43" t="str">
        <f>IFERROR(INDEX(ExtraCalcs!AL$10:AL$110,MATCH($B115,ExtraCalcs!$AQ$10:$AQ$110,0)),"")</f>
        <v/>
      </c>
      <c r="E115" s="44" t="str">
        <f>IFERROR(INDEX(ExtraCalcs!AM$10:AM$110,MATCH($B115,ExtraCalcs!$AQ$10:$AQ$110,0)),"")</f>
        <v/>
      </c>
      <c r="F115" s="44" t="str">
        <f>IFERROR(INDEX(ExtraCalcs!AN$10:AN$110,MATCH($B115,ExtraCalcs!$AQ$10:$AQ$110,0)),"")</f>
        <v/>
      </c>
      <c r="G115" s="44" t="str">
        <f>IFERROR(INDEX(ExtraCalcs!AO$10:AO$110,MATCH($B115,ExtraCalcs!$AQ$10:$AQ$110,0)),"")</f>
        <v/>
      </c>
      <c r="H115" s="546"/>
      <c r="I115" s="546"/>
      <c r="J115" s="1"/>
    </row>
    <row r="116" spans="2:10" hidden="1" outlineLevel="2" x14ac:dyDescent="0.3">
      <c r="B116" s="45">
        <v>88</v>
      </c>
      <c r="C116" s="291" t="str">
        <f>IFERROR(INDEX(ExtraCalcs!AK$10:AK$110,MATCH($B116,ExtraCalcs!$AQ$10:$AQ$110,0)),"")</f>
        <v/>
      </c>
      <c r="D116" s="43" t="str">
        <f>IFERROR(INDEX(ExtraCalcs!AL$10:AL$110,MATCH($B116,ExtraCalcs!$AQ$10:$AQ$110,0)),"")</f>
        <v/>
      </c>
      <c r="E116" s="44" t="str">
        <f>IFERROR(INDEX(ExtraCalcs!AM$10:AM$110,MATCH($B116,ExtraCalcs!$AQ$10:$AQ$110,0)),"")</f>
        <v/>
      </c>
      <c r="F116" s="44" t="str">
        <f>IFERROR(INDEX(ExtraCalcs!AN$10:AN$110,MATCH($B116,ExtraCalcs!$AQ$10:$AQ$110,0)),"")</f>
        <v/>
      </c>
      <c r="G116" s="44" t="str">
        <f>IFERROR(INDEX(ExtraCalcs!AO$10:AO$110,MATCH($B116,ExtraCalcs!$AQ$10:$AQ$110,0)),"")</f>
        <v/>
      </c>
      <c r="H116" s="546"/>
      <c r="I116" s="546"/>
      <c r="J116" s="1"/>
    </row>
    <row r="117" spans="2:10" hidden="1" outlineLevel="2" x14ac:dyDescent="0.3">
      <c r="B117" s="45">
        <v>89</v>
      </c>
      <c r="C117" s="291" t="str">
        <f>IFERROR(INDEX(ExtraCalcs!AK$10:AK$110,MATCH($B117,ExtraCalcs!$AQ$10:$AQ$110,0)),"")</f>
        <v/>
      </c>
      <c r="D117" s="43" t="str">
        <f>IFERROR(INDEX(ExtraCalcs!AL$10:AL$110,MATCH($B117,ExtraCalcs!$AQ$10:$AQ$110,0)),"")</f>
        <v/>
      </c>
      <c r="E117" s="44" t="str">
        <f>IFERROR(INDEX(ExtraCalcs!AM$10:AM$110,MATCH($B117,ExtraCalcs!$AQ$10:$AQ$110,0)),"")</f>
        <v/>
      </c>
      <c r="F117" s="44" t="str">
        <f>IFERROR(INDEX(ExtraCalcs!AN$10:AN$110,MATCH($B117,ExtraCalcs!$AQ$10:$AQ$110,0)),"")</f>
        <v/>
      </c>
      <c r="G117" s="44" t="str">
        <f>IFERROR(INDEX(ExtraCalcs!AO$10:AO$110,MATCH($B117,ExtraCalcs!$AQ$10:$AQ$110,0)),"")</f>
        <v/>
      </c>
      <c r="H117" s="546"/>
      <c r="I117" s="546"/>
      <c r="J117" s="1"/>
    </row>
    <row r="118" spans="2:10" hidden="1" outlineLevel="2" x14ac:dyDescent="0.3">
      <c r="B118" s="45">
        <v>90</v>
      </c>
      <c r="C118" s="291" t="str">
        <f>IFERROR(INDEX(ExtraCalcs!AK$10:AK$110,MATCH($B118,ExtraCalcs!$AQ$10:$AQ$110,0)),"")</f>
        <v/>
      </c>
      <c r="D118" s="43" t="str">
        <f>IFERROR(INDEX(ExtraCalcs!AL$10:AL$110,MATCH($B118,ExtraCalcs!$AQ$10:$AQ$110,0)),"")</f>
        <v/>
      </c>
      <c r="E118" s="44" t="str">
        <f>IFERROR(INDEX(ExtraCalcs!AM$10:AM$110,MATCH($B118,ExtraCalcs!$AQ$10:$AQ$110,0)),"")</f>
        <v/>
      </c>
      <c r="F118" s="44" t="str">
        <f>IFERROR(INDEX(ExtraCalcs!AN$10:AN$110,MATCH($B118,ExtraCalcs!$AQ$10:$AQ$110,0)),"")</f>
        <v/>
      </c>
      <c r="G118" s="44" t="str">
        <f>IFERROR(INDEX(ExtraCalcs!AO$10:AO$110,MATCH($B118,ExtraCalcs!$AQ$10:$AQ$110,0)),"")</f>
        <v/>
      </c>
      <c r="H118" s="546"/>
      <c r="I118" s="546"/>
      <c r="J118" s="1"/>
    </row>
    <row r="119" spans="2:10" hidden="1" outlineLevel="2" x14ac:dyDescent="0.3">
      <c r="B119" s="45">
        <v>91</v>
      </c>
      <c r="C119" s="291" t="str">
        <f>IFERROR(INDEX(ExtraCalcs!AK$10:AK$110,MATCH($B119,ExtraCalcs!$AQ$10:$AQ$110,0)),"")</f>
        <v/>
      </c>
      <c r="D119" s="43" t="str">
        <f>IFERROR(INDEX(ExtraCalcs!AL$10:AL$110,MATCH($B119,ExtraCalcs!$AQ$10:$AQ$110,0)),"")</f>
        <v/>
      </c>
      <c r="E119" s="44" t="str">
        <f>IFERROR(INDEX(ExtraCalcs!AM$10:AM$110,MATCH($B119,ExtraCalcs!$AQ$10:$AQ$110,0)),"")</f>
        <v/>
      </c>
      <c r="F119" s="44" t="str">
        <f>IFERROR(INDEX(ExtraCalcs!AN$10:AN$110,MATCH($B119,ExtraCalcs!$AQ$10:$AQ$110,0)),"")</f>
        <v/>
      </c>
      <c r="G119" s="44" t="str">
        <f>IFERROR(INDEX(ExtraCalcs!AO$10:AO$110,MATCH($B119,ExtraCalcs!$AQ$10:$AQ$110,0)),"")</f>
        <v/>
      </c>
      <c r="H119" s="546"/>
      <c r="I119" s="546"/>
      <c r="J119" s="1"/>
    </row>
    <row r="120" spans="2:10" hidden="1" outlineLevel="2" x14ac:dyDescent="0.3">
      <c r="B120" s="45">
        <v>92</v>
      </c>
      <c r="C120" s="291" t="str">
        <f>IFERROR(INDEX(ExtraCalcs!AK$10:AK$110,MATCH($B120,ExtraCalcs!$AQ$10:$AQ$110,0)),"")</f>
        <v/>
      </c>
      <c r="D120" s="43" t="str">
        <f>IFERROR(INDEX(ExtraCalcs!AL$10:AL$110,MATCH($B120,ExtraCalcs!$AQ$10:$AQ$110,0)),"")</f>
        <v/>
      </c>
      <c r="E120" s="44" t="str">
        <f>IFERROR(INDEX(ExtraCalcs!AM$10:AM$110,MATCH($B120,ExtraCalcs!$AQ$10:$AQ$110,0)),"")</f>
        <v/>
      </c>
      <c r="F120" s="44" t="str">
        <f>IFERROR(INDEX(ExtraCalcs!AN$10:AN$110,MATCH($B120,ExtraCalcs!$AQ$10:$AQ$110,0)),"")</f>
        <v/>
      </c>
      <c r="G120" s="44" t="str">
        <f>IFERROR(INDEX(ExtraCalcs!AO$10:AO$110,MATCH($B120,ExtraCalcs!$AQ$10:$AQ$110,0)),"")</f>
        <v/>
      </c>
      <c r="H120" s="546"/>
      <c r="I120" s="546"/>
      <c r="J120" s="1"/>
    </row>
    <row r="121" spans="2:10" hidden="1" outlineLevel="2" x14ac:dyDescent="0.3">
      <c r="B121" s="45">
        <v>93</v>
      </c>
      <c r="C121" s="291" t="str">
        <f>IFERROR(INDEX(ExtraCalcs!AK$10:AK$110,MATCH($B121,ExtraCalcs!$AQ$10:$AQ$110,0)),"")</f>
        <v/>
      </c>
      <c r="D121" s="43" t="str">
        <f>IFERROR(INDEX(ExtraCalcs!AL$10:AL$110,MATCH($B121,ExtraCalcs!$AQ$10:$AQ$110,0)),"")</f>
        <v/>
      </c>
      <c r="E121" s="44" t="str">
        <f>IFERROR(INDEX(ExtraCalcs!AM$10:AM$110,MATCH($B121,ExtraCalcs!$AQ$10:$AQ$110,0)),"")</f>
        <v/>
      </c>
      <c r="F121" s="44" t="str">
        <f>IFERROR(INDEX(ExtraCalcs!AN$10:AN$110,MATCH($B121,ExtraCalcs!$AQ$10:$AQ$110,0)),"")</f>
        <v/>
      </c>
      <c r="G121" s="44" t="str">
        <f>IFERROR(INDEX(ExtraCalcs!AO$10:AO$110,MATCH($B121,ExtraCalcs!$AQ$10:$AQ$110,0)),"")</f>
        <v/>
      </c>
      <c r="H121" s="546"/>
      <c r="I121" s="546"/>
      <c r="J121" s="1"/>
    </row>
    <row r="122" spans="2:10" hidden="1" outlineLevel="2" x14ac:dyDescent="0.3">
      <c r="B122" s="45">
        <v>94</v>
      </c>
      <c r="C122" s="291" t="str">
        <f>IFERROR(INDEX(ExtraCalcs!AK$10:AK$110,MATCH($B122,ExtraCalcs!$AQ$10:$AQ$110,0)),"")</f>
        <v/>
      </c>
      <c r="D122" s="43" t="str">
        <f>IFERROR(INDEX(ExtraCalcs!AL$10:AL$110,MATCH($B122,ExtraCalcs!$AQ$10:$AQ$110,0)),"")</f>
        <v/>
      </c>
      <c r="E122" s="44" t="str">
        <f>IFERROR(INDEX(ExtraCalcs!AM$10:AM$110,MATCH($B122,ExtraCalcs!$AQ$10:$AQ$110,0)),"")</f>
        <v/>
      </c>
      <c r="F122" s="44" t="str">
        <f>IFERROR(INDEX(ExtraCalcs!AN$10:AN$110,MATCH($B122,ExtraCalcs!$AQ$10:$AQ$110,0)),"")</f>
        <v/>
      </c>
      <c r="G122" s="44" t="str">
        <f>IFERROR(INDEX(ExtraCalcs!AO$10:AO$110,MATCH($B122,ExtraCalcs!$AQ$10:$AQ$110,0)),"")</f>
        <v/>
      </c>
      <c r="H122" s="546"/>
      <c r="I122" s="546"/>
      <c r="J122" s="1"/>
    </row>
    <row r="123" spans="2:10" hidden="1" outlineLevel="2" x14ac:dyDescent="0.3">
      <c r="B123" s="45">
        <v>95</v>
      </c>
      <c r="C123" s="291" t="str">
        <f>IFERROR(INDEX(ExtraCalcs!AK$10:AK$110,MATCH($B123,ExtraCalcs!$AQ$10:$AQ$110,0)),"")</f>
        <v/>
      </c>
      <c r="D123" s="43" t="str">
        <f>IFERROR(INDEX(ExtraCalcs!AL$10:AL$110,MATCH($B123,ExtraCalcs!$AQ$10:$AQ$110,0)),"")</f>
        <v/>
      </c>
      <c r="E123" s="44" t="str">
        <f>IFERROR(INDEX(ExtraCalcs!AM$10:AM$110,MATCH($B123,ExtraCalcs!$AQ$10:$AQ$110,0)),"")</f>
        <v/>
      </c>
      <c r="F123" s="44" t="str">
        <f>IFERROR(INDEX(ExtraCalcs!AN$10:AN$110,MATCH($B123,ExtraCalcs!$AQ$10:$AQ$110,0)),"")</f>
        <v/>
      </c>
      <c r="G123" s="44" t="str">
        <f>IFERROR(INDEX(ExtraCalcs!AO$10:AO$110,MATCH($B123,ExtraCalcs!$AQ$10:$AQ$110,0)),"")</f>
        <v/>
      </c>
      <c r="H123" s="546"/>
      <c r="I123" s="546"/>
      <c r="J123" s="1"/>
    </row>
    <row r="124" spans="2:10" hidden="1" outlineLevel="2" x14ac:dyDescent="0.3">
      <c r="B124" s="45">
        <v>96</v>
      </c>
      <c r="C124" s="291" t="str">
        <f>IFERROR(INDEX(ExtraCalcs!AK$10:AK$110,MATCH($B124,ExtraCalcs!$AQ$10:$AQ$110,0)),"")</f>
        <v/>
      </c>
      <c r="D124" s="43" t="str">
        <f>IFERROR(INDEX(ExtraCalcs!AL$10:AL$110,MATCH($B124,ExtraCalcs!$AQ$10:$AQ$110,0)),"")</f>
        <v/>
      </c>
      <c r="E124" s="44" t="str">
        <f>IFERROR(INDEX(ExtraCalcs!AM$10:AM$110,MATCH($B124,ExtraCalcs!$AQ$10:$AQ$110,0)),"")</f>
        <v/>
      </c>
      <c r="F124" s="44" t="str">
        <f>IFERROR(INDEX(ExtraCalcs!AN$10:AN$110,MATCH($B124,ExtraCalcs!$AQ$10:$AQ$110,0)),"")</f>
        <v/>
      </c>
      <c r="G124" s="44" t="str">
        <f>IFERROR(INDEX(ExtraCalcs!AO$10:AO$110,MATCH($B124,ExtraCalcs!$AQ$10:$AQ$110,0)),"")</f>
        <v/>
      </c>
      <c r="H124" s="546"/>
      <c r="I124" s="546"/>
      <c r="J124" s="1"/>
    </row>
    <row r="125" spans="2:10" hidden="1" outlineLevel="2" x14ac:dyDescent="0.3">
      <c r="B125" s="45">
        <v>97</v>
      </c>
      <c r="C125" s="291" t="str">
        <f>IFERROR(INDEX(ExtraCalcs!AK$10:AK$110,MATCH($B125,ExtraCalcs!$AQ$10:$AQ$110,0)),"")</f>
        <v/>
      </c>
      <c r="D125" s="43" t="str">
        <f>IFERROR(INDEX(ExtraCalcs!AL$10:AL$110,MATCH($B125,ExtraCalcs!$AQ$10:$AQ$110,0)),"")</f>
        <v/>
      </c>
      <c r="E125" s="44" t="str">
        <f>IFERROR(INDEX(ExtraCalcs!AM$10:AM$110,MATCH($B125,ExtraCalcs!$AQ$10:$AQ$110,0)),"")</f>
        <v/>
      </c>
      <c r="F125" s="44" t="str">
        <f>IFERROR(INDEX(ExtraCalcs!AN$10:AN$110,MATCH($B125,ExtraCalcs!$AQ$10:$AQ$110,0)),"")</f>
        <v/>
      </c>
      <c r="G125" s="44" t="str">
        <f>IFERROR(INDEX(ExtraCalcs!AO$10:AO$110,MATCH($B125,ExtraCalcs!$AQ$10:$AQ$110,0)),"")</f>
        <v/>
      </c>
      <c r="H125" s="546"/>
      <c r="I125" s="546"/>
      <c r="J125" s="1"/>
    </row>
    <row r="126" spans="2:10" hidden="1" outlineLevel="2" x14ac:dyDescent="0.3">
      <c r="B126" s="45">
        <v>98</v>
      </c>
      <c r="C126" s="291" t="str">
        <f>IFERROR(INDEX(ExtraCalcs!AK$10:AK$110,MATCH($B126,ExtraCalcs!$AQ$10:$AQ$110,0)),"")</f>
        <v/>
      </c>
      <c r="D126" s="43" t="str">
        <f>IFERROR(INDEX(ExtraCalcs!AL$10:AL$110,MATCH($B126,ExtraCalcs!$AQ$10:$AQ$110,0)),"")</f>
        <v/>
      </c>
      <c r="E126" s="44" t="str">
        <f>IFERROR(INDEX(ExtraCalcs!AM$10:AM$110,MATCH($B126,ExtraCalcs!$AQ$10:$AQ$110,0)),"")</f>
        <v/>
      </c>
      <c r="F126" s="44" t="str">
        <f>IFERROR(INDEX(ExtraCalcs!AN$10:AN$110,MATCH($B126,ExtraCalcs!$AQ$10:$AQ$110,0)),"")</f>
        <v/>
      </c>
      <c r="G126" s="44" t="str">
        <f>IFERROR(INDEX(ExtraCalcs!AO$10:AO$110,MATCH($B126,ExtraCalcs!$AQ$10:$AQ$110,0)),"")</f>
        <v/>
      </c>
      <c r="H126" s="546"/>
      <c r="I126" s="546"/>
      <c r="J126" s="1"/>
    </row>
    <row r="127" spans="2:10" hidden="1" outlineLevel="2" x14ac:dyDescent="0.3">
      <c r="B127" s="45">
        <v>99</v>
      </c>
      <c r="C127" s="291" t="str">
        <f>IFERROR(INDEX(ExtraCalcs!AK$10:AK$110,MATCH($B127,ExtraCalcs!$AQ$10:$AQ$110,0)),"")</f>
        <v/>
      </c>
      <c r="D127" s="43" t="str">
        <f>IFERROR(INDEX(ExtraCalcs!AL$10:AL$110,MATCH($B127,ExtraCalcs!$AQ$10:$AQ$110,0)),"")</f>
        <v/>
      </c>
      <c r="E127" s="44" t="str">
        <f>IFERROR(INDEX(ExtraCalcs!AM$10:AM$110,MATCH($B127,ExtraCalcs!$AQ$10:$AQ$110,0)),"")</f>
        <v/>
      </c>
      <c r="F127" s="44" t="str">
        <f>IFERROR(INDEX(ExtraCalcs!AN$10:AN$110,MATCH($B127,ExtraCalcs!$AQ$10:$AQ$110,0)),"")</f>
        <v/>
      </c>
      <c r="G127" s="44" t="str">
        <f>IFERROR(INDEX(ExtraCalcs!AO$10:AO$110,MATCH($B127,ExtraCalcs!$AQ$10:$AQ$110,0)),"")</f>
        <v/>
      </c>
      <c r="H127" s="546"/>
      <c r="I127" s="546"/>
      <c r="J127" s="1"/>
    </row>
    <row r="128" spans="2:10" hidden="1" outlineLevel="2" x14ac:dyDescent="0.3">
      <c r="B128" s="45">
        <v>100</v>
      </c>
      <c r="C128" s="291" t="str">
        <f>IFERROR(INDEX(ExtraCalcs!AK$10:AK$110,MATCH($B128,ExtraCalcs!$AQ$10:$AQ$110,0)),"")</f>
        <v/>
      </c>
      <c r="D128" s="43" t="str">
        <f>IFERROR(INDEX(ExtraCalcs!AL$10:AL$110,MATCH($B128,ExtraCalcs!$AQ$10:$AQ$110,0)),"")</f>
        <v/>
      </c>
      <c r="E128" s="44" t="str">
        <f>IFERROR(INDEX(ExtraCalcs!AM$10:AM$110,MATCH($B128,ExtraCalcs!$AQ$10:$AQ$110,0)),"")</f>
        <v/>
      </c>
      <c r="F128" s="44" t="str">
        <f>IFERROR(INDEX(ExtraCalcs!AN$10:AN$110,MATCH($B128,ExtraCalcs!$AQ$10:$AQ$110,0)),"")</f>
        <v/>
      </c>
      <c r="G128" s="44" t="str">
        <f>IFERROR(INDEX(ExtraCalcs!AO$10:AO$110,MATCH($B128,ExtraCalcs!$AQ$10:$AQ$110,0)),"")</f>
        <v/>
      </c>
      <c r="H128" s="546"/>
      <c r="I128" s="546"/>
      <c r="J128" s="1"/>
    </row>
    <row r="129" spans="2:10" collapsed="1" x14ac:dyDescent="0.3">
      <c r="B129" s="45"/>
      <c r="C129" s="53" t="s">
        <v>85</v>
      </c>
      <c r="D129" s="43">
        <f>ExtraCalcs!AT$12</f>
        <v>0</v>
      </c>
      <c r="E129" s="44">
        <f>ExtraCalcs!AU12</f>
        <v>0</v>
      </c>
      <c r="F129" s="44">
        <f>ExtraCalcs!AV12</f>
        <v>0</v>
      </c>
      <c r="G129" s="44">
        <f>F129-E129</f>
        <v>0</v>
      </c>
      <c r="H129" s="546"/>
      <c r="I129" s="546"/>
      <c r="J129" s="1"/>
    </row>
    <row r="130" spans="2:10" x14ac:dyDescent="0.3">
      <c r="B130" s="45"/>
      <c r="C130" s="286"/>
      <c r="D130" s="36"/>
      <c r="E130" s="36"/>
      <c r="F130" s="36"/>
      <c r="G130" s="36"/>
      <c r="H130" s="36"/>
      <c r="I130" s="287"/>
      <c r="J130" s="1"/>
    </row>
    <row r="131" spans="2:10" x14ac:dyDescent="0.3">
      <c r="B131" s="45"/>
      <c r="C131" s="286"/>
      <c r="D131" s="36"/>
      <c r="E131" s="36"/>
      <c r="F131" s="36"/>
      <c r="G131" s="36"/>
      <c r="H131" s="36"/>
      <c r="I131" s="287"/>
      <c r="J131" s="1"/>
    </row>
    <row r="132" spans="2:10" ht="28" x14ac:dyDescent="0.3">
      <c r="B132" s="1"/>
      <c r="C132" s="289"/>
      <c r="D132" s="47" t="s">
        <v>86</v>
      </c>
      <c r="E132" s="47" t="s">
        <v>87</v>
      </c>
      <c r="F132" s="39" t="s">
        <v>88</v>
      </c>
      <c r="G132" s="47" t="s">
        <v>83</v>
      </c>
      <c r="H132" s="454" t="s">
        <v>84</v>
      </c>
      <c r="I132" s="454"/>
      <c r="J132" s="1"/>
    </row>
    <row r="133" spans="2:10" x14ac:dyDescent="0.3">
      <c r="B133" s="1"/>
      <c r="C133" s="53" t="s">
        <v>85</v>
      </c>
      <c r="D133" s="43">
        <f>ExtraCalcs!AT8</f>
        <v>0</v>
      </c>
      <c r="E133" s="44">
        <f>ExtraCalcs!AU8</f>
        <v>0</v>
      </c>
      <c r="F133" s="44">
        <f>ExtraCalcs!AV8</f>
        <v>0</v>
      </c>
      <c r="G133" s="44">
        <f>F133-E133</f>
        <v>0</v>
      </c>
      <c r="H133" s="546"/>
      <c r="I133" s="546"/>
      <c r="J133" s="1"/>
    </row>
    <row r="134" spans="2:10" x14ac:dyDescent="0.3">
      <c r="B134" s="1"/>
      <c r="C134" s="289"/>
      <c r="D134" s="36"/>
      <c r="E134" s="36"/>
      <c r="F134" s="36"/>
      <c r="G134" s="36"/>
      <c r="H134" s="36"/>
      <c r="I134" s="287"/>
      <c r="J134" s="1"/>
    </row>
    <row r="135" spans="2:10" x14ac:dyDescent="0.3">
      <c r="B135" s="1"/>
      <c r="C135" s="527" t="s">
        <v>28</v>
      </c>
      <c r="D135" s="528"/>
      <c r="E135" s="528"/>
      <c r="F135" s="529"/>
      <c r="G135" s="387" t="s">
        <v>29</v>
      </c>
      <c r="H135" s="388"/>
      <c r="I135" s="389"/>
      <c r="J135" s="1"/>
    </row>
    <row r="136" spans="2:10" x14ac:dyDescent="0.3">
      <c r="B136" s="1"/>
      <c r="C136" s="390"/>
      <c r="D136" s="391"/>
      <c r="E136" s="391"/>
      <c r="F136" s="392"/>
      <c r="G136" s="399"/>
      <c r="H136" s="400"/>
      <c r="I136" s="401"/>
      <c r="J136" s="1"/>
    </row>
    <row r="137" spans="2:10" x14ac:dyDescent="0.3">
      <c r="B137" s="1"/>
      <c r="C137" s="393"/>
      <c r="D137" s="394"/>
      <c r="E137" s="394"/>
      <c r="F137" s="395"/>
      <c r="G137" s="402"/>
      <c r="H137" s="403"/>
      <c r="I137" s="404"/>
      <c r="J137" s="1"/>
    </row>
    <row r="138" spans="2:10" x14ac:dyDescent="0.3">
      <c r="B138" s="1"/>
      <c r="C138" s="393"/>
      <c r="D138" s="394"/>
      <c r="E138" s="394"/>
      <c r="F138" s="395"/>
      <c r="G138" s="402"/>
      <c r="H138" s="403"/>
      <c r="I138" s="404"/>
      <c r="J138" s="1"/>
    </row>
    <row r="139" spans="2:10" x14ac:dyDescent="0.3">
      <c r="B139" s="1"/>
      <c r="C139" s="396"/>
      <c r="D139" s="397"/>
      <c r="E139" s="397"/>
      <c r="F139" s="398"/>
      <c r="G139" s="405"/>
      <c r="H139" s="406"/>
      <c r="I139" s="407"/>
      <c r="J139" s="1"/>
    </row>
    <row r="140" spans="2:10" x14ac:dyDescent="0.3">
      <c r="B140" s="1"/>
      <c r="C140" s="1"/>
      <c r="D140" s="1"/>
      <c r="E140" s="1"/>
      <c r="F140" s="1"/>
      <c r="G140" s="1"/>
      <c r="H140" s="1"/>
      <c r="I140" s="1"/>
      <c r="J140" s="1"/>
    </row>
    <row r="141" spans="2:10" x14ac:dyDescent="0.3">
      <c r="B141" s="1"/>
      <c r="C141" s="1"/>
      <c r="D141" s="1"/>
      <c r="E141" s="1"/>
      <c r="F141" s="1"/>
      <c r="G141" s="1"/>
      <c r="H141" s="1"/>
      <c r="I141" s="1"/>
      <c r="J141" s="1"/>
    </row>
    <row r="142" spans="2:10" ht="15.5" x14ac:dyDescent="0.35">
      <c r="B142" s="1"/>
      <c r="C142" s="420" t="s">
        <v>669</v>
      </c>
      <c r="D142" s="555"/>
      <c r="E142" s="555"/>
      <c r="F142" s="555"/>
      <c r="G142" s="555"/>
      <c r="H142" s="555"/>
      <c r="I142" s="556"/>
      <c r="J142" s="1"/>
    </row>
    <row r="143" spans="2:10" ht="14.25" customHeight="1" x14ac:dyDescent="0.3">
      <c r="B143" s="1"/>
      <c r="C143" s="286"/>
      <c r="D143" s="36"/>
      <c r="E143" s="36"/>
      <c r="F143" s="36"/>
      <c r="G143" s="36"/>
      <c r="H143" s="36"/>
      <c r="I143" s="287"/>
      <c r="J143" s="1"/>
    </row>
    <row r="144" spans="2:10" ht="193.5" customHeight="1" x14ac:dyDescent="0.3">
      <c r="B144" s="1"/>
      <c r="C144" s="85" t="s">
        <v>22</v>
      </c>
      <c r="D144" s="557" t="s">
        <v>670</v>
      </c>
      <c r="E144" s="558"/>
      <c r="F144" s="558"/>
      <c r="G144" s="558"/>
      <c r="H144" s="558"/>
      <c r="I144" s="559"/>
      <c r="J144" s="1"/>
    </row>
    <row r="145" spans="2:10" ht="14.25" customHeight="1" x14ac:dyDescent="0.3">
      <c r="B145" s="1"/>
      <c r="C145" s="286"/>
      <c r="D145" s="36"/>
      <c r="E145" s="36"/>
      <c r="F145" s="36"/>
      <c r="G145" s="36"/>
      <c r="H145" s="36"/>
      <c r="I145" s="287"/>
      <c r="J145" s="1"/>
    </row>
    <row r="146" spans="2:10" s="357" customFormat="1" ht="42" x14ac:dyDescent="0.3">
      <c r="B146" s="139"/>
      <c r="C146" s="379"/>
      <c r="D146" s="39" t="s">
        <v>89</v>
      </c>
      <c r="E146" s="39" t="s">
        <v>647</v>
      </c>
      <c r="F146" s="39" t="s">
        <v>648</v>
      </c>
      <c r="G146" s="39" t="s">
        <v>649</v>
      </c>
      <c r="H146" s="39" t="s">
        <v>83</v>
      </c>
      <c r="I146" s="380"/>
      <c r="J146" s="139"/>
    </row>
    <row r="147" spans="2:10" x14ac:dyDescent="0.3">
      <c r="B147" s="1"/>
      <c r="C147" s="381"/>
      <c r="D147" s="53" t="s">
        <v>85</v>
      </c>
      <c r="E147" s="288"/>
      <c r="F147" s="24">
        <f>ExtraCalcs!AW11</f>
        <v>0</v>
      </c>
      <c r="G147" s="24">
        <f>ExtraCalcs!AW12</f>
        <v>0</v>
      </c>
      <c r="H147" s="24">
        <f>IF(OR(E147="",E147=0),G147-F147,G147-E147)</f>
        <v>0</v>
      </c>
      <c r="I147" s="380"/>
      <c r="J147" s="1"/>
    </row>
    <row r="148" spans="2:10" ht="14.25" customHeight="1" x14ac:dyDescent="0.3">
      <c r="B148" s="1"/>
      <c r="C148" s="286"/>
      <c r="D148" s="50"/>
      <c r="E148" s="49"/>
      <c r="F148" s="49"/>
      <c r="G148" s="49"/>
      <c r="H148" s="49"/>
      <c r="I148" s="380"/>
      <c r="J148" s="1"/>
    </row>
    <row r="149" spans="2:10" s="357" customFormat="1" ht="42" x14ac:dyDescent="0.3">
      <c r="B149" s="139"/>
      <c r="C149" s="382"/>
      <c r="D149" s="383" t="s">
        <v>90</v>
      </c>
      <c r="E149" s="39" t="s">
        <v>647</v>
      </c>
      <c r="F149" s="39" t="s">
        <v>648</v>
      </c>
      <c r="G149" s="39" t="s">
        <v>649</v>
      </c>
      <c r="H149" s="383" t="s">
        <v>83</v>
      </c>
      <c r="I149" s="384"/>
      <c r="J149" s="139"/>
    </row>
    <row r="150" spans="2:10" x14ac:dyDescent="0.3">
      <c r="B150" s="1"/>
      <c r="C150" s="286"/>
      <c r="D150" s="53" t="s">
        <v>85</v>
      </c>
      <c r="E150" s="288"/>
      <c r="F150" s="24">
        <f>ExtraCalcs!AW7</f>
        <v>0</v>
      </c>
      <c r="G150" s="24">
        <f>ExtraCalcs!AW8</f>
        <v>0</v>
      </c>
      <c r="H150" s="24">
        <f>IF(OR(E150="",E150=0),G150-F150,G150-E150)</f>
        <v>0</v>
      </c>
      <c r="I150" s="287"/>
      <c r="J150" s="1"/>
    </row>
    <row r="151" spans="2:10" ht="14.25" customHeight="1" x14ac:dyDescent="0.3">
      <c r="B151" s="1"/>
      <c r="C151" s="286"/>
      <c r="D151" s="36"/>
      <c r="E151" s="36"/>
      <c r="F151" s="36"/>
      <c r="G151" s="36"/>
      <c r="H151" s="36"/>
      <c r="I151" s="287"/>
      <c r="J151" s="1"/>
    </row>
    <row r="152" spans="2:10" x14ac:dyDescent="0.3">
      <c r="B152" s="1"/>
      <c r="C152" s="527" t="s">
        <v>28</v>
      </c>
      <c r="D152" s="528"/>
      <c r="E152" s="528"/>
      <c r="F152" s="529"/>
      <c r="G152" s="387" t="s">
        <v>29</v>
      </c>
      <c r="H152" s="388"/>
      <c r="I152" s="389"/>
      <c r="J152" s="1"/>
    </row>
    <row r="153" spans="2:10" x14ac:dyDescent="0.3">
      <c r="B153" s="1"/>
      <c r="C153" s="390"/>
      <c r="D153" s="391"/>
      <c r="E153" s="391"/>
      <c r="F153" s="392"/>
      <c r="G153" s="399"/>
      <c r="H153" s="400"/>
      <c r="I153" s="401"/>
      <c r="J153" s="1"/>
    </row>
    <row r="154" spans="2:10" x14ac:dyDescent="0.3">
      <c r="B154" s="1"/>
      <c r="C154" s="393"/>
      <c r="D154" s="394"/>
      <c r="E154" s="394"/>
      <c r="F154" s="395"/>
      <c r="G154" s="402"/>
      <c r="H154" s="403"/>
      <c r="I154" s="404"/>
      <c r="J154" s="1"/>
    </row>
    <row r="155" spans="2:10" x14ac:dyDescent="0.3">
      <c r="B155" s="1"/>
      <c r="C155" s="393"/>
      <c r="D155" s="394"/>
      <c r="E155" s="394"/>
      <c r="F155" s="395"/>
      <c r="G155" s="402"/>
      <c r="H155" s="403"/>
      <c r="I155" s="404"/>
      <c r="J155" s="1"/>
    </row>
    <row r="156" spans="2:10" x14ac:dyDescent="0.3">
      <c r="B156" s="1"/>
      <c r="C156" s="396"/>
      <c r="D156" s="397"/>
      <c r="E156" s="397"/>
      <c r="F156" s="398"/>
      <c r="G156" s="405"/>
      <c r="H156" s="406"/>
      <c r="I156" s="407"/>
      <c r="J156" s="1"/>
    </row>
    <row r="157" spans="2:10" x14ac:dyDescent="0.3">
      <c r="B157" s="1"/>
      <c r="C157" s="1"/>
      <c r="D157" s="1"/>
      <c r="E157" s="1"/>
      <c r="F157" s="1"/>
      <c r="G157" s="1"/>
      <c r="H157" s="1"/>
      <c r="I157" s="1"/>
      <c r="J157" s="1"/>
    </row>
    <row r="158" spans="2:10" x14ac:dyDescent="0.3">
      <c r="B158" s="1"/>
      <c r="C158" s="1"/>
      <c r="D158" s="1"/>
      <c r="E158" s="1"/>
      <c r="F158" s="1"/>
      <c r="G158" s="1"/>
      <c r="H158" s="1"/>
      <c r="I158" s="1"/>
      <c r="J158" s="1"/>
    </row>
    <row r="159" spans="2:10" ht="15.5" x14ac:dyDescent="0.35">
      <c r="B159" s="1"/>
      <c r="C159" s="410" t="s">
        <v>91</v>
      </c>
      <c r="D159" s="411"/>
      <c r="E159" s="411"/>
      <c r="F159" s="411"/>
      <c r="G159" s="411"/>
      <c r="H159" s="411"/>
      <c r="I159" s="412"/>
      <c r="J159" s="1"/>
    </row>
    <row r="160" spans="2:10" x14ac:dyDescent="0.3">
      <c r="B160" s="1"/>
      <c r="C160" s="40"/>
      <c r="D160" s="1"/>
      <c r="E160" s="1"/>
      <c r="F160" s="1"/>
      <c r="G160" s="1"/>
      <c r="H160" s="1"/>
      <c r="I160" s="41"/>
      <c r="J160" s="1"/>
    </row>
    <row r="161" spans="2:10" ht="94.5" customHeight="1" x14ac:dyDescent="0.3">
      <c r="B161" s="1"/>
      <c r="C161" s="290" t="s">
        <v>22</v>
      </c>
      <c r="D161" s="409" t="s">
        <v>92</v>
      </c>
      <c r="E161" s="409"/>
      <c r="F161" s="409"/>
      <c r="G161" s="409"/>
      <c r="H161" s="409"/>
      <c r="I161" s="409"/>
      <c r="J161" s="1"/>
    </row>
    <row r="162" spans="2:10" x14ac:dyDescent="0.3">
      <c r="B162" s="1"/>
      <c r="C162" s="40"/>
      <c r="D162" s="1"/>
      <c r="E162" s="1"/>
      <c r="F162" s="1"/>
      <c r="G162" s="1"/>
      <c r="H162" s="1"/>
      <c r="I162" s="41"/>
      <c r="J162" s="1"/>
    </row>
    <row r="163" spans="2:10" x14ac:dyDescent="0.3">
      <c r="B163" s="1"/>
      <c r="C163" s="571" t="s">
        <v>93</v>
      </c>
      <c r="D163" s="571"/>
      <c r="E163" s="571" t="s">
        <v>94</v>
      </c>
      <c r="F163" s="571"/>
      <c r="G163" s="560" t="s">
        <v>95</v>
      </c>
      <c r="H163" s="561"/>
      <c r="I163" s="41"/>
      <c r="J163" s="1"/>
    </row>
    <row r="164" spans="2:10" x14ac:dyDescent="0.3">
      <c r="B164" s="1"/>
      <c r="C164" s="572"/>
      <c r="D164" s="573"/>
      <c r="E164" s="530"/>
      <c r="F164" s="531"/>
      <c r="G164" s="530"/>
      <c r="H164" s="531"/>
      <c r="I164" s="41"/>
      <c r="J164" s="1"/>
    </row>
    <row r="165" spans="2:10" x14ac:dyDescent="0.3">
      <c r="B165" s="1"/>
      <c r="C165" s="530"/>
      <c r="D165" s="531"/>
      <c r="E165" s="530"/>
      <c r="F165" s="531"/>
      <c r="G165" s="530"/>
      <c r="H165" s="531"/>
      <c r="I165" s="41"/>
      <c r="J165" s="1"/>
    </row>
    <row r="166" spans="2:10" x14ac:dyDescent="0.3">
      <c r="B166" s="1"/>
      <c r="C166" s="530"/>
      <c r="D166" s="531"/>
      <c r="E166" s="530"/>
      <c r="F166" s="531"/>
      <c r="G166" s="530"/>
      <c r="H166" s="531"/>
      <c r="I166" s="41"/>
      <c r="J166" s="1"/>
    </row>
    <row r="167" spans="2:10" x14ac:dyDescent="0.3">
      <c r="B167" s="1"/>
      <c r="C167" s="530"/>
      <c r="D167" s="531"/>
      <c r="E167" s="530"/>
      <c r="F167" s="531"/>
      <c r="G167" s="530"/>
      <c r="H167" s="531"/>
      <c r="I167" s="41"/>
      <c r="J167" s="1"/>
    </row>
    <row r="168" spans="2:10" x14ac:dyDescent="0.3">
      <c r="B168" s="1"/>
      <c r="C168" s="530"/>
      <c r="D168" s="531"/>
      <c r="E168" s="530"/>
      <c r="F168" s="531"/>
      <c r="G168" s="530"/>
      <c r="H168" s="531"/>
      <c r="I168" s="41"/>
      <c r="J168" s="1"/>
    </row>
    <row r="169" spans="2:10" x14ac:dyDescent="0.3">
      <c r="B169" s="1"/>
      <c r="C169" s="530"/>
      <c r="D169" s="531"/>
      <c r="E169" s="530"/>
      <c r="F169" s="531"/>
      <c r="G169" s="530"/>
      <c r="H169" s="531"/>
      <c r="I169" s="41"/>
      <c r="J169" s="1"/>
    </row>
    <row r="170" spans="2:10" x14ac:dyDescent="0.3">
      <c r="B170" s="1"/>
      <c r="C170" s="530"/>
      <c r="D170" s="531"/>
      <c r="E170" s="530"/>
      <c r="F170" s="531"/>
      <c r="G170" s="530"/>
      <c r="H170" s="531"/>
      <c r="I170" s="41"/>
      <c r="J170" s="1"/>
    </row>
    <row r="171" spans="2:10" x14ac:dyDescent="0.3">
      <c r="B171" s="1"/>
      <c r="C171" s="530"/>
      <c r="D171" s="531"/>
      <c r="E171" s="530"/>
      <c r="F171" s="531"/>
      <c r="G171" s="530"/>
      <c r="H171" s="531"/>
      <c r="I171" s="41"/>
      <c r="J171" s="1"/>
    </row>
    <row r="172" spans="2:10" x14ac:dyDescent="0.3">
      <c r="B172" s="1"/>
      <c r="C172" s="530"/>
      <c r="D172" s="531"/>
      <c r="E172" s="530"/>
      <c r="F172" s="531"/>
      <c r="G172" s="530"/>
      <c r="H172" s="531"/>
      <c r="I172" s="41"/>
      <c r="J172" s="1"/>
    </row>
    <row r="173" spans="2:10" x14ac:dyDescent="0.3">
      <c r="B173" s="1"/>
      <c r="C173" s="530"/>
      <c r="D173" s="531"/>
      <c r="E173" s="530"/>
      <c r="F173" s="531"/>
      <c r="G173" s="530"/>
      <c r="H173" s="531"/>
      <c r="I173" s="41"/>
      <c r="J173" s="1"/>
    </row>
    <row r="174" spans="2:10" x14ac:dyDescent="0.3">
      <c r="B174" s="1"/>
      <c r="C174" s="544"/>
      <c r="D174" s="545"/>
      <c r="E174" s="545"/>
      <c r="F174" s="545"/>
      <c r="G174" s="545"/>
      <c r="H174" s="545"/>
      <c r="I174" s="41"/>
      <c r="J174" s="1"/>
    </row>
    <row r="175" spans="2:10" x14ac:dyDescent="0.3">
      <c r="B175" s="1"/>
      <c r="C175" s="574"/>
      <c r="D175" s="552"/>
      <c r="E175" s="552"/>
      <c r="F175" s="552"/>
      <c r="G175" s="552"/>
      <c r="H175" s="552"/>
      <c r="I175" s="41"/>
      <c r="J175" s="1"/>
    </row>
    <row r="176" spans="2:10" x14ac:dyDescent="0.3">
      <c r="B176" s="1"/>
      <c r="C176" s="571" t="s">
        <v>96</v>
      </c>
      <c r="D176" s="571"/>
      <c r="E176" s="571" t="s">
        <v>93</v>
      </c>
      <c r="F176" s="571"/>
      <c r="G176" s="560" t="s">
        <v>97</v>
      </c>
      <c r="H176" s="561"/>
      <c r="I176" s="47" t="s">
        <v>95</v>
      </c>
      <c r="J176" s="1"/>
    </row>
    <row r="177" spans="2:10" ht="14.15" customHeight="1" x14ac:dyDescent="0.3">
      <c r="B177" s="1"/>
      <c r="C177" s="553" t="s">
        <v>98</v>
      </c>
      <c r="D177" s="554"/>
      <c r="E177" s="572"/>
      <c r="F177" s="573"/>
      <c r="G177" s="572"/>
      <c r="H177" s="573"/>
      <c r="I177" s="106"/>
      <c r="J177" s="1"/>
    </row>
    <row r="178" spans="2:10" x14ac:dyDescent="0.3">
      <c r="B178" s="1"/>
      <c r="C178" s="553" t="s">
        <v>99</v>
      </c>
      <c r="D178" s="554"/>
      <c r="E178" s="530"/>
      <c r="F178" s="531"/>
      <c r="G178" s="530"/>
      <c r="H178" s="531"/>
      <c r="I178" s="106"/>
      <c r="J178" s="1"/>
    </row>
    <row r="179" spans="2:10" ht="14.15" customHeight="1" x14ac:dyDescent="0.3">
      <c r="B179" s="1"/>
      <c r="C179" s="553" t="s">
        <v>100</v>
      </c>
      <c r="D179" s="554"/>
      <c r="E179" s="530"/>
      <c r="F179" s="531"/>
      <c r="G179" s="530"/>
      <c r="H179" s="531"/>
      <c r="I179" s="106"/>
      <c r="J179" s="1"/>
    </row>
    <row r="180" spans="2:10" ht="14.15" customHeight="1" x14ac:dyDescent="0.3">
      <c r="B180" s="1"/>
      <c r="C180" s="553" t="s">
        <v>101</v>
      </c>
      <c r="D180" s="554"/>
      <c r="E180" s="530"/>
      <c r="F180" s="531"/>
      <c r="G180" s="530"/>
      <c r="H180" s="531"/>
      <c r="I180" s="106"/>
      <c r="J180" s="1"/>
    </row>
    <row r="181" spans="2:10" ht="14.15" customHeight="1" x14ac:dyDescent="0.3">
      <c r="B181" s="1"/>
      <c r="C181" s="553" t="s">
        <v>102</v>
      </c>
      <c r="D181" s="554"/>
      <c r="E181" s="530"/>
      <c r="F181" s="531"/>
      <c r="G181" s="530"/>
      <c r="H181" s="531"/>
      <c r="I181" s="106"/>
      <c r="J181" s="1"/>
    </row>
    <row r="182" spans="2:10" ht="14.15" customHeight="1" x14ac:dyDescent="0.3">
      <c r="B182" s="1"/>
      <c r="C182" s="553" t="s">
        <v>103</v>
      </c>
      <c r="D182" s="554"/>
      <c r="E182" s="530"/>
      <c r="F182" s="531"/>
      <c r="G182" s="530"/>
      <c r="H182" s="531"/>
      <c r="I182" s="106"/>
      <c r="J182" s="1"/>
    </row>
    <row r="183" spans="2:10" x14ac:dyDescent="0.3">
      <c r="B183" s="1"/>
      <c r="C183" s="552"/>
      <c r="D183" s="552"/>
      <c r="E183" s="552"/>
      <c r="F183" s="552"/>
      <c r="G183" s="552"/>
      <c r="H183" s="552"/>
      <c r="I183" s="1"/>
      <c r="J183" s="1"/>
    </row>
    <row r="184" spans="2:10" x14ac:dyDescent="0.3">
      <c r="B184" s="1"/>
      <c r="C184" s="1"/>
      <c r="D184" s="1"/>
      <c r="E184" s="1"/>
      <c r="F184" s="1"/>
      <c r="G184" s="1"/>
      <c r="H184" s="1"/>
      <c r="I184" s="1"/>
      <c r="J184" s="1"/>
    </row>
    <row r="185" spans="2:10" ht="15.5" x14ac:dyDescent="0.35">
      <c r="B185" s="1"/>
      <c r="C185" s="420" t="s">
        <v>104</v>
      </c>
      <c r="D185" s="421"/>
      <c r="E185" s="421"/>
      <c r="F185" s="421"/>
      <c r="G185" s="421"/>
      <c r="H185" s="421"/>
      <c r="I185" s="422"/>
      <c r="J185" s="1"/>
    </row>
    <row r="186" spans="2:10" x14ac:dyDescent="0.3">
      <c r="B186" s="1"/>
      <c r="C186" s="286"/>
      <c r="D186" s="36"/>
      <c r="E186" s="36"/>
      <c r="F186" s="36"/>
      <c r="G186" s="36"/>
      <c r="H186" s="36"/>
      <c r="I186" s="287"/>
      <c r="J186" s="1"/>
    </row>
    <row r="187" spans="2:10" ht="65.900000000000006" customHeight="1" x14ac:dyDescent="0.3">
      <c r="B187" s="1"/>
      <c r="C187" s="85" t="s">
        <v>22</v>
      </c>
      <c r="D187" s="550" t="s">
        <v>105</v>
      </c>
      <c r="E187" s="550"/>
      <c r="F187" s="550"/>
      <c r="G187" s="550"/>
      <c r="H187" s="550"/>
      <c r="I187" s="551"/>
      <c r="J187" s="1"/>
    </row>
    <row r="188" spans="2:10" x14ac:dyDescent="0.3">
      <c r="B188" s="1"/>
      <c r="C188" s="286"/>
      <c r="D188" s="36"/>
      <c r="E188" s="36"/>
      <c r="F188" s="36"/>
      <c r="G188" s="36"/>
      <c r="H188" s="36"/>
      <c r="I188" s="287"/>
      <c r="J188" s="1"/>
    </row>
    <row r="189" spans="2:10" ht="28" x14ac:dyDescent="0.3">
      <c r="B189" s="45" t="s">
        <v>78</v>
      </c>
      <c r="C189" s="39" t="s">
        <v>106</v>
      </c>
      <c r="D189" s="39" t="s">
        <v>107</v>
      </c>
      <c r="E189" s="37" t="s">
        <v>83</v>
      </c>
      <c r="F189" s="459" t="s">
        <v>84</v>
      </c>
      <c r="G189" s="525"/>
      <c r="H189" s="525"/>
      <c r="I189" s="526"/>
      <c r="J189" s="1"/>
    </row>
    <row r="190" spans="2:10" x14ac:dyDescent="0.3">
      <c r="B190" s="45">
        <v>1</v>
      </c>
      <c r="C190" s="288"/>
      <c r="D190" s="63">
        <f>ExtraCalcs!$AT$18</f>
        <v>0</v>
      </c>
      <c r="E190" s="44">
        <f>D190-C190</f>
        <v>0</v>
      </c>
      <c r="F190" s="547"/>
      <c r="G190" s="548"/>
      <c r="H190" s="548"/>
      <c r="I190" s="549"/>
      <c r="J190" s="1"/>
    </row>
    <row r="191" spans="2:10" x14ac:dyDescent="0.3">
      <c r="B191" s="45">
        <v>2</v>
      </c>
      <c r="C191" s="286"/>
      <c r="D191" s="36"/>
      <c r="E191" s="36"/>
      <c r="F191" s="36"/>
      <c r="G191" s="36"/>
      <c r="H191" s="36"/>
      <c r="I191" s="287"/>
      <c r="J191" s="1"/>
    </row>
    <row r="192" spans="2:10" ht="28" x14ac:dyDescent="0.3">
      <c r="B192" s="45">
        <v>3</v>
      </c>
      <c r="C192" s="39" t="s">
        <v>108</v>
      </c>
      <c r="D192" s="39" t="s">
        <v>109</v>
      </c>
      <c r="E192" s="37" t="s">
        <v>83</v>
      </c>
      <c r="F192" s="459" t="s">
        <v>84</v>
      </c>
      <c r="G192" s="525"/>
      <c r="H192" s="525"/>
      <c r="I192" s="526"/>
      <c r="J192" s="1"/>
    </row>
    <row r="193" spans="2:10" x14ac:dyDescent="0.3">
      <c r="B193" s="45">
        <v>4</v>
      </c>
      <c r="C193" s="288"/>
      <c r="D193" s="63">
        <f>ExtraCalcs!$AU$18</f>
        <v>0</v>
      </c>
      <c r="E193" s="44">
        <f>D193-C193</f>
        <v>0</v>
      </c>
      <c r="F193" s="547"/>
      <c r="G193" s="548"/>
      <c r="H193" s="548"/>
      <c r="I193" s="549"/>
      <c r="J193" s="1"/>
    </row>
    <row r="194" spans="2:10" x14ac:dyDescent="0.3">
      <c r="B194" s="45">
        <v>5</v>
      </c>
      <c r="C194" s="286"/>
      <c r="D194" s="36"/>
      <c r="E194" s="36"/>
      <c r="F194" s="36"/>
      <c r="G194" s="36"/>
      <c r="H194" s="36"/>
      <c r="I194" s="287"/>
      <c r="J194" s="1"/>
    </row>
    <row r="195" spans="2:10" x14ac:dyDescent="0.3">
      <c r="B195" s="1"/>
      <c r="C195" s="289"/>
      <c r="D195" s="36"/>
      <c r="E195" s="36"/>
      <c r="F195" s="36"/>
      <c r="G195" s="36"/>
      <c r="H195" s="36"/>
      <c r="I195" s="287"/>
      <c r="J195" s="1"/>
    </row>
    <row r="196" spans="2:10" x14ac:dyDescent="0.3">
      <c r="B196" s="1"/>
      <c r="C196" s="527" t="s">
        <v>28</v>
      </c>
      <c r="D196" s="528"/>
      <c r="E196" s="528"/>
      <c r="F196" s="529"/>
      <c r="G196" s="387" t="s">
        <v>29</v>
      </c>
      <c r="H196" s="388"/>
      <c r="I196" s="389"/>
      <c r="J196" s="1"/>
    </row>
    <row r="197" spans="2:10" x14ac:dyDescent="0.3">
      <c r="B197" s="1"/>
      <c r="C197" s="390"/>
      <c r="D197" s="391"/>
      <c r="E197" s="391"/>
      <c r="F197" s="392"/>
      <c r="G197" s="399"/>
      <c r="H197" s="400"/>
      <c r="I197" s="401"/>
      <c r="J197" s="1"/>
    </row>
    <row r="198" spans="2:10" x14ac:dyDescent="0.3">
      <c r="B198" s="1"/>
      <c r="C198" s="393"/>
      <c r="D198" s="394"/>
      <c r="E198" s="394"/>
      <c r="F198" s="395"/>
      <c r="G198" s="402"/>
      <c r="H198" s="403"/>
      <c r="I198" s="404"/>
      <c r="J198" s="1"/>
    </row>
    <row r="199" spans="2:10" x14ac:dyDescent="0.3">
      <c r="B199" s="1"/>
      <c r="C199" s="393"/>
      <c r="D199" s="394"/>
      <c r="E199" s="394"/>
      <c r="F199" s="395"/>
      <c r="G199" s="402"/>
      <c r="H199" s="403"/>
      <c r="I199" s="404"/>
      <c r="J199" s="1"/>
    </row>
    <row r="200" spans="2:10" x14ac:dyDescent="0.3">
      <c r="B200" s="1"/>
      <c r="C200" s="396"/>
      <c r="D200" s="397"/>
      <c r="E200" s="397"/>
      <c r="F200" s="398"/>
      <c r="G200" s="405"/>
      <c r="H200" s="406"/>
      <c r="I200" s="407"/>
      <c r="J200" s="1"/>
    </row>
    <row r="201" spans="2:10" x14ac:dyDescent="0.3">
      <c r="B201" s="1"/>
      <c r="C201" s="1"/>
      <c r="D201" s="1"/>
      <c r="E201" s="1"/>
      <c r="F201" s="1"/>
      <c r="G201" s="1"/>
      <c r="H201" s="1"/>
      <c r="I201" s="1"/>
      <c r="J201" s="1"/>
    </row>
    <row r="202" spans="2:10" ht="18.75" customHeight="1" x14ac:dyDescent="0.35">
      <c r="B202" s="1"/>
      <c r="C202" s="532" t="s">
        <v>110</v>
      </c>
      <c r="D202" s="533"/>
      <c r="E202" s="533"/>
      <c r="F202" s="533"/>
      <c r="G202" s="533"/>
      <c r="H202" s="534"/>
      <c r="I202" s="535"/>
      <c r="J202" s="1"/>
    </row>
    <row r="203" spans="2:10" x14ac:dyDescent="0.3">
      <c r="B203" s="1"/>
      <c r="C203" s="282"/>
      <c r="D203" s="283"/>
      <c r="E203" s="283"/>
      <c r="F203" s="283"/>
      <c r="G203" s="283"/>
      <c r="H203" s="283"/>
      <c r="I203" s="284"/>
      <c r="J203" s="1"/>
    </row>
    <row r="204" spans="2:10" ht="100.5" customHeight="1" x14ac:dyDescent="0.3">
      <c r="B204" s="1"/>
      <c r="C204" s="536" t="s">
        <v>22</v>
      </c>
      <c r="D204" s="538" t="s">
        <v>111</v>
      </c>
      <c r="E204" s="539"/>
      <c r="F204" s="539"/>
      <c r="G204" s="539"/>
      <c r="H204" s="539"/>
      <c r="I204" s="540"/>
      <c r="J204" s="1"/>
    </row>
    <row r="205" spans="2:10" ht="9.75" customHeight="1" x14ac:dyDescent="0.3">
      <c r="B205" s="1"/>
      <c r="C205" s="537"/>
      <c r="D205" s="541"/>
      <c r="E205" s="542"/>
      <c r="F205" s="542"/>
      <c r="G205" s="542"/>
      <c r="H205" s="542"/>
      <c r="I205" s="543"/>
      <c r="J205" s="1"/>
    </row>
    <row r="206" spans="2:10" x14ac:dyDescent="0.3">
      <c r="B206" s="1"/>
      <c r="C206" s="282"/>
      <c r="D206" s="283"/>
      <c r="E206" s="283"/>
      <c r="F206" s="283"/>
      <c r="G206" s="283"/>
      <c r="H206" s="283"/>
      <c r="I206" s="284"/>
      <c r="J206" s="1"/>
    </row>
    <row r="207" spans="2:10" x14ac:dyDescent="0.3">
      <c r="B207" s="1"/>
      <c r="C207" s="282"/>
      <c r="D207" s="285"/>
      <c r="E207" s="283"/>
      <c r="F207" s="283"/>
      <c r="G207" s="283"/>
      <c r="H207" s="283"/>
      <c r="I207" s="284"/>
      <c r="J207" s="1"/>
    </row>
    <row r="208" spans="2:10" x14ac:dyDescent="0.3">
      <c r="B208" s="1"/>
      <c r="C208" s="527" t="s">
        <v>28</v>
      </c>
      <c r="D208" s="528"/>
      <c r="E208" s="528"/>
      <c r="F208" s="529"/>
      <c r="G208" s="387" t="s">
        <v>29</v>
      </c>
      <c r="H208" s="388"/>
      <c r="I208" s="389"/>
      <c r="J208" s="1"/>
    </row>
    <row r="209" spans="2:10" x14ac:dyDescent="0.3">
      <c r="B209" s="1"/>
      <c r="C209" s="390"/>
      <c r="D209" s="391"/>
      <c r="E209" s="391"/>
      <c r="F209" s="392"/>
      <c r="G209" s="399"/>
      <c r="H209" s="400"/>
      <c r="I209" s="401"/>
      <c r="J209" s="1"/>
    </row>
    <row r="210" spans="2:10" x14ac:dyDescent="0.3">
      <c r="B210" s="1"/>
      <c r="C210" s="393"/>
      <c r="D210" s="394"/>
      <c r="E210" s="394"/>
      <c r="F210" s="395"/>
      <c r="G210" s="402"/>
      <c r="H210" s="403"/>
      <c r="I210" s="404"/>
      <c r="J210" s="1"/>
    </row>
    <row r="211" spans="2:10" x14ac:dyDescent="0.3">
      <c r="B211" s="1"/>
      <c r="C211" s="393"/>
      <c r="D211" s="394"/>
      <c r="E211" s="394"/>
      <c r="F211" s="395"/>
      <c r="G211" s="402"/>
      <c r="H211" s="403"/>
      <c r="I211" s="404"/>
      <c r="J211" s="1"/>
    </row>
    <row r="212" spans="2:10" x14ac:dyDescent="0.3">
      <c r="B212" s="1"/>
      <c r="C212" s="396"/>
      <c r="D212" s="397"/>
      <c r="E212" s="397"/>
      <c r="F212" s="398"/>
      <c r="G212" s="405"/>
      <c r="H212" s="406"/>
      <c r="I212" s="407"/>
      <c r="J212" s="1"/>
    </row>
    <row r="213" spans="2:10" x14ac:dyDescent="0.3">
      <c r="B213" s="1"/>
      <c r="C213" s="1"/>
      <c r="D213" s="1"/>
      <c r="E213" s="1"/>
      <c r="F213" s="1"/>
      <c r="G213" s="1"/>
      <c r="H213" s="1"/>
      <c r="I213" s="1"/>
      <c r="J213" s="1"/>
    </row>
    <row r="214" spans="2:10" x14ac:dyDescent="0.3">
      <c r="B214" s="1"/>
      <c r="C214" s="1"/>
      <c r="D214" s="1"/>
      <c r="E214" s="1"/>
      <c r="F214" s="1"/>
      <c r="G214" s="1"/>
      <c r="H214" s="1"/>
      <c r="I214" s="1"/>
      <c r="J214" s="1"/>
    </row>
  </sheetData>
  <sheetProtection algorithmName="SHA-512" hashValue="EYevvzejhGVCXXj+N5Idkiy3nbd7UoUoYkltxGzJ2/OfnrOurwm+vKYWBDu3cz8vpQpo39+ofEegNdPyh0ItJg==" saltValue="0svS+iS+kMQczCTiOOLZMw==" spinCount="100000" sheet="1" formatColumns="0" formatRows="0"/>
  <mergeCells count="199">
    <mergeCell ref="F5:I18"/>
    <mergeCell ref="E182:F182"/>
    <mergeCell ref="G182:H182"/>
    <mergeCell ref="E176:F176"/>
    <mergeCell ref="G176:H176"/>
    <mergeCell ref="C177:D177"/>
    <mergeCell ref="E177:F177"/>
    <mergeCell ref="G177:H177"/>
    <mergeCell ref="C178:D178"/>
    <mergeCell ref="E178:F178"/>
    <mergeCell ref="G178:H178"/>
    <mergeCell ref="C179:D179"/>
    <mergeCell ref="E179:F179"/>
    <mergeCell ref="G179:H179"/>
    <mergeCell ref="C175:D175"/>
    <mergeCell ref="C159:I159"/>
    <mergeCell ref="D161:I161"/>
    <mergeCell ref="C163:D163"/>
    <mergeCell ref="E163:F163"/>
    <mergeCell ref="C168:D168"/>
    <mergeCell ref="C169:D169"/>
    <mergeCell ref="C176:D176"/>
    <mergeCell ref="C180:D180"/>
    <mergeCell ref="C164:D164"/>
    <mergeCell ref="C165:D165"/>
    <mergeCell ref="C166:D166"/>
    <mergeCell ref="C167:D167"/>
    <mergeCell ref="E164:F164"/>
    <mergeCell ref="E165:F165"/>
    <mergeCell ref="E166:F166"/>
    <mergeCell ref="E167:F167"/>
    <mergeCell ref="H126:I126"/>
    <mergeCell ref="H127:I127"/>
    <mergeCell ref="H128:I128"/>
    <mergeCell ref="H129:I129"/>
    <mergeCell ref="H132:I132"/>
    <mergeCell ref="H133:I133"/>
    <mergeCell ref="C142:I142"/>
    <mergeCell ref="D144:I144"/>
    <mergeCell ref="G163:H163"/>
    <mergeCell ref="H120:I120"/>
    <mergeCell ref="H121:I121"/>
    <mergeCell ref="H122:I122"/>
    <mergeCell ref="H123:I123"/>
    <mergeCell ref="H124:I124"/>
    <mergeCell ref="H125:I125"/>
    <mergeCell ref="H114:I114"/>
    <mergeCell ref="H115:I115"/>
    <mergeCell ref="H116:I116"/>
    <mergeCell ref="H117:I117"/>
    <mergeCell ref="H118:I118"/>
    <mergeCell ref="H119:I119"/>
    <mergeCell ref="H111:I111"/>
    <mergeCell ref="H112:I112"/>
    <mergeCell ref="H113:I113"/>
    <mergeCell ref="H102:I102"/>
    <mergeCell ref="H103:I103"/>
    <mergeCell ref="H104:I104"/>
    <mergeCell ref="H105:I105"/>
    <mergeCell ref="H106:I106"/>
    <mergeCell ref="H107:I107"/>
    <mergeCell ref="H101:I101"/>
    <mergeCell ref="H91:I91"/>
    <mergeCell ref="H92:I92"/>
    <mergeCell ref="H93:I93"/>
    <mergeCell ref="H94:I94"/>
    <mergeCell ref="H95:I95"/>
    <mergeCell ref="H108:I108"/>
    <mergeCell ref="H109:I109"/>
    <mergeCell ref="H110:I110"/>
    <mergeCell ref="H74:I74"/>
    <mergeCell ref="H75:I75"/>
    <mergeCell ref="H76:I76"/>
    <mergeCell ref="H77:I77"/>
    <mergeCell ref="H96:I96"/>
    <mergeCell ref="H97:I97"/>
    <mergeCell ref="H98:I98"/>
    <mergeCell ref="H99:I99"/>
    <mergeCell ref="H100:I100"/>
    <mergeCell ref="H51:I51"/>
    <mergeCell ref="H52:I52"/>
    <mergeCell ref="H53:I53"/>
    <mergeCell ref="H66:I66"/>
    <mergeCell ref="H67:I67"/>
    <mergeCell ref="H68:I68"/>
    <mergeCell ref="H69:I69"/>
    <mergeCell ref="H70:I70"/>
    <mergeCell ref="H71:I71"/>
    <mergeCell ref="H60:I60"/>
    <mergeCell ref="H61:I61"/>
    <mergeCell ref="H62:I62"/>
    <mergeCell ref="H63:I63"/>
    <mergeCell ref="H64:I64"/>
    <mergeCell ref="H65:I65"/>
    <mergeCell ref="G169:H169"/>
    <mergeCell ref="G174:H174"/>
    <mergeCell ref="G175:H175"/>
    <mergeCell ref="H54:I54"/>
    <mergeCell ref="H55:I55"/>
    <mergeCell ref="H56:I56"/>
    <mergeCell ref="H57:I57"/>
    <mergeCell ref="H58:I58"/>
    <mergeCell ref="H59:I59"/>
    <mergeCell ref="H90:I90"/>
    <mergeCell ref="H78:I78"/>
    <mergeCell ref="H79:I79"/>
    <mergeCell ref="H80:I80"/>
    <mergeCell ref="H81:I81"/>
    <mergeCell ref="H84:I84"/>
    <mergeCell ref="H85:I85"/>
    <mergeCell ref="H86:I86"/>
    <mergeCell ref="H87:I87"/>
    <mergeCell ref="H88:I88"/>
    <mergeCell ref="H89:I89"/>
    <mergeCell ref="H82:I82"/>
    <mergeCell ref="H83:I83"/>
    <mergeCell ref="H72:I72"/>
    <mergeCell ref="H73:I73"/>
    <mergeCell ref="H31:I31"/>
    <mergeCell ref="H32:I32"/>
    <mergeCell ref="H33:I33"/>
    <mergeCell ref="H42:I42"/>
    <mergeCell ref="H43:I43"/>
    <mergeCell ref="H44:I44"/>
    <mergeCell ref="H45:I45"/>
    <mergeCell ref="H46:I46"/>
    <mergeCell ref="H47:I47"/>
    <mergeCell ref="C181:D181"/>
    <mergeCell ref="C182:D182"/>
    <mergeCell ref="G183:H183"/>
    <mergeCell ref="E168:F168"/>
    <mergeCell ref="E169:F169"/>
    <mergeCell ref="E174:F174"/>
    <mergeCell ref="E175:F175"/>
    <mergeCell ref="E183:F183"/>
    <mergeCell ref="C24:I24"/>
    <mergeCell ref="D26:I26"/>
    <mergeCell ref="H28:I28"/>
    <mergeCell ref="H29:I29"/>
    <mergeCell ref="G164:H164"/>
    <mergeCell ref="G165:H165"/>
    <mergeCell ref="G166:H166"/>
    <mergeCell ref="G167:H167"/>
    <mergeCell ref="G168:H168"/>
    <mergeCell ref="H36:I36"/>
    <mergeCell ref="H37:I37"/>
    <mergeCell ref="H38:I38"/>
    <mergeCell ref="H39:I39"/>
    <mergeCell ref="H40:I40"/>
    <mergeCell ref="H41:I41"/>
    <mergeCell ref="H30:I30"/>
    <mergeCell ref="C202:I202"/>
    <mergeCell ref="C204:C205"/>
    <mergeCell ref="D204:I205"/>
    <mergeCell ref="C174:D174"/>
    <mergeCell ref="C197:F200"/>
    <mergeCell ref="G197:I200"/>
    <mergeCell ref="C208:F208"/>
    <mergeCell ref="G208:I208"/>
    <mergeCell ref="H34:I34"/>
    <mergeCell ref="H35:I35"/>
    <mergeCell ref="H48:I48"/>
    <mergeCell ref="H49:I49"/>
    <mergeCell ref="H50:I50"/>
    <mergeCell ref="F189:I189"/>
    <mergeCell ref="F190:I190"/>
    <mergeCell ref="F192:I192"/>
    <mergeCell ref="F193:I193"/>
    <mergeCell ref="E180:F180"/>
    <mergeCell ref="G180:H180"/>
    <mergeCell ref="E181:F181"/>
    <mergeCell ref="G181:H181"/>
    <mergeCell ref="C185:I185"/>
    <mergeCell ref="D187:I187"/>
    <mergeCell ref="C183:D183"/>
    <mergeCell ref="C209:F212"/>
    <mergeCell ref="G209:I212"/>
    <mergeCell ref="C135:F135"/>
    <mergeCell ref="G135:I135"/>
    <mergeCell ref="C136:F139"/>
    <mergeCell ref="G136:I139"/>
    <mergeCell ref="C152:F152"/>
    <mergeCell ref="G152:I152"/>
    <mergeCell ref="C153:F156"/>
    <mergeCell ref="G153:I156"/>
    <mergeCell ref="C196:F196"/>
    <mergeCell ref="G196:I196"/>
    <mergeCell ref="C173:D173"/>
    <mergeCell ref="C172:D172"/>
    <mergeCell ref="C171:D171"/>
    <mergeCell ref="C170:D170"/>
    <mergeCell ref="E170:F170"/>
    <mergeCell ref="E171:F171"/>
    <mergeCell ref="E172:F172"/>
    <mergeCell ref="E173:F173"/>
    <mergeCell ref="G170:H170"/>
    <mergeCell ref="G171:H171"/>
    <mergeCell ref="G172:H172"/>
    <mergeCell ref="G173:H173"/>
  </mergeCells>
  <conditionalFormatting sqref="C136">
    <cfRule type="expression" dxfId="20" priority="41">
      <formula>#REF!=""</formula>
    </cfRule>
  </conditionalFormatting>
  <conditionalFormatting sqref="C153">
    <cfRule type="expression" dxfId="19" priority="4">
      <formula>#REF!=""</formula>
    </cfRule>
  </conditionalFormatting>
  <conditionalFormatting sqref="C197">
    <cfRule type="expression" dxfId="18" priority="3">
      <formula>#REF!=""</formula>
    </cfRule>
  </conditionalFormatting>
  <conditionalFormatting sqref="C209">
    <cfRule type="expression" dxfId="17" priority="2">
      <formula>#REF!=""</formula>
    </cfRule>
  </conditionalFormatting>
  <conditionalFormatting sqref="E190">
    <cfRule type="cellIs" dxfId="16" priority="13" operator="lessThanOrEqual">
      <formula>-1</formula>
    </cfRule>
  </conditionalFormatting>
  <conditionalFormatting sqref="E193">
    <cfRule type="cellIs" dxfId="15" priority="12" operator="lessThanOrEqual">
      <formula>-1</formula>
    </cfRule>
  </conditionalFormatting>
  <conditionalFormatting sqref="G29:G129">
    <cfRule type="cellIs" dxfId="14" priority="35" operator="lessThanOrEqual">
      <formula>-1</formula>
    </cfRule>
  </conditionalFormatting>
  <conditionalFormatting sqref="G133">
    <cfRule type="cellIs" dxfId="13" priority="33" operator="lessThanOrEqual">
      <formula>-1</formula>
    </cfRule>
  </conditionalFormatting>
  <conditionalFormatting sqref="H147">
    <cfRule type="cellIs" dxfId="12" priority="21" operator="lessThanOrEqual">
      <formula>-1</formula>
    </cfRule>
  </conditionalFormatting>
  <conditionalFormatting sqref="H150">
    <cfRule type="cellIs" dxfId="11" priority="1" operator="lessThanOrEqual">
      <formula>-1</formula>
    </cfRule>
  </conditionalFormatting>
  <pageMargins left="0.7" right="0.7" top="0.75" bottom="0.75" header="0.3" footer="0.3"/>
  <pageSetup paperSize="9" scale="41" orientation="portrait" r:id="rId1"/>
  <headerFooter>
    <oddFooter>&amp;C_x000D_&amp;1#&amp;"Calibri"&amp;10&amp;K000000 Classification: Unclassified</oddFooter>
  </headerFooter>
  <rowBreaks count="1" manualBreakCount="1">
    <brk id="22" min="1"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3B7BC-E882-472D-9FDD-93EA4C5A40FE}">
  <sheetPr>
    <tabColor theme="4" tint="0.59999389629810485"/>
    <pageSetUpPr autoPageBreaks="0" fitToPage="1"/>
  </sheetPr>
  <dimension ref="B2:V88"/>
  <sheetViews>
    <sheetView topLeftCell="A10" workbookViewId="0">
      <selection activeCell="D10" sqref="D10:U10"/>
    </sheetView>
  </sheetViews>
  <sheetFormatPr defaultColWidth="10.25" defaultRowHeight="14" x14ac:dyDescent="0.3"/>
  <cols>
    <col min="1" max="2" width="10.25" style="2"/>
    <col min="3" max="3" width="39.5" style="2" customWidth="1"/>
    <col min="4" max="5" width="30.58203125" style="2" customWidth="1"/>
    <col min="6" max="9" width="19" style="2" customWidth="1"/>
    <col min="10" max="10" width="19" style="2" bestFit="1" customWidth="1"/>
    <col min="11" max="11" width="17.58203125" style="2" customWidth="1"/>
    <col min="12" max="21" width="14.5" style="2" customWidth="1"/>
    <col min="22" max="24" width="10.25" style="2"/>
    <col min="25" max="25" width="13.75" style="2" bestFit="1" customWidth="1"/>
    <col min="26" max="26" width="44.08203125" style="2" bestFit="1" customWidth="1"/>
    <col min="27" max="27" width="10.25" style="2"/>
    <col min="28" max="29" width="8" style="2" customWidth="1"/>
    <col min="30" max="16384" width="10.25" style="2"/>
  </cols>
  <sheetData>
    <row r="2" spans="2:22" x14ac:dyDescent="0.3">
      <c r="B2" s="1"/>
      <c r="C2" s="1"/>
      <c r="D2" s="1"/>
      <c r="E2" s="1"/>
      <c r="F2" s="1"/>
      <c r="G2" s="1"/>
      <c r="H2" s="1"/>
      <c r="I2" s="1"/>
      <c r="J2" s="1"/>
      <c r="K2" s="1"/>
      <c r="L2" s="1"/>
      <c r="M2" s="1"/>
      <c r="N2" s="1"/>
      <c r="O2" s="1"/>
      <c r="P2" s="1"/>
      <c r="Q2" s="1"/>
      <c r="R2" s="1"/>
      <c r="S2" s="1"/>
      <c r="T2" s="1"/>
      <c r="U2" s="1"/>
      <c r="V2" s="1"/>
    </row>
    <row r="3" spans="2:22" x14ac:dyDescent="0.3">
      <c r="B3" s="1"/>
      <c r="C3" s="1"/>
      <c r="D3" s="1"/>
      <c r="E3" s="1"/>
      <c r="F3" s="1"/>
      <c r="G3" s="1"/>
      <c r="H3" s="1"/>
      <c r="I3" s="1"/>
      <c r="J3" s="1"/>
      <c r="K3" s="1"/>
      <c r="L3" s="1"/>
      <c r="M3" s="1"/>
      <c r="N3" s="1"/>
      <c r="O3" s="1"/>
      <c r="P3" s="1"/>
      <c r="Q3" s="1"/>
      <c r="R3" s="1"/>
      <c r="S3" s="1"/>
      <c r="T3" s="1"/>
      <c r="U3" s="1"/>
      <c r="V3" s="1"/>
    </row>
    <row r="4" spans="2:22" x14ac:dyDescent="0.3">
      <c r="B4" s="1"/>
      <c r="C4" s="1"/>
      <c r="D4" s="1"/>
      <c r="E4" s="1"/>
      <c r="F4" s="1"/>
      <c r="G4" s="1"/>
      <c r="H4" s="1"/>
      <c r="I4" s="1"/>
      <c r="J4" s="1"/>
      <c r="K4" s="1"/>
      <c r="L4" s="1"/>
      <c r="M4" s="1"/>
      <c r="N4" s="1"/>
      <c r="O4" s="1"/>
      <c r="P4" s="1"/>
      <c r="Q4" s="1"/>
      <c r="R4" s="1"/>
      <c r="S4" s="1"/>
      <c r="T4" s="1"/>
      <c r="U4" s="1"/>
      <c r="V4" s="1"/>
    </row>
    <row r="5" spans="2:22" ht="15.75" customHeight="1" x14ac:dyDescent="0.3">
      <c r="B5" s="1"/>
      <c r="C5" s="280" t="s">
        <v>20</v>
      </c>
      <c r="D5" s="281">
        <f>Control!D6</f>
        <v>0</v>
      </c>
      <c r="E5" s="1"/>
      <c r="F5" s="1"/>
      <c r="G5" s="1"/>
      <c r="H5" s="1"/>
      <c r="I5" s="1"/>
      <c r="J5" s="413" t="s">
        <v>699</v>
      </c>
      <c r="K5" s="606"/>
      <c r="L5" s="606"/>
      <c r="M5" s="606"/>
      <c r="N5" s="606"/>
      <c r="O5" s="606"/>
      <c r="P5" s="606"/>
      <c r="Q5" s="606"/>
      <c r="R5" s="606"/>
      <c r="S5" s="606"/>
      <c r="T5" s="606"/>
      <c r="U5" s="607"/>
      <c r="V5" s="1"/>
    </row>
    <row r="6" spans="2:22" ht="105" customHeight="1" x14ac:dyDescent="0.3">
      <c r="B6" s="1"/>
      <c r="C6" s="1"/>
      <c r="D6" s="1"/>
      <c r="E6" s="1"/>
      <c r="F6" s="1"/>
      <c r="G6" s="1"/>
      <c r="H6" s="1"/>
      <c r="I6" s="1"/>
      <c r="J6" s="608"/>
      <c r="K6" s="609"/>
      <c r="L6" s="609"/>
      <c r="M6" s="609"/>
      <c r="N6" s="609"/>
      <c r="O6" s="609"/>
      <c r="P6" s="609"/>
      <c r="Q6" s="609"/>
      <c r="R6" s="609"/>
      <c r="S6" s="609"/>
      <c r="T6" s="609"/>
      <c r="U6" s="610"/>
      <c r="V6" s="1"/>
    </row>
    <row r="7" spans="2:22" x14ac:dyDescent="0.3">
      <c r="B7" s="1"/>
      <c r="C7" s="1"/>
      <c r="D7" s="1"/>
      <c r="E7" s="1"/>
      <c r="F7" s="1"/>
      <c r="G7" s="1"/>
      <c r="H7" s="1"/>
      <c r="I7" s="1"/>
      <c r="J7" s="1"/>
      <c r="K7" s="1"/>
      <c r="L7" s="1"/>
      <c r="M7" s="1"/>
      <c r="N7" s="330"/>
      <c r="O7" s="330"/>
      <c r="P7" s="330"/>
      <c r="Q7" s="330"/>
      <c r="R7" s="330"/>
      <c r="S7" s="330"/>
      <c r="T7" s="330"/>
      <c r="U7" s="330"/>
      <c r="V7" s="1"/>
    </row>
    <row r="8" spans="2:22" ht="15.5" x14ac:dyDescent="0.35">
      <c r="B8" s="1"/>
      <c r="C8" s="425" t="s">
        <v>112</v>
      </c>
      <c r="D8" s="613"/>
      <c r="E8" s="613"/>
      <c r="F8" s="613"/>
      <c r="G8" s="613"/>
      <c r="H8" s="613"/>
      <c r="I8" s="613"/>
      <c r="J8" s="613"/>
      <c r="K8" s="613"/>
      <c r="L8" s="613"/>
      <c r="M8" s="613"/>
      <c r="N8" s="613"/>
      <c r="O8" s="613"/>
      <c r="P8" s="613"/>
      <c r="Q8" s="613"/>
      <c r="R8" s="613"/>
      <c r="S8" s="613"/>
      <c r="T8" s="613"/>
      <c r="U8" s="614"/>
      <c r="V8" s="1"/>
    </row>
    <row r="9" spans="2:22" ht="15.5" x14ac:dyDescent="0.35">
      <c r="B9" s="1"/>
      <c r="C9" s="331"/>
      <c r="D9" s="69"/>
      <c r="E9" s="69"/>
      <c r="F9" s="69"/>
      <c r="G9" s="69"/>
      <c r="H9" s="69"/>
      <c r="I9" s="69"/>
      <c r="J9" s="69"/>
      <c r="K9" s="69"/>
      <c r="L9" s="69"/>
      <c r="M9" s="69"/>
      <c r="N9" s="69"/>
      <c r="O9" s="69"/>
      <c r="P9" s="69"/>
      <c r="Q9" s="69"/>
      <c r="R9" s="69"/>
      <c r="S9" s="69"/>
      <c r="T9" s="69"/>
      <c r="U9" s="273"/>
      <c r="V9" s="1"/>
    </row>
    <row r="10" spans="2:22" ht="275.25" customHeight="1" x14ac:dyDescent="0.3">
      <c r="B10" s="1"/>
      <c r="C10" s="85" t="s">
        <v>22</v>
      </c>
      <c r="D10" s="611" t="s">
        <v>593</v>
      </c>
      <c r="E10" s="611"/>
      <c r="F10" s="611"/>
      <c r="G10" s="611"/>
      <c r="H10" s="611"/>
      <c r="I10" s="611"/>
      <c r="J10" s="611"/>
      <c r="K10" s="611"/>
      <c r="L10" s="611"/>
      <c r="M10" s="611"/>
      <c r="N10" s="611"/>
      <c r="O10" s="611"/>
      <c r="P10" s="611"/>
      <c r="Q10" s="611"/>
      <c r="R10" s="611"/>
      <c r="S10" s="612"/>
      <c r="T10" s="612"/>
      <c r="U10" s="611"/>
      <c r="V10" s="1"/>
    </row>
    <row r="11" spans="2:22" ht="14.25" customHeight="1" thickBot="1" x14ac:dyDescent="0.35">
      <c r="B11" s="1"/>
      <c r="C11" s="40"/>
      <c r="D11" s="33"/>
      <c r="E11" s="33"/>
      <c r="F11" s="33"/>
      <c r="G11" s="33"/>
      <c r="H11" s="33"/>
      <c r="I11" s="33"/>
      <c r="J11" s="1"/>
      <c r="K11" s="1"/>
      <c r="L11" s="1"/>
      <c r="M11" s="1"/>
      <c r="N11" s="1"/>
      <c r="O11" s="1"/>
      <c r="P11" s="1"/>
      <c r="Q11" s="1"/>
      <c r="R11" s="1"/>
      <c r="S11" s="1"/>
      <c r="T11" s="1"/>
      <c r="U11" s="41"/>
      <c r="V11" s="1"/>
    </row>
    <row r="12" spans="2:22" ht="14.5" thickBot="1" x14ac:dyDescent="0.35">
      <c r="B12" s="1"/>
      <c r="C12" s="274" t="s">
        <v>114</v>
      </c>
      <c r="D12" s="17" t="s">
        <v>130</v>
      </c>
      <c r="E12" s="18" t="s">
        <v>117</v>
      </c>
      <c r="F12" s="1"/>
      <c r="G12" s="1"/>
      <c r="H12" s="1"/>
      <c r="I12" s="1"/>
      <c r="J12" s="1"/>
      <c r="K12" s="1"/>
      <c r="L12" s="1"/>
      <c r="M12" s="1"/>
      <c r="N12" s="1"/>
      <c r="O12" s="1"/>
      <c r="P12" s="1"/>
      <c r="Q12" s="1"/>
      <c r="R12" s="1"/>
      <c r="S12" s="1"/>
      <c r="T12" s="1"/>
      <c r="U12" s="41"/>
      <c r="V12" s="1"/>
    </row>
    <row r="13" spans="2:22" ht="14.5" thickBot="1" x14ac:dyDescent="0.35">
      <c r="B13" s="1"/>
      <c r="C13" s="275" t="s">
        <v>242</v>
      </c>
      <c r="D13" s="266">
        <f>SUM(ExtraCalcs!AF51,ExtraCalcs!AF53,ExtraCalcs!AF54)/10^6</f>
        <v>0</v>
      </c>
      <c r="E13" s="34" t="str">
        <f>IF(D13&gt;10^3,"Criteria Met","Criteria Not Met")</f>
        <v>Criteria Not Met</v>
      </c>
      <c r="F13" s="1"/>
      <c r="G13" s="1"/>
      <c r="H13" s="1"/>
      <c r="I13" s="1"/>
      <c r="J13" s="71"/>
      <c r="K13" s="71"/>
      <c r="L13" s="1"/>
      <c r="M13" s="1"/>
      <c r="N13" s="1"/>
      <c r="O13" s="1"/>
      <c r="P13" s="1"/>
      <c r="Q13" s="1"/>
      <c r="R13" s="1"/>
      <c r="S13" s="1"/>
      <c r="T13" s="1"/>
      <c r="U13" s="41"/>
      <c r="V13" s="1"/>
    </row>
    <row r="14" spans="2:22" ht="14.25" customHeight="1" thickBot="1" x14ac:dyDescent="0.35">
      <c r="B14" s="1"/>
      <c r="C14" s="40"/>
      <c r="D14" s="1"/>
      <c r="E14" s="1"/>
      <c r="F14" s="1"/>
      <c r="G14" s="1"/>
      <c r="H14" s="1"/>
      <c r="I14" s="1"/>
      <c r="J14" s="1"/>
      <c r="K14" s="1"/>
      <c r="L14" s="1"/>
      <c r="M14" s="1"/>
      <c r="N14" s="1"/>
      <c r="O14" s="1"/>
      <c r="P14" s="1"/>
      <c r="Q14" s="1"/>
      <c r="R14" s="1"/>
      <c r="S14" s="1"/>
      <c r="T14" s="1"/>
      <c r="U14" s="41"/>
      <c r="V14" s="1"/>
    </row>
    <row r="15" spans="2:22" ht="23.5" thickBot="1" x14ac:dyDescent="0.35">
      <c r="B15" s="1"/>
      <c r="C15" s="274" t="s">
        <v>576</v>
      </c>
      <c r="D15" s="31" t="s">
        <v>611</v>
      </c>
      <c r="E15" s="31" t="s">
        <v>610</v>
      </c>
      <c r="F15" s="1"/>
      <c r="G15" s="1"/>
      <c r="H15" s="1"/>
      <c r="I15" s="1"/>
      <c r="J15" s="1"/>
      <c r="K15" s="276"/>
      <c r="L15" s="1"/>
      <c r="M15" s="1"/>
      <c r="N15" s="1"/>
      <c r="O15" s="1"/>
      <c r="P15" s="1"/>
      <c r="Q15" s="1"/>
      <c r="R15" s="1"/>
      <c r="S15" s="1"/>
      <c r="T15" s="1"/>
      <c r="U15" s="41"/>
      <c r="V15" s="1"/>
    </row>
    <row r="16" spans="2:22" ht="17.25" customHeight="1" thickBot="1" x14ac:dyDescent="0.35">
      <c r="B16" s="1"/>
      <c r="C16" s="275" t="s">
        <v>526</v>
      </c>
      <c r="D16" s="347">
        <v>0</v>
      </c>
      <c r="E16" s="347">
        <v>0</v>
      </c>
      <c r="F16" s="1"/>
      <c r="G16" s="1"/>
      <c r="H16" s="1"/>
      <c r="I16" s="1"/>
      <c r="J16" s="1"/>
      <c r="K16" s="1"/>
      <c r="L16" s="1"/>
      <c r="M16" s="1"/>
      <c r="N16" s="1"/>
      <c r="O16" s="1"/>
      <c r="P16" s="1"/>
      <c r="Q16" s="1"/>
      <c r="R16" s="1"/>
      <c r="S16" s="1"/>
      <c r="T16" s="1"/>
      <c r="U16" s="41"/>
      <c r="V16" s="1"/>
    </row>
    <row r="17" spans="2:22" ht="17.25" customHeight="1" thickBot="1" x14ac:dyDescent="0.35">
      <c r="B17" s="1"/>
      <c r="C17" s="275" t="s">
        <v>527</v>
      </c>
      <c r="D17" s="347">
        <v>0</v>
      </c>
      <c r="E17" s="347">
        <v>0</v>
      </c>
      <c r="F17" s="1"/>
      <c r="G17" s="1"/>
      <c r="H17" s="1"/>
      <c r="I17" s="1"/>
      <c r="J17" s="1"/>
      <c r="K17" s="1"/>
      <c r="L17" s="1"/>
      <c r="M17" s="1"/>
      <c r="N17" s="1"/>
      <c r="O17" s="1"/>
      <c r="P17" s="1"/>
      <c r="Q17" s="1"/>
      <c r="R17" s="1"/>
      <c r="S17" s="1"/>
      <c r="T17" s="1"/>
      <c r="U17" s="41"/>
      <c r="V17" s="1"/>
    </row>
    <row r="18" spans="2:22" ht="17.25" customHeight="1" thickBot="1" x14ac:dyDescent="0.4">
      <c r="B18" s="1"/>
      <c r="C18" s="275" t="s">
        <v>528</v>
      </c>
      <c r="D18" s="347">
        <v>0</v>
      </c>
      <c r="E18" s="347">
        <v>0</v>
      </c>
      <c r="F18" s="1"/>
      <c r="G18" s="1"/>
      <c r="H18" s="1"/>
      <c r="I18" s="1"/>
      <c r="J18" s="332"/>
      <c r="K18" s="1"/>
      <c r="L18" s="1"/>
      <c r="M18" s="1"/>
      <c r="N18" s="1"/>
      <c r="O18" s="1"/>
      <c r="P18" s="1"/>
      <c r="Q18" s="1"/>
      <c r="R18" s="1"/>
      <c r="S18" s="1"/>
      <c r="T18" s="1"/>
      <c r="U18" s="41"/>
      <c r="V18" s="1"/>
    </row>
    <row r="19" spans="2:22" ht="17.25" customHeight="1" thickBot="1" x14ac:dyDescent="0.35">
      <c r="B19" s="1"/>
      <c r="C19" s="275" t="s">
        <v>529</v>
      </c>
      <c r="D19" s="347">
        <v>0</v>
      </c>
      <c r="E19" s="347">
        <v>0</v>
      </c>
      <c r="F19" s="1"/>
      <c r="G19" s="1"/>
      <c r="H19" s="1"/>
      <c r="I19" s="1"/>
      <c r="J19" s="1"/>
      <c r="K19" s="1"/>
      <c r="L19" s="1"/>
      <c r="M19" s="1"/>
      <c r="N19" s="1"/>
      <c r="O19" s="1"/>
      <c r="P19" s="1"/>
      <c r="Q19" s="1"/>
      <c r="R19" s="1"/>
      <c r="S19" s="1"/>
      <c r="T19" s="1"/>
      <c r="U19" s="41"/>
      <c r="V19" s="1"/>
    </row>
    <row r="20" spans="2:22" ht="17.25" customHeight="1" thickBot="1" x14ac:dyDescent="0.35">
      <c r="B20" s="1"/>
      <c r="C20" s="275" t="s">
        <v>530</v>
      </c>
      <c r="D20" s="347">
        <v>0</v>
      </c>
      <c r="E20" s="347">
        <v>0</v>
      </c>
      <c r="F20" s="1"/>
      <c r="G20" s="1"/>
      <c r="H20" s="1"/>
      <c r="I20" s="1"/>
      <c r="J20" s="1"/>
      <c r="K20" s="1"/>
      <c r="L20" s="1"/>
      <c r="M20" s="1"/>
      <c r="N20" s="1"/>
      <c r="O20" s="1"/>
      <c r="P20" s="1"/>
      <c r="Q20" s="1"/>
      <c r="R20" s="1"/>
      <c r="S20" s="1"/>
      <c r="T20" s="1"/>
      <c r="U20" s="41"/>
      <c r="V20" s="1"/>
    </row>
    <row r="21" spans="2:22" ht="17.25" customHeight="1" thickBot="1" x14ac:dyDescent="0.35">
      <c r="B21" s="1"/>
      <c r="C21" s="275" t="s">
        <v>531</v>
      </c>
      <c r="D21" s="347">
        <v>0</v>
      </c>
      <c r="E21" s="347">
        <v>0</v>
      </c>
      <c r="F21" s="1"/>
      <c r="G21" s="1"/>
      <c r="H21" s="1"/>
      <c r="I21" s="1"/>
      <c r="J21" s="1"/>
      <c r="K21" s="1"/>
      <c r="L21" s="1"/>
      <c r="M21" s="1"/>
      <c r="N21" s="1"/>
      <c r="O21" s="1"/>
      <c r="P21" s="1"/>
      <c r="Q21" s="1"/>
      <c r="R21" s="1"/>
      <c r="S21" s="1"/>
      <c r="T21" s="1"/>
      <c r="U21" s="41"/>
      <c r="V21" s="1"/>
    </row>
    <row r="22" spans="2:22" ht="17.25" customHeight="1" thickBot="1" x14ac:dyDescent="0.35">
      <c r="B22" s="1"/>
      <c r="C22" s="275" t="s">
        <v>532</v>
      </c>
      <c r="D22" s="347">
        <v>0</v>
      </c>
      <c r="E22" s="347">
        <v>0</v>
      </c>
      <c r="F22" s="1"/>
      <c r="G22" s="1"/>
      <c r="H22" s="1"/>
      <c r="I22" s="1"/>
      <c r="J22" s="1"/>
      <c r="K22" s="1"/>
      <c r="L22" s="1"/>
      <c r="M22" s="1"/>
      <c r="N22" s="1"/>
      <c r="O22" s="1"/>
      <c r="P22" s="1"/>
      <c r="Q22" s="1"/>
      <c r="R22" s="1"/>
      <c r="S22" s="1"/>
      <c r="T22" s="1"/>
      <c r="U22" s="41"/>
      <c r="V22" s="1"/>
    </row>
    <row r="23" spans="2:22" ht="17.25" customHeight="1" thickBot="1" x14ac:dyDescent="0.35">
      <c r="B23" s="1"/>
      <c r="C23" s="275" t="s">
        <v>578</v>
      </c>
      <c r="D23" s="347">
        <v>0</v>
      </c>
      <c r="E23" s="347">
        <v>0</v>
      </c>
      <c r="F23" s="1"/>
      <c r="G23" s="1"/>
      <c r="H23" s="1"/>
      <c r="I23" s="1"/>
      <c r="J23" s="1"/>
      <c r="K23" s="1"/>
      <c r="L23" s="1"/>
      <c r="M23" s="1"/>
      <c r="N23" s="1"/>
      <c r="O23" s="1"/>
      <c r="P23" s="1"/>
      <c r="Q23" s="1"/>
      <c r="R23" s="1"/>
      <c r="S23" s="1"/>
      <c r="T23" s="1"/>
      <c r="U23" s="41"/>
      <c r="V23" s="1"/>
    </row>
    <row r="24" spans="2:22" ht="17.25" customHeight="1" thickBot="1" x14ac:dyDescent="0.35">
      <c r="B24" s="1"/>
      <c r="C24" s="333"/>
      <c r="D24" s="1"/>
      <c r="E24" s="1"/>
      <c r="F24" s="1"/>
      <c r="G24" s="1"/>
      <c r="H24" s="1"/>
      <c r="I24" s="1"/>
      <c r="J24" s="1"/>
      <c r="K24" s="1"/>
      <c r="L24" s="1"/>
      <c r="M24" s="1"/>
      <c r="N24" s="1"/>
      <c r="O24" s="1"/>
      <c r="P24" s="1"/>
      <c r="Q24" s="1"/>
      <c r="R24" s="1"/>
      <c r="S24" s="1"/>
      <c r="T24" s="1"/>
      <c r="U24" s="41"/>
      <c r="V24" s="1"/>
    </row>
    <row r="25" spans="2:22" ht="14.5" thickBot="1" x14ac:dyDescent="0.35">
      <c r="B25" s="1"/>
      <c r="C25" s="334"/>
      <c r="D25" s="335"/>
      <c r="E25" s="335"/>
      <c r="F25" s="336" t="s">
        <v>537</v>
      </c>
      <c r="G25" s="1"/>
      <c r="H25" s="1"/>
      <c r="I25" s="1"/>
      <c r="J25" s="1"/>
      <c r="K25" s="1"/>
      <c r="L25" s="1"/>
      <c r="M25" s="1"/>
      <c r="N25" s="1"/>
      <c r="O25" s="1"/>
      <c r="P25" s="1"/>
      <c r="Q25" s="1"/>
      <c r="R25" s="1"/>
      <c r="S25" s="1"/>
      <c r="T25" s="1"/>
      <c r="U25" s="41"/>
      <c r="V25" s="1"/>
    </row>
    <row r="26" spans="2:22" ht="17.25" customHeight="1" thickBot="1" x14ac:dyDescent="0.35">
      <c r="B26" s="1"/>
      <c r="C26" s="337" t="s">
        <v>579</v>
      </c>
      <c r="D26" s="126">
        <f>SUM(D16:D22)</f>
        <v>0</v>
      </c>
      <c r="E26" s="338">
        <f>SUM(E16:E22)</f>
        <v>0</v>
      </c>
      <c r="F26" s="34" t="str">
        <f>IF(OR(D26&gt;150,E26&gt;150),"Criteria met","Criteria not met")</f>
        <v>Criteria not met</v>
      </c>
      <c r="G26" s="1"/>
      <c r="H26" s="1"/>
      <c r="I26" s="1"/>
      <c r="J26" s="1"/>
      <c r="K26" s="1"/>
      <c r="L26" s="1"/>
      <c r="M26" s="1"/>
      <c r="N26" s="1"/>
      <c r="O26" s="1"/>
      <c r="P26" s="1"/>
      <c r="Q26" s="1"/>
      <c r="R26" s="1"/>
      <c r="S26" s="1"/>
      <c r="T26" s="1"/>
      <c r="U26" s="41"/>
      <c r="V26" s="1"/>
    </row>
    <row r="27" spans="2:22" ht="14.5" thickBot="1" x14ac:dyDescent="0.35">
      <c r="B27" s="1"/>
      <c r="C27" s="339" t="s">
        <v>580</v>
      </c>
      <c r="D27" s="340">
        <f>IFERROR(D26/D23,0)</f>
        <v>0</v>
      </c>
      <c r="E27" s="341">
        <f>IFERROR(E26/E23,0)</f>
        <v>0</v>
      </c>
      <c r="F27" s="34" t="str">
        <f>IF(OR(D27&gt;0.3,E27&gt;0.3),"Criteria met","Criteria not met")</f>
        <v>Criteria not met</v>
      </c>
      <c r="G27" s="1"/>
      <c r="H27" s="1"/>
      <c r="I27" s="1"/>
      <c r="J27" s="1"/>
      <c r="K27" s="1"/>
      <c r="L27" s="1"/>
      <c r="M27" s="1"/>
      <c r="N27" s="1"/>
      <c r="O27" s="1"/>
      <c r="P27" s="1"/>
      <c r="Q27" s="1"/>
      <c r="R27" s="1"/>
      <c r="S27" s="1"/>
      <c r="T27" s="1"/>
      <c r="U27" s="41"/>
      <c r="V27" s="1"/>
    </row>
    <row r="28" spans="2:22" x14ac:dyDescent="0.3">
      <c r="B28" s="1"/>
      <c r="C28" s="342"/>
      <c r="D28" s="1"/>
      <c r="E28" s="1"/>
      <c r="F28" s="1"/>
      <c r="G28" s="1"/>
      <c r="H28" s="1"/>
      <c r="I28" s="1"/>
      <c r="J28" s="1"/>
      <c r="K28" s="1"/>
      <c r="L28" s="1"/>
      <c r="M28" s="1"/>
      <c r="N28" s="1"/>
      <c r="O28" s="1"/>
      <c r="P28" s="1"/>
      <c r="Q28" s="1"/>
      <c r="R28" s="1"/>
      <c r="S28" s="1"/>
      <c r="T28" s="1"/>
      <c r="U28" s="41"/>
      <c r="V28" s="1"/>
    </row>
    <row r="29" spans="2:22" ht="30" customHeight="1" x14ac:dyDescent="0.3">
      <c r="B29" s="1"/>
      <c r="C29" s="615" t="s">
        <v>577</v>
      </c>
      <c r="D29" s="616"/>
      <c r="E29" s="616"/>
      <c r="F29" s="616"/>
      <c r="G29" s="616"/>
      <c r="H29" s="616"/>
      <c r="I29" s="616"/>
      <c r="J29" s="616"/>
      <c r="K29" s="616"/>
      <c r="L29" s="616"/>
      <c r="M29" s="616"/>
      <c r="N29" s="616"/>
      <c r="O29" s="1"/>
      <c r="P29" s="1"/>
      <c r="Q29" s="1"/>
      <c r="R29" s="1"/>
      <c r="S29" s="1"/>
      <c r="T29" s="1"/>
      <c r="U29" s="41"/>
      <c r="V29" s="1"/>
    </row>
    <row r="30" spans="2:22" ht="14.25" customHeight="1" thickBot="1" x14ac:dyDescent="0.35">
      <c r="B30" s="1"/>
      <c r="C30" s="40"/>
      <c r="D30" s="1"/>
      <c r="E30" s="1"/>
      <c r="F30" s="1"/>
      <c r="G30" s="1"/>
      <c r="H30" s="1"/>
      <c r="I30" s="1"/>
      <c r="J30" s="1"/>
      <c r="K30" s="1"/>
      <c r="L30" s="1"/>
      <c r="M30" s="1"/>
      <c r="N30" s="1"/>
      <c r="O30" s="1"/>
      <c r="P30" s="1"/>
      <c r="Q30" s="1"/>
      <c r="R30" s="1"/>
      <c r="S30" s="1"/>
      <c r="T30" s="1"/>
      <c r="U30" s="41"/>
      <c r="V30" s="1"/>
    </row>
    <row r="31" spans="2:22" ht="14.5" thickBot="1" x14ac:dyDescent="0.35">
      <c r="B31" s="1"/>
      <c r="C31" s="577" t="s">
        <v>126</v>
      </c>
      <c r="D31" s="578"/>
      <c r="E31" s="579"/>
      <c r="F31" s="75" t="str">
        <f>IF(COUNTBLANK($D$16:$E$23)&gt;0,"Please complete inputs to Tests 2 above",IF(COUNTIF($F$26:$F$27,"Criteria met")+COUNTIF($E$13,"Criteria met")&gt;0,"Yes","No"))</f>
        <v>No</v>
      </c>
      <c r="G31" s="1"/>
      <c r="H31" s="343"/>
      <c r="I31" s="73"/>
      <c r="J31" s="73"/>
      <c r="K31" s="1"/>
      <c r="L31" s="1"/>
      <c r="M31" s="1"/>
      <c r="N31" s="1"/>
      <c r="O31" s="1"/>
      <c r="P31" s="1"/>
      <c r="Q31" s="1"/>
      <c r="R31" s="1"/>
      <c r="S31" s="1"/>
      <c r="T31" s="1"/>
      <c r="U31" s="41"/>
      <c r="V31" s="1"/>
    </row>
    <row r="32" spans="2:22" x14ac:dyDescent="0.3">
      <c r="B32" s="1"/>
      <c r="C32" s="278"/>
      <c r="D32" s="279"/>
      <c r="E32" s="279"/>
      <c r="F32" s="279"/>
      <c r="G32" s="279"/>
      <c r="H32" s="279"/>
      <c r="I32" s="279"/>
      <c r="J32" s="279"/>
      <c r="K32" s="279"/>
      <c r="L32" s="51"/>
      <c r="M32" s="51"/>
      <c r="N32" s="51"/>
      <c r="O32" s="51"/>
      <c r="P32" s="51"/>
      <c r="Q32" s="51"/>
      <c r="R32" s="51"/>
      <c r="S32" s="51"/>
      <c r="T32" s="51"/>
      <c r="U32" s="87"/>
      <c r="V32" s="1"/>
    </row>
    <row r="33" spans="2:22" x14ac:dyDescent="0.3">
      <c r="B33" s="1"/>
      <c r="C33" s="1"/>
      <c r="D33" s="1"/>
      <c r="E33" s="1"/>
      <c r="F33" s="1"/>
      <c r="G33" s="1"/>
      <c r="H33" s="1"/>
      <c r="I33" s="1"/>
      <c r="J33" s="1"/>
      <c r="K33" s="1"/>
      <c r="L33" s="1"/>
      <c r="M33" s="1"/>
      <c r="N33" s="52"/>
      <c r="O33" s="52"/>
      <c r="P33" s="52"/>
      <c r="Q33" s="52"/>
      <c r="R33" s="52"/>
      <c r="S33" s="52"/>
      <c r="T33" s="52"/>
      <c r="U33" s="52"/>
      <c r="V33" s="1"/>
    </row>
    <row r="34" spans="2:22" x14ac:dyDescent="0.3">
      <c r="B34" s="1"/>
      <c r="C34" s="1"/>
      <c r="D34" s="1"/>
      <c r="E34" s="1"/>
      <c r="F34" s="1"/>
      <c r="G34" s="1"/>
      <c r="H34" s="1"/>
      <c r="I34" s="1"/>
      <c r="J34" s="1"/>
      <c r="K34" s="1"/>
      <c r="L34" s="1"/>
      <c r="M34" s="1"/>
      <c r="N34" s="52"/>
      <c r="O34" s="52"/>
      <c r="P34" s="52"/>
      <c r="Q34" s="52"/>
      <c r="R34" s="52"/>
      <c r="S34" s="52"/>
      <c r="T34" s="52"/>
      <c r="U34" s="52"/>
      <c r="V34" s="1"/>
    </row>
    <row r="35" spans="2:22" ht="15.5" x14ac:dyDescent="0.35">
      <c r="B35" s="1"/>
      <c r="C35" s="420" t="s">
        <v>523</v>
      </c>
      <c r="D35" s="555"/>
      <c r="E35" s="555"/>
      <c r="F35" s="555"/>
      <c r="G35" s="555"/>
      <c r="H35" s="555"/>
      <c r="I35" s="555"/>
      <c r="J35" s="555"/>
      <c r="K35" s="555"/>
      <c r="L35" s="555"/>
      <c r="M35" s="555"/>
      <c r="N35" s="555"/>
      <c r="O35" s="555"/>
      <c r="P35" s="555"/>
      <c r="Q35" s="555"/>
      <c r="R35" s="555"/>
      <c r="S35" s="555"/>
      <c r="T35" s="555"/>
      <c r="U35" s="556"/>
      <c r="V35" s="1"/>
    </row>
    <row r="36" spans="2:22" x14ac:dyDescent="0.3">
      <c r="B36" s="1"/>
      <c r="C36" s="40"/>
      <c r="D36" s="1"/>
      <c r="E36" s="1"/>
      <c r="F36" s="1"/>
      <c r="G36" s="1"/>
      <c r="H36" s="1"/>
      <c r="I36" s="1"/>
      <c r="J36" s="1"/>
      <c r="K36" s="1"/>
      <c r="L36" s="1"/>
      <c r="M36" s="1"/>
      <c r="N36" s="1"/>
      <c r="O36" s="1"/>
      <c r="P36" s="1"/>
      <c r="Q36" s="1"/>
      <c r="R36" s="1"/>
      <c r="S36" s="1"/>
      <c r="T36" s="1"/>
      <c r="U36" s="41"/>
      <c r="V36" s="1"/>
    </row>
    <row r="37" spans="2:22" ht="299.25" customHeight="1" x14ac:dyDescent="0.3">
      <c r="B37" s="1"/>
      <c r="C37" s="85" t="s">
        <v>22</v>
      </c>
      <c r="D37" s="621" t="s">
        <v>668</v>
      </c>
      <c r="E37" s="621"/>
      <c r="F37" s="621"/>
      <c r="G37" s="621"/>
      <c r="H37" s="621"/>
      <c r="I37" s="621"/>
      <c r="J37" s="621"/>
      <c r="K37" s="621"/>
      <c r="L37" s="621"/>
      <c r="M37" s="621"/>
      <c r="N37" s="621"/>
      <c r="O37" s="621"/>
      <c r="P37" s="621"/>
      <c r="Q37" s="621"/>
      <c r="R37" s="621"/>
      <c r="S37" s="621"/>
      <c r="T37" s="621"/>
      <c r="U37" s="622"/>
      <c r="V37" s="1"/>
    </row>
    <row r="38" spans="2:22" s="344" customFormat="1" x14ac:dyDescent="0.3">
      <c r="B38" s="36"/>
      <c r="C38" s="40"/>
      <c r="D38" s="38"/>
      <c r="E38" s="38"/>
      <c r="F38" s="38"/>
      <c r="G38" s="38"/>
      <c r="H38" s="38"/>
      <c r="I38" s="38"/>
      <c r="J38" s="1"/>
      <c r="K38" s="1"/>
      <c r="L38" s="1"/>
      <c r="M38" s="1"/>
      <c r="N38" s="1"/>
      <c r="O38" s="1"/>
      <c r="P38" s="1"/>
      <c r="Q38" s="1"/>
      <c r="R38" s="1"/>
      <c r="S38" s="1"/>
      <c r="T38" s="1"/>
      <c r="U38" s="41"/>
      <c r="V38" s="1"/>
    </row>
    <row r="39" spans="2:22" ht="21" customHeight="1" x14ac:dyDescent="0.3">
      <c r="B39" s="1"/>
      <c r="C39" s="497" t="s">
        <v>520</v>
      </c>
      <c r="D39" s="617" t="s">
        <v>654</v>
      </c>
      <c r="E39" s="618"/>
      <c r="F39" s="497" t="s">
        <v>655</v>
      </c>
      <c r="G39" s="459" t="s">
        <v>656</v>
      </c>
      <c r="H39" s="526"/>
      <c r="I39" s="459" t="s">
        <v>657</v>
      </c>
      <c r="J39" s="525"/>
      <c r="K39" s="617" t="s">
        <v>516</v>
      </c>
      <c r="L39" s="626"/>
      <c r="M39" s="626"/>
      <c r="N39" s="626"/>
      <c r="O39" s="626"/>
      <c r="P39" s="626"/>
      <c r="Q39" s="626"/>
      <c r="R39" s="626"/>
      <c r="S39" s="626"/>
      <c r="T39" s="626"/>
      <c r="U39" s="618"/>
      <c r="V39" s="1"/>
    </row>
    <row r="40" spans="2:22" ht="28" x14ac:dyDescent="0.3">
      <c r="B40" s="1"/>
      <c r="C40" s="590"/>
      <c r="D40" s="619"/>
      <c r="E40" s="620"/>
      <c r="F40" s="590"/>
      <c r="G40" s="39" t="s">
        <v>658</v>
      </c>
      <c r="H40" s="39" t="s">
        <v>659</v>
      </c>
      <c r="I40" s="39" t="s">
        <v>660</v>
      </c>
      <c r="J40" s="56" t="s">
        <v>661</v>
      </c>
      <c r="K40" s="619"/>
      <c r="L40" s="627"/>
      <c r="M40" s="627"/>
      <c r="N40" s="627"/>
      <c r="O40" s="627"/>
      <c r="P40" s="627"/>
      <c r="Q40" s="627"/>
      <c r="R40" s="627"/>
      <c r="S40" s="627"/>
      <c r="T40" s="627"/>
      <c r="U40" s="620"/>
      <c r="V40" s="1"/>
    </row>
    <row r="41" spans="2:22" ht="163.5" customHeight="1" x14ac:dyDescent="0.3">
      <c r="B41" s="1"/>
      <c r="C41" s="39" t="s">
        <v>521</v>
      </c>
      <c r="D41" s="631"/>
      <c r="E41" s="632"/>
      <c r="F41" s="349"/>
      <c r="G41" s="350"/>
      <c r="H41" s="350"/>
      <c r="I41" s="350"/>
      <c r="J41" s="350"/>
      <c r="K41" s="623"/>
      <c r="L41" s="624"/>
      <c r="M41" s="624"/>
      <c r="N41" s="624"/>
      <c r="O41" s="624"/>
      <c r="P41" s="624"/>
      <c r="Q41" s="624"/>
      <c r="R41" s="624"/>
      <c r="S41" s="624"/>
      <c r="T41" s="624"/>
      <c r="U41" s="625"/>
      <c r="V41" s="1"/>
    </row>
    <row r="42" spans="2:22" x14ac:dyDescent="0.3">
      <c r="B42" s="1"/>
      <c r="C42" s="40"/>
      <c r="D42" s="1"/>
      <c r="E42" s="1"/>
      <c r="F42" s="1"/>
      <c r="G42" s="1"/>
      <c r="H42" s="1"/>
      <c r="I42" s="1"/>
      <c r="J42" s="1"/>
      <c r="K42" s="1"/>
      <c r="L42" s="1"/>
      <c r="M42" s="1"/>
      <c r="N42" s="1"/>
      <c r="O42" s="1"/>
      <c r="P42" s="1"/>
      <c r="Q42" s="1"/>
      <c r="R42" s="1"/>
      <c r="S42" s="1"/>
      <c r="T42" s="1"/>
      <c r="U42" s="41"/>
      <c r="V42" s="1"/>
    </row>
    <row r="43" spans="2:22" x14ac:dyDescent="0.3">
      <c r="B43" s="1"/>
      <c r="C43" s="387" t="s">
        <v>28</v>
      </c>
      <c r="D43" s="388"/>
      <c r="E43" s="388"/>
      <c r="F43" s="388"/>
      <c r="G43" s="388"/>
      <c r="H43" s="388"/>
      <c r="I43" s="389"/>
      <c r="J43" s="387" t="s">
        <v>29</v>
      </c>
      <c r="K43" s="388"/>
      <c r="L43" s="388"/>
      <c r="M43" s="388"/>
      <c r="N43" s="388"/>
      <c r="O43" s="388"/>
      <c r="P43" s="388"/>
      <c r="Q43" s="388"/>
      <c r="R43" s="388"/>
      <c r="S43" s="388"/>
      <c r="T43" s="388"/>
      <c r="U43" s="389"/>
      <c r="V43" s="1"/>
    </row>
    <row r="44" spans="2:22" ht="60" customHeight="1" x14ac:dyDescent="0.3">
      <c r="B44" s="1"/>
      <c r="C44" s="457"/>
      <c r="D44" s="575"/>
      <c r="E44" s="575"/>
      <c r="F44" s="575"/>
      <c r="G44" s="575"/>
      <c r="H44" s="575"/>
      <c r="I44" s="576"/>
      <c r="J44" s="575"/>
      <c r="K44" s="575"/>
      <c r="L44" s="575"/>
      <c r="M44" s="575"/>
      <c r="N44" s="575"/>
      <c r="O44" s="575"/>
      <c r="P44" s="575"/>
      <c r="Q44" s="575"/>
      <c r="R44" s="575"/>
      <c r="S44" s="575"/>
      <c r="T44" s="575"/>
      <c r="U44" s="576"/>
      <c r="V44" s="1"/>
    </row>
    <row r="45" spans="2:22" x14ac:dyDescent="0.3">
      <c r="B45" s="1"/>
      <c r="C45" s="1"/>
      <c r="D45" s="38"/>
      <c r="E45" s="38"/>
      <c r="F45" s="38"/>
      <c r="G45" s="38"/>
      <c r="H45" s="38"/>
      <c r="I45" s="38"/>
      <c r="J45" s="1"/>
      <c r="K45" s="1"/>
      <c r="L45" s="1"/>
      <c r="M45" s="1"/>
      <c r="N45" s="1"/>
      <c r="O45" s="1"/>
      <c r="P45" s="1"/>
      <c r="Q45" s="1"/>
      <c r="R45" s="1"/>
      <c r="S45" s="1"/>
      <c r="T45" s="1"/>
      <c r="U45" s="1"/>
      <c r="V45" s="1"/>
    </row>
    <row r="46" spans="2:22" x14ac:dyDescent="0.3">
      <c r="B46" s="1"/>
      <c r="C46" s="1"/>
      <c r="D46" s="38"/>
      <c r="E46" s="38"/>
      <c r="F46" s="38"/>
      <c r="G46" s="38"/>
      <c r="H46" s="38"/>
      <c r="I46" s="38"/>
      <c r="J46" s="1"/>
      <c r="K46" s="1"/>
      <c r="L46" s="1"/>
      <c r="M46" s="1"/>
      <c r="N46" s="1"/>
      <c r="O46" s="1"/>
      <c r="P46" s="1"/>
      <c r="Q46" s="1"/>
      <c r="R46" s="1"/>
      <c r="S46" s="1"/>
      <c r="T46" s="1"/>
      <c r="U46" s="1"/>
      <c r="V46" s="1"/>
    </row>
    <row r="47" spans="2:22" ht="15.5" x14ac:dyDescent="0.35">
      <c r="B47" s="1"/>
      <c r="C47" s="420" t="s">
        <v>524</v>
      </c>
      <c r="D47" s="555"/>
      <c r="E47" s="555"/>
      <c r="F47" s="555"/>
      <c r="G47" s="555"/>
      <c r="H47" s="555"/>
      <c r="I47" s="555"/>
      <c r="J47" s="555"/>
      <c r="K47" s="555"/>
      <c r="L47" s="555"/>
      <c r="M47" s="555"/>
      <c r="N47" s="555"/>
      <c r="O47" s="555"/>
      <c r="P47" s="555"/>
      <c r="Q47" s="555"/>
      <c r="R47" s="555"/>
      <c r="S47" s="555"/>
      <c r="T47" s="555"/>
      <c r="U47" s="556"/>
      <c r="V47" s="1"/>
    </row>
    <row r="48" spans="2:22" x14ac:dyDescent="0.3">
      <c r="B48" s="1"/>
      <c r="C48" s="40"/>
      <c r="D48" s="1"/>
      <c r="E48" s="1"/>
      <c r="F48" s="1"/>
      <c r="G48" s="1"/>
      <c r="H48" s="1"/>
      <c r="I48" s="1"/>
      <c r="J48" s="1"/>
      <c r="K48" s="1"/>
      <c r="L48" s="1"/>
      <c r="M48" s="1"/>
      <c r="N48" s="1"/>
      <c r="O48" s="1"/>
      <c r="P48" s="1"/>
      <c r="Q48" s="1"/>
      <c r="R48" s="1"/>
      <c r="S48" s="1"/>
      <c r="T48" s="1"/>
      <c r="U48" s="41"/>
      <c r="V48" s="1"/>
    </row>
    <row r="49" spans="2:22" ht="276.64999999999998" customHeight="1" x14ac:dyDescent="0.3">
      <c r="B49" s="1"/>
      <c r="C49" s="85" t="s">
        <v>22</v>
      </c>
      <c r="D49" s="523" t="s">
        <v>629</v>
      </c>
      <c r="E49" s="633"/>
      <c r="F49" s="633"/>
      <c r="G49" s="633"/>
      <c r="H49" s="633"/>
      <c r="I49" s="633"/>
      <c r="J49" s="633"/>
      <c r="K49" s="633"/>
      <c r="L49" s="633"/>
      <c r="M49" s="633"/>
      <c r="N49" s="633"/>
      <c r="O49" s="633"/>
      <c r="P49" s="633"/>
      <c r="Q49" s="633"/>
      <c r="R49" s="633"/>
      <c r="S49" s="633"/>
      <c r="T49" s="633"/>
      <c r="U49" s="634"/>
      <c r="V49" s="1"/>
    </row>
    <row r="50" spans="2:22" s="344" customFormat="1" x14ac:dyDescent="0.3">
      <c r="B50" s="36"/>
      <c r="C50" s="40"/>
      <c r="D50" s="38"/>
      <c r="E50" s="38"/>
      <c r="F50" s="38"/>
      <c r="G50" s="38"/>
      <c r="H50" s="38"/>
      <c r="I50" s="38"/>
      <c r="J50" s="1"/>
      <c r="K50" s="1"/>
      <c r="L50" s="1"/>
      <c r="M50" s="1"/>
      <c r="N50" s="1"/>
      <c r="O50" s="1"/>
      <c r="P50" s="1"/>
      <c r="Q50" s="1"/>
      <c r="R50" s="1"/>
      <c r="S50" s="1"/>
      <c r="T50" s="1"/>
      <c r="U50" s="41"/>
      <c r="V50" s="1"/>
    </row>
    <row r="51" spans="2:22" ht="29.25" customHeight="1" x14ac:dyDescent="0.3">
      <c r="B51" s="1"/>
      <c r="C51" s="39" t="s">
        <v>514</v>
      </c>
      <c r="D51" s="56" t="s">
        <v>244</v>
      </c>
      <c r="E51" s="459" t="s">
        <v>22</v>
      </c>
      <c r="F51" s="525"/>
      <c r="G51" s="525"/>
      <c r="H51" s="525"/>
      <c r="I51" s="526"/>
      <c r="J51" s="39" t="s">
        <v>515</v>
      </c>
      <c r="K51" s="459" t="s">
        <v>516</v>
      </c>
      <c r="L51" s="525"/>
      <c r="M51" s="525"/>
      <c r="N51" s="525"/>
      <c r="O51" s="525"/>
      <c r="P51" s="525"/>
      <c r="Q51" s="525"/>
      <c r="R51" s="525"/>
      <c r="S51" s="525"/>
      <c r="T51" s="525"/>
      <c r="U51" s="526"/>
      <c r="V51" s="1"/>
    </row>
    <row r="52" spans="2:22" x14ac:dyDescent="0.3">
      <c r="B52" s="1"/>
      <c r="C52" s="589">
        <v>1</v>
      </c>
      <c r="D52" s="635"/>
      <c r="E52" s="586"/>
      <c r="F52" s="587"/>
      <c r="G52" s="587"/>
      <c r="H52" s="587"/>
      <c r="I52" s="588"/>
      <c r="J52" s="593"/>
      <c r="K52" s="628"/>
      <c r="L52" s="629"/>
      <c r="M52" s="629"/>
      <c r="N52" s="629"/>
      <c r="O52" s="629"/>
      <c r="P52" s="629"/>
      <c r="Q52" s="629"/>
      <c r="R52" s="629"/>
      <c r="S52" s="629"/>
      <c r="T52" s="629"/>
      <c r="U52" s="630"/>
      <c r="V52" s="1"/>
    </row>
    <row r="53" spans="2:22" x14ac:dyDescent="0.3">
      <c r="B53" s="1"/>
      <c r="C53" s="590"/>
      <c r="D53" s="636"/>
      <c r="E53" s="583"/>
      <c r="F53" s="584"/>
      <c r="G53" s="584"/>
      <c r="H53" s="584"/>
      <c r="I53" s="585"/>
      <c r="J53" s="592"/>
      <c r="K53" s="597"/>
      <c r="L53" s="598"/>
      <c r="M53" s="598"/>
      <c r="N53" s="598"/>
      <c r="O53" s="598"/>
      <c r="P53" s="598"/>
      <c r="Q53" s="598"/>
      <c r="R53" s="598"/>
      <c r="S53" s="598"/>
      <c r="T53" s="598"/>
      <c r="U53" s="599"/>
      <c r="V53" s="1"/>
    </row>
    <row r="54" spans="2:22" x14ac:dyDescent="0.3">
      <c r="B54" s="1"/>
      <c r="C54" s="497">
        <v>2</v>
      </c>
      <c r="D54" s="635"/>
      <c r="E54" s="580"/>
      <c r="F54" s="581"/>
      <c r="G54" s="581"/>
      <c r="H54" s="581"/>
      <c r="I54" s="582"/>
      <c r="J54" s="591"/>
      <c r="K54" s="594"/>
      <c r="L54" s="595"/>
      <c r="M54" s="595"/>
      <c r="N54" s="595"/>
      <c r="O54" s="595"/>
      <c r="P54" s="595"/>
      <c r="Q54" s="595"/>
      <c r="R54" s="595"/>
      <c r="S54" s="595"/>
      <c r="T54" s="595"/>
      <c r="U54" s="596"/>
      <c r="V54" s="1"/>
    </row>
    <row r="55" spans="2:22" x14ac:dyDescent="0.3">
      <c r="B55" s="1"/>
      <c r="C55" s="590"/>
      <c r="D55" s="636"/>
      <c r="E55" s="583"/>
      <c r="F55" s="584"/>
      <c r="G55" s="584"/>
      <c r="H55" s="584"/>
      <c r="I55" s="585"/>
      <c r="J55" s="592"/>
      <c r="K55" s="597"/>
      <c r="L55" s="598"/>
      <c r="M55" s="598"/>
      <c r="N55" s="598"/>
      <c r="O55" s="598"/>
      <c r="P55" s="598"/>
      <c r="Q55" s="598"/>
      <c r="R55" s="598"/>
      <c r="S55" s="598"/>
      <c r="T55" s="598"/>
      <c r="U55" s="599"/>
      <c r="V55" s="1"/>
    </row>
    <row r="56" spans="2:22" x14ac:dyDescent="0.3">
      <c r="B56" s="1"/>
      <c r="C56" s="497">
        <v>3</v>
      </c>
      <c r="D56" s="635"/>
      <c r="E56" s="580"/>
      <c r="F56" s="581"/>
      <c r="G56" s="581"/>
      <c r="H56" s="581"/>
      <c r="I56" s="582"/>
      <c r="J56" s="591"/>
      <c r="K56" s="594"/>
      <c r="L56" s="595"/>
      <c r="M56" s="595"/>
      <c r="N56" s="595"/>
      <c r="O56" s="595"/>
      <c r="P56" s="595"/>
      <c r="Q56" s="595"/>
      <c r="R56" s="595"/>
      <c r="S56" s="595"/>
      <c r="T56" s="595"/>
      <c r="U56" s="596"/>
      <c r="V56" s="1"/>
    </row>
    <row r="57" spans="2:22" x14ac:dyDescent="0.3">
      <c r="B57" s="1"/>
      <c r="C57" s="590"/>
      <c r="D57" s="636"/>
      <c r="E57" s="583"/>
      <c r="F57" s="584"/>
      <c r="G57" s="584"/>
      <c r="H57" s="584"/>
      <c r="I57" s="585"/>
      <c r="J57" s="592"/>
      <c r="K57" s="597"/>
      <c r="L57" s="598"/>
      <c r="M57" s="598"/>
      <c r="N57" s="598"/>
      <c r="O57" s="598"/>
      <c r="P57" s="598"/>
      <c r="Q57" s="598"/>
      <c r="R57" s="598"/>
      <c r="S57" s="598"/>
      <c r="T57" s="598"/>
      <c r="U57" s="599"/>
      <c r="V57" s="1"/>
    </row>
    <row r="58" spans="2:22" x14ac:dyDescent="0.3">
      <c r="B58" s="1"/>
      <c r="C58" s="497">
        <v>4</v>
      </c>
      <c r="D58" s="635"/>
      <c r="E58" s="580"/>
      <c r="F58" s="581"/>
      <c r="G58" s="581"/>
      <c r="H58" s="581"/>
      <c r="I58" s="582"/>
      <c r="J58" s="591"/>
      <c r="K58" s="594"/>
      <c r="L58" s="595"/>
      <c r="M58" s="595"/>
      <c r="N58" s="595"/>
      <c r="O58" s="595"/>
      <c r="P58" s="595"/>
      <c r="Q58" s="595"/>
      <c r="R58" s="595"/>
      <c r="S58" s="595"/>
      <c r="T58" s="595"/>
      <c r="U58" s="596"/>
      <c r="V58" s="1"/>
    </row>
    <row r="59" spans="2:22" x14ac:dyDescent="0.3">
      <c r="B59" s="1"/>
      <c r="C59" s="590"/>
      <c r="D59" s="636"/>
      <c r="E59" s="583"/>
      <c r="F59" s="584"/>
      <c r="G59" s="584"/>
      <c r="H59" s="584"/>
      <c r="I59" s="585"/>
      <c r="J59" s="592"/>
      <c r="K59" s="597"/>
      <c r="L59" s="598"/>
      <c r="M59" s="598"/>
      <c r="N59" s="598"/>
      <c r="O59" s="598"/>
      <c r="P59" s="598"/>
      <c r="Q59" s="598"/>
      <c r="R59" s="598"/>
      <c r="S59" s="598"/>
      <c r="T59" s="598"/>
      <c r="U59" s="599"/>
      <c r="V59" s="1"/>
    </row>
    <row r="60" spans="2:22" x14ac:dyDescent="0.3">
      <c r="B60" s="1"/>
      <c r="C60" s="497">
        <v>5</v>
      </c>
      <c r="D60" s="635"/>
      <c r="E60" s="580"/>
      <c r="F60" s="581"/>
      <c r="G60" s="581"/>
      <c r="H60" s="581"/>
      <c r="I60" s="582"/>
      <c r="J60" s="591"/>
      <c r="K60" s="594"/>
      <c r="L60" s="595"/>
      <c r="M60" s="595"/>
      <c r="N60" s="595"/>
      <c r="O60" s="595"/>
      <c r="P60" s="595"/>
      <c r="Q60" s="595"/>
      <c r="R60" s="595"/>
      <c r="S60" s="595"/>
      <c r="T60" s="595"/>
      <c r="U60" s="596"/>
      <c r="V60" s="1"/>
    </row>
    <row r="61" spans="2:22" x14ac:dyDescent="0.3">
      <c r="B61" s="1"/>
      <c r="C61" s="590"/>
      <c r="D61" s="636"/>
      <c r="E61" s="583"/>
      <c r="F61" s="584"/>
      <c r="G61" s="584"/>
      <c r="H61" s="584"/>
      <c r="I61" s="585"/>
      <c r="J61" s="592"/>
      <c r="K61" s="597"/>
      <c r="L61" s="598"/>
      <c r="M61" s="598"/>
      <c r="N61" s="598"/>
      <c r="O61" s="598"/>
      <c r="P61" s="598"/>
      <c r="Q61" s="598"/>
      <c r="R61" s="598"/>
      <c r="S61" s="598"/>
      <c r="T61" s="598"/>
      <c r="U61" s="599"/>
      <c r="V61" s="1"/>
    </row>
    <row r="62" spans="2:22" x14ac:dyDescent="0.3">
      <c r="B62" s="1"/>
      <c r="C62" s="40"/>
      <c r="D62" s="1"/>
      <c r="E62" s="1"/>
      <c r="F62" s="1"/>
      <c r="G62" s="1"/>
      <c r="H62" s="1"/>
      <c r="I62" s="1"/>
      <c r="J62" s="1"/>
      <c r="K62" s="1"/>
      <c r="L62" s="1"/>
      <c r="M62" s="1"/>
      <c r="N62" s="1"/>
      <c r="O62" s="1"/>
      <c r="P62" s="1"/>
      <c r="Q62" s="1"/>
      <c r="R62" s="1"/>
      <c r="S62" s="1"/>
      <c r="T62" s="1"/>
      <c r="U62" s="41"/>
      <c r="V62" s="1"/>
    </row>
    <row r="63" spans="2:22" x14ac:dyDescent="0.3">
      <c r="B63" s="1"/>
      <c r="C63" s="387" t="s">
        <v>28</v>
      </c>
      <c r="D63" s="388"/>
      <c r="E63" s="388"/>
      <c r="F63" s="388"/>
      <c r="G63" s="388"/>
      <c r="H63" s="388"/>
      <c r="I63" s="389"/>
      <c r="J63" s="387" t="s">
        <v>29</v>
      </c>
      <c r="K63" s="388"/>
      <c r="L63" s="388"/>
      <c r="M63" s="388"/>
      <c r="N63" s="388"/>
      <c r="O63" s="388"/>
      <c r="P63" s="388"/>
      <c r="Q63" s="388"/>
      <c r="R63" s="388"/>
      <c r="S63" s="388"/>
      <c r="T63" s="388"/>
      <c r="U63" s="389"/>
      <c r="V63" s="1"/>
    </row>
    <row r="64" spans="2:22" ht="60" customHeight="1" x14ac:dyDescent="0.3">
      <c r="B64" s="1"/>
      <c r="C64" s="457"/>
      <c r="D64" s="575"/>
      <c r="E64" s="575"/>
      <c r="F64" s="575"/>
      <c r="G64" s="575"/>
      <c r="H64" s="575"/>
      <c r="I64" s="576"/>
      <c r="J64" s="575"/>
      <c r="K64" s="575"/>
      <c r="L64" s="575"/>
      <c r="M64" s="575"/>
      <c r="N64" s="575"/>
      <c r="O64" s="575"/>
      <c r="P64" s="575"/>
      <c r="Q64" s="575"/>
      <c r="R64" s="575"/>
      <c r="S64" s="575"/>
      <c r="T64" s="575"/>
      <c r="U64" s="576"/>
      <c r="V64" s="1"/>
    </row>
    <row r="65" spans="2:22" x14ac:dyDescent="0.3">
      <c r="B65" s="1"/>
      <c r="C65" s="1"/>
      <c r="D65" s="1"/>
      <c r="E65" s="1"/>
      <c r="F65" s="1"/>
      <c r="G65" s="1"/>
      <c r="H65" s="1"/>
      <c r="I65" s="1"/>
      <c r="J65" s="1"/>
      <c r="K65" s="1"/>
      <c r="L65" s="1"/>
      <c r="M65" s="1"/>
      <c r="N65" s="1"/>
      <c r="O65" s="1"/>
      <c r="P65" s="1"/>
      <c r="Q65" s="1"/>
      <c r="R65" s="1"/>
      <c r="S65" s="1"/>
      <c r="T65" s="1"/>
      <c r="U65" s="1"/>
      <c r="V65" s="1"/>
    </row>
    <row r="66" spans="2:22" x14ac:dyDescent="0.3">
      <c r="B66" s="1"/>
      <c r="C66" s="1"/>
      <c r="D66" s="38"/>
      <c r="E66" s="38"/>
      <c r="F66" s="38"/>
      <c r="G66" s="38"/>
      <c r="H66" s="38"/>
      <c r="I66" s="38"/>
      <c r="J66" s="1"/>
      <c r="K66" s="1"/>
      <c r="L66" s="1"/>
      <c r="M66" s="1"/>
      <c r="N66" s="1"/>
      <c r="O66" s="1"/>
      <c r="P66" s="1"/>
      <c r="Q66" s="1"/>
      <c r="R66" s="1"/>
      <c r="S66" s="1"/>
      <c r="T66" s="1"/>
      <c r="U66" s="1"/>
      <c r="V66" s="1"/>
    </row>
    <row r="67" spans="2:22" ht="15.5" x14ac:dyDescent="0.35">
      <c r="B67" s="1"/>
      <c r="C67" s="420" t="s">
        <v>519</v>
      </c>
      <c r="D67" s="555"/>
      <c r="E67" s="555"/>
      <c r="F67" s="555"/>
      <c r="G67" s="555"/>
      <c r="H67" s="555"/>
      <c r="I67" s="555"/>
      <c r="J67" s="555"/>
      <c r="K67" s="555"/>
      <c r="L67" s="555"/>
      <c r="M67" s="555"/>
      <c r="N67" s="555"/>
      <c r="O67" s="555"/>
      <c r="P67" s="555"/>
      <c r="Q67" s="555"/>
      <c r="R67" s="555"/>
      <c r="S67" s="555"/>
      <c r="T67" s="555"/>
      <c r="U67" s="556"/>
      <c r="V67" s="1"/>
    </row>
    <row r="68" spans="2:22" x14ac:dyDescent="0.3">
      <c r="B68" s="1"/>
      <c r="C68" s="40"/>
      <c r="D68" s="38"/>
      <c r="E68" s="38"/>
      <c r="F68" s="38"/>
      <c r="G68" s="38"/>
      <c r="H68" s="38"/>
      <c r="I68" s="38"/>
      <c r="J68" s="1"/>
      <c r="K68" s="1"/>
      <c r="L68" s="1"/>
      <c r="M68" s="1"/>
      <c r="N68" s="1"/>
      <c r="O68" s="1"/>
      <c r="P68" s="1"/>
      <c r="Q68" s="1"/>
      <c r="R68" s="1"/>
      <c r="S68" s="1"/>
      <c r="T68" s="1"/>
      <c r="U68" s="41"/>
      <c r="V68" s="1"/>
    </row>
    <row r="69" spans="2:22" ht="409.6" customHeight="1" x14ac:dyDescent="0.3">
      <c r="B69" s="1"/>
      <c r="C69" s="85" t="s">
        <v>22</v>
      </c>
      <c r="D69" s="523" t="s">
        <v>564</v>
      </c>
      <c r="E69" s="633"/>
      <c r="F69" s="633"/>
      <c r="G69" s="633"/>
      <c r="H69" s="633"/>
      <c r="I69" s="633"/>
      <c r="J69" s="633"/>
      <c r="K69" s="633"/>
      <c r="L69" s="633"/>
      <c r="M69" s="633"/>
      <c r="N69" s="633"/>
      <c r="O69" s="633"/>
      <c r="P69" s="633"/>
      <c r="Q69" s="633"/>
      <c r="R69" s="633"/>
      <c r="S69" s="633"/>
      <c r="T69" s="633"/>
      <c r="U69" s="634"/>
      <c r="V69" s="1"/>
    </row>
    <row r="70" spans="2:22" x14ac:dyDescent="0.3">
      <c r="B70" s="1"/>
      <c r="C70" s="40"/>
      <c r="D70" s="1"/>
      <c r="E70" s="1"/>
      <c r="F70" s="1"/>
      <c r="G70" s="1"/>
      <c r="H70" s="1"/>
      <c r="I70" s="1"/>
      <c r="J70" s="1"/>
      <c r="K70" s="1"/>
      <c r="L70" s="1"/>
      <c r="M70" s="1"/>
      <c r="N70" s="1"/>
      <c r="O70" s="1"/>
      <c r="P70" s="1"/>
      <c r="Q70" s="1"/>
      <c r="R70" s="1"/>
      <c r="S70" s="1"/>
      <c r="T70" s="1"/>
      <c r="U70" s="41"/>
      <c r="V70" s="1"/>
    </row>
    <row r="71" spans="2:22" ht="27" customHeight="1" x14ac:dyDescent="0.3">
      <c r="B71" s="1"/>
      <c r="C71" s="346"/>
      <c r="D71" s="637" t="s">
        <v>565</v>
      </c>
      <c r="E71" s="627"/>
      <c r="F71" s="627"/>
      <c r="G71" s="627"/>
      <c r="H71" s="627"/>
      <c r="I71" s="627"/>
      <c r="J71" s="627"/>
      <c r="K71" s="620"/>
      <c r="L71" s="387" t="s">
        <v>517</v>
      </c>
      <c r="M71" s="388"/>
      <c r="N71" s="388"/>
      <c r="O71" s="388"/>
      <c r="P71" s="388"/>
      <c r="Q71" s="388"/>
      <c r="R71" s="388"/>
      <c r="S71" s="388"/>
      <c r="T71" s="388"/>
      <c r="U71" s="389"/>
      <c r="V71" s="1"/>
    </row>
    <row r="72" spans="2:22" ht="27" customHeight="1" x14ac:dyDescent="0.3">
      <c r="B72" s="1"/>
      <c r="C72" s="617" t="s">
        <v>245</v>
      </c>
      <c r="D72" s="460" t="s">
        <v>518</v>
      </c>
      <c r="E72" s="460"/>
      <c r="F72" s="460"/>
      <c r="G72" s="460"/>
      <c r="H72" s="460"/>
      <c r="I72" s="460"/>
      <c r="J72" s="460" t="s">
        <v>559</v>
      </c>
      <c r="K72" s="460"/>
      <c r="L72" s="454" t="s">
        <v>246</v>
      </c>
      <c r="M72" s="454"/>
      <c r="N72" s="454"/>
      <c r="O72" s="454"/>
      <c r="P72" s="454" t="s">
        <v>247</v>
      </c>
      <c r="Q72" s="454"/>
      <c r="R72" s="454"/>
      <c r="S72" s="454"/>
      <c r="T72" s="388" t="s">
        <v>292</v>
      </c>
      <c r="U72" s="389"/>
      <c r="V72" s="1"/>
    </row>
    <row r="73" spans="2:22" ht="52.5" customHeight="1" x14ac:dyDescent="0.3">
      <c r="B73" s="1"/>
      <c r="C73" s="619"/>
      <c r="D73" s="460"/>
      <c r="E73" s="460"/>
      <c r="F73" s="460"/>
      <c r="G73" s="460"/>
      <c r="H73" s="460"/>
      <c r="I73" s="460"/>
      <c r="J73" s="39" t="s">
        <v>560</v>
      </c>
      <c r="K73" s="39" t="s">
        <v>563</v>
      </c>
      <c r="L73" s="459" t="s">
        <v>22</v>
      </c>
      <c r="M73" s="526"/>
      <c r="N73" s="39" t="s">
        <v>561</v>
      </c>
      <c r="O73" s="39" t="s">
        <v>562</v>
      </c>
      <c r="P73" s="459" t="s">
        <v>22</v>
      </c>
      <c r="Q73" s="526"/>
      <c r="R73" s="39" t="s">
        <v>561</v>
      </c>
      <c r="S73" s="39" t="s">
        <v>562</v>
      </c>
      <c r="T73" s="39" t="s">
        <v>561</v>
      </c>
      <c r="U73" s="39" t="s">
        <v>562</v>
      </c>
      <c r="V73" s="1"/>
    </row>
    <row r="74" spans="2:22" ht="50.15" customHeight="1" x14ac:dyDescent="0.3">
      <c r="B74" s="1"/>
      <c r="C74" s="39">
        <v>1</v>
      </c>
      <c r="D74" s="603"/>
      <c r="E74" s="603"/>
      <c r="F74" s="603"/>
      <c r="G74" s="603"/>
      <c r="H74" s="603"/>
      <c r="I74" s="603"/>
      <c r="J74" s="98"/>
      <c r="K74" s="348"/>
      <c r="L74" s="638"/>
      <c r="M74" s="639"/>
      <c r="N74" s="329"/>
      <c r="O74" s="348"/>
      <c r="P74" s="604"/>
      <c r="Q74" s="605"/>
      <c r="R74" s="329"/>
      <c r="S74" s="348"/>
      <c r="T74" s="328"/>
      <c r="U74" s="348"/>
      <c r="V74" s="1"/>
    </row>
    <row r="75" spans="2:22" ht="50.15" customHeight="1" x14ac:dyDescent="0.3">
      <c r="B75" s="1"/>
      <c r="C75" s="345" t="s">
        <v>522</v>
      </c>
      <c r="D75" s="600"/>
      <c r="E75" s="601"/>
      <c r="F75" s="601"/>
      <c r="G75" s="601"/>
      <c r="H75" s="601"/>
      <c r="I75" s="601"/>
      <c r="J75" s="601"/>
      <c r="K75" s="601"/>
      <c r="L75" s="601"/>
      <c r="M75" s="601"/>
      <c r="N75" s="601"/>
      <c r="O75" s="601"/>
      <c r="P75" s="601"/>
      <c r="Q75" s="601"/>
      <c r="R75" s="601"/>
      <c r="S75" s="601"/>
      <c r="T75" s="601"/>
      <c r="U75" s="602"/>
      <c r="V75" s="1"/>
    </row>
    <row r="76" spans="2:22" ht="50.15" customHeight="1" x14ac:dyDescent="0.3">
      <c r="B76" s="1"/>
      <c r="C76" s="39">
        <v>2</v>
      </c>
      <c r="D76" s="603"/>
      <c r="E76" s="603"/>
      <c r="F76" s="603"/>
      <c r="G76" s="603"/>
      <c r="H76" s="603"/>
      <c r="I76" s="603"/>
      <c r="J76" s="98"/>
      <c r="K76" s="348"/>
      <c r="L76" s="638"/>
      <c r="M76" s="639"/>
      <c r="N76" s="329"/>
      <c r="O76" s="348"/>
      <c r="P76" s="604"/>
      <c r="Q76" s="605"/>
      <c r="R76" s="329"/>
      <c r="S76" s="348"/>
      <c r="T76" s="328"/>
      <c r="U76" s="348"/>
      <c r="V76" s="1"/>
    </row>
    <row r="77" spans="2:22" ht="50.15" customHeight="1" x14ac:dyDescent="0.3">
      <c r="B77" s="1"/>
      <c r="C77" s="345" t="s">
        <v>522</v>
      </c>
      <c r="D77" s="600"/>
      <c r="E77" s="601"/>
      <c r="F77" s="601"/>
      <c r="G77" s="601"/>
      <c r="H77" s="601"/>
      <c r="I77" s="601"/>
      <c r="J77" s="601"/>
      <c r="K77" s="601"/>
      <c r="L77" s="601"/>
      <c r="M77" s="601"/>
      <c r="N77" s="601"/>
      <c r="O77" s="601"/>
      <c r="P77" s="601"/>
      <c r="Q77" s="601"/>
      <c r="R77" s="601"/>
      <c r="S77" s="601"/>
      <c r="T77" s="601"/>
      <c r="U77" s="602"/>
      <c r="V77" s="1"/>
    </row>
    <row r="78" spans="2:22" ht="50.15" customHeight="1" x14ac:dyDescent="0.3">
      <c r="B78" s="1"/>
      <c r="C78" s="39">
        <v>3</v>
      </c>
      <c r="D78" s="603"/>
      <c r="E78" s="603"/>
      <c r="F78" s="603"/>
      <c r="G78" s="603"/>
      <c r="H78" s="603"/>
      <c r="I78" s="603"/>
      <c r="J78" s="98"/>
      <c r="K78" s="348"/>
      <c r="L78" s="638"/>
      <c r="M78" s="639"/>
      <c r="N78" s="329"/>
      <c r="O78" s="348"/>
      <c r="P78" s="604"/>
      <c r="Q78" s="605"/>
      <c r="R78" s="329"/>
      <c r="S78" s="348"/>
      <c r="T78" s="328"/>
      <c r="U78" s="348"/>
      <c r="V78" s="1"/>
    </row>
    <row r="79" spans="2:22" ht="50.15" customHeight="1" x14ac:dyDescent="0.3">
      <c r="B79" s="1"/>
      <c r="C79" s="345" t="s">
        <v>522</v>
      </c>
      <c r="D79" s="600"/>
      <c r="E79" s="601"/>
      <c r="F79" s="601"/>
      <c r="G79" s="601"/>
      <c r="H79" s="601"/>
      <c r="I79" s="601"/>
      <c r="J79" s="601"/>
      <c r="K79" s="601"/>
      <c r="L79" s="601"/>
      <c r="M79" s="601"/>
      <c r="N79" s="601"/>
      <c r="O79" s="601"/>
      <c r="P79" s="601"/>
      <c r="Q79" s="601"/>
      <c r="R79" s="601"/>
      <c r="S79" s="601"/>
      <c r="T79" s="601"/>
      <c r="U79" s="602"/>
      <c r="V79" s="1"/>
    </row>
    <row r="80" spans="2:22" ht="50.15" customHeight="1" x14ac:dyDescent="0.3">
      <c r="B80" s="1"/>
      <c r="C80" s="39">
        <v>4</v>
      </c>
      <c r="D80" s="603"/>
      <c r="E80" s="603"/>
      <c r="F80" s="603"/>
      <c r="G80" s="603"/>
      <c r="H80" s="603"/>
      <c r="I80" s="603"/>
      <c r="J80" s="98"/>
      <c r="K80" s="348"/>
      <c r="L80" s="638"/>
      <c r="M80" s="639"/>
      <c r="N80" s="329"/>
      <c r="O80" s="348"/>
      <c r="P80" s="604"/>
      <c r="Q80" s="605"/>
      <c r="R80" s="329"/>
      <c r="S80" s="348"/>
      <c r="T80" s="328"/>
      <c r="U80" s="348"/>
      <c r="V80" s="1"/>
    </row>
    <row r="81" spans="2:22" ht="50.15" customHeight="1" x14ac:dyDescent="0.3">
      <c r="B81" s="1"/>
      <c r="C81" s="345" t="s">
        <v>522</v>
      </c>
      <c r="D81" s="600"/>
      <c r="E81" s="601"/>
      <c r="F81" s="601"/>
      <c r="G81" s="601"/>
      <c r="H81" s="601"/>
      <c r="I81" s="601"/>
      <c r="J81" s="601"/>
      <c r="K81" s="601"/>
      <c r="L81" s="601"/>
      <c r="M81" s="601"/>
      <c r="N81" s="601"/>
      <c r="O81" s="601"/>
      <c r="P81" s="601"/>
      <c r="Q81" s="601"/>
      <c r="R81" s="601"/>
      <c r="S81" s="601"/>
      <c r="T81" s="601"/>
      <c r="U81" s="602"/>
      <c r="V81" s="1"/>
    </row>
    <row r="82" spans="2:22" ht="50.15" customHeight="1" x14ac:dyDescent="0.3">
      <c r="B82" s="1"/>
      <c r="C82" s="39">
        <v>5</v>
      </c>
      <c r="D82" s="603"/>
      <c r="E82" s="603"/>
      <c r="F82" s="603"/>
      <c r="G82" s="603"/>
      <c r="H82" s="603"/>
      <c r="I82" s="603"/>
      <c r="J82" s="98"/>
      <c r="K82" s="348"/>
      <c r="L82" s="638"/>
      <c r="M82" s="639"/>
      <c r="N82" s="329"/>
      <c r="O82" s="348"/>
      <c r="P82" s="604"/>
      <c r="Q82" s="605"/>
      <c r="R82" s="329"/>
      <c r="S82" s="348"/>
      <c r="T82" s="328"/>
      <c r="U82" s="348"/>
      <c r="V82" s="1"/>
    </row>
    <row r="83" spans="2:22" ht="50.15" customHeight="1" x14ac:dyDescent="0.3">
      <c r="B83" s="1"/>
      <c r="C83" s="345" t="s">
        <v>522</v>
      </c>
      <c r="D83" s="600"/>
      <c r="E83" s="601"/>
      <c r="F83" s="601"/>
      <c r="G83" s="601"/>
      <c r="H83" s="601"/>
      <c r="I83" s="601"/>
      <c r="J83" s="601"/>
      <c r="K83" s="601"/>
      <c r="L83" s="601"/>
      <c r="M83" s="601"/>
      <c r="N83" s="601"/>
      <c r="O83" s="601"/>
      <c r="P83" s="601"/>
      <c r="Q83" s="601"/>
      <c r="R83" s="601"/>
      <c r="S83" s="601"/>
      <c r="T83" s="601"/>
      <c r="U83" s="602"/>
      <c r="V83" s="1"/>
    </row>
    <row r="84" spans="2:22" x14ac:dyDescent="0.3">
      <c r="B84" s="1"/>
      <c r="C84" s="40"/>
      <c r="D84" s="1"/>
      <c r="E84" s="1"/>
      <c r="F84" s="1"/>
      <c r="G84" s="1"/>
      <c r="H84" s="1"/>
      <c r="I84" s="1"/>
      <c r="J84" s="1"/>
      <c r="K84" s="1"/>
      <c r="L84" s="1"/>
      <c r="M84" s="1"/>
      <c r="N84" s="1"/>
      <c r="O84" s="1"/>
      <c r="P84" s="1"/>
      <c r="Q84" s="1"/>
      <c r="R84" s="1"/>
      <c r="S84" s="1"/>
      <c r="T84" s="1"/>
      <c r="U84" s="41"/>
      <c r="V84" s="1"/>
    </row>
    <row r="85" spans="2:22" x14ac:dyDescent="0.3">
      <c r="B85" s="1"/>
      <c r="C85" s="387" t="s">
        <v>28</v>
      </c>
      <c r="D85" s="388"/>
      <c r="E85" s="388"/>
      <c r="F85" s="388"/>
      <c r="G85" s="388"/>
      <c r="H85" s="388"/>
      <c r="I85" s="389"/>
      <c r="J85" s="387" t="s">
        <v>29</v>
      </c>
      <c r="K85" s="388"/>
      <c r="L85" s="388"/>
      <c r="M85" s="388"/>
      <c r="N85" s="388"/>
      <c r="O85" s="388"/>
      <c r="P85" s="388"/>
      <c r="Q85" s="388"/>
      <c r="R85" s="388"/>
      <c r="S85" s="388"/>
      <c r="T85" s="388"/>
      <c r="U85" s="389"/>
      <c r="V85" s="1"/>
    </row>
    <row r="86" spans="2:22" ht="60" customHeight="1" x14ac:dyDescent="0.3">
      <c r="B86" s="1"/>
      <c r="C86" s="457"/>
      <c r="D86" s="575"/>
      <c r="E86" s="575"/>
      <c r="F86" s="575"/>
      <c r="G86" s="575"/>
      <c r="H86" s="575"/>
      <c r="I86" s="576"/>
      <c r="J86" s="575"/>
      <c r="K86" s="575"/>
      <c r="L86" s="575"/>
      <c r="M86" s="575"/>
      <c r="N86" s="575"/>
      <c r="O86" s="575"/>
      <c r="P86" s="575"/>
      <c r="Q86" s="575"/>
      <c r="R86" s="575"/>
      <c r="S86" s="575"/>
      <c r="T86" s="575"/>
      <c r="U86" s="576"/>
      <c r="V86" s="1"/>
    </row>
    <row r="87" spans="2:22" ht="15" customHeight="1" x14ac:dyDescent="0.3">
      <c r="B87" s="1"/>
      <c r="C87" s="54"/>
      <c r="D87" s="54"/>
      <c r="E87" s="54"/>
      <c r="F87" s="54"/>
      <c r="G87" s="54"/>
      <c r="H87" s="54"/>
      <c r="I87" s="54"/>
      <c r="J87" s="54"/>
      <c r="K87" s="54"/>
      <c r="L87" s="54"/>
      <c r="M87" s="54"/>
      <c r="N87" s="52"/>
      <c r="O87" s="52"/>
      <c r="P87" s="52"/>
      <c r="Q87" s="52"/>
      <c r="R87" s="52"/>
      <c r="S87" s="52"/>
      <c r="T87" s="52"/>
      <c r="U87" s="52"/>
      <c r="V87" s="1"/>
    </row>
    <row r="88" spans="2:22" x14ac:dyDescent="0.3">
      <c r="B88" s="1"/>
      <c r="C88" s="1"/>
      <c r="D88" s="1"/>
      <c r="E88" s="1"/>
      <c r="F88" s="1"/>
      <c r="G88" s="1"/>
      <c r="H88" s="1"/>
      <c r="I88" s="1"/>
      <c r="J88" s="1"/>
      <c r="K88" s="1"/>
      <c r="L88" s="1"/>
      <c r="M88" s="1"/>
      <c r="N88" s="1"/>
      <c r="O88" s="1"/>
      <c r="P88" s="1"/>
      <c r="Q88" s="1"/>
      <c r="R88" s="1"/>
      <c r="S88" s="1"/>
      <c r="T88" s="1"/>
      <c r="U88" s="1"/>
      <c r="V88" s="1"/>
    </row>
  </sheetData>
  <sheetProtection algorithmName="SHA-512" hashValue="XoMyVB2/DdcRo8sBLYXnYGy8L4sJzeIFhtRYVZpwjsGShYUEva96RG0mblxo44U5GbFRfqSjAEXLQDNxJeamXQ==" saltValue="k4WMmCfgL2jTsbRKErHzpw==" spinCount="100000" sheet="1" formatRows="0"/>
  <mergeCells count="88">
    <mergeCell ref="P73:Q73"/>
    <mergeCell ref="D83:U83"/>
    <mergeCell ref="L82:M82"/>
    <mergeCell ref="L80:M80"/>
    <mergeCell ref="L78:M78"/>
    <mergeCell ref="L76:M76"/>
    <mergeCell ref="L74:M74"/>
    <mergeCell ref="P82:Q82"/>
    <mergeCell ref="P80:Q80"/>
    <mergeCell ref="D82:I82"/>
    <mergeCell ref="D76:I76"/>
    <mergeCell ref="D78:I78"/>
    <mergeCell ref="D80:I80"/>
    <mergeCell ref="D75:U75"/>
    <mergeCell ref="D77:U77"/>
    <mergeCell ref="D79:U79"/>
    <mergeCell ref="C72:C73"/>
    <mergeCell ref="L71:U71"/>
    <mergeCell ref="D52:D53"/>
    <mergeCell ref="D54:D55"/>
    <mergeCell ref="D56:D57"/>
    <mergeCell ref="D58:D59"/>
    <mergeCell ref="D60:D61"/>
    <mergeCell ref="L73:M73"/>
    <mergeCell ref="J72:K72"/>
    <mergeCell ref="L72:O72"/>
    <mergeCell ref="P72:S72"/>
    <mergeCell ref="T72:U72"/>
    <mergeCell ref="D72:I73"/>
    <mergeCell ref="D71:K71"/>
    <mergeCell ref="D69:U69"/>
    <mergeCell ref="K58:U59"/>
    <mergeCell ref="C47:U47"/>
    <mergeCell ref="K41:U41"/>
    <mergeCell ref="K39:U40"/>
    <mergeCell ref="C54:C55"/>
    <mergeCell ref="K52:U53"/>
    <mergeCell ref="K54:U55"/>
    <mergeCell ref="K51:U51"/>
    <mergeCell ref="D41:E41"/>
    <mergeCell ref="J44:U44"/>
    <mergeCell ref="J43:U43"/>
    <mergeCell ref="C43:I43"/>
    <mergeCell ref="C44:I44"/>
    <mergeCell ref="D49:U49"/>
    <mergeCell ref="J54:J55"/>
    <mergeCell ref="J5:U6"/>
    <mergeCell ref="D10:U10"/>
    <mergeCell ref="C8:U8"/>
    <mergeCell ref="C29:N29"/>
    <mergeCell ref="F39:F40"/>
    <mergeCell ref="G39:H39"/>
    <mergeCell ref="I39:J39"/>
    <mergeCell ref="D39:E40"/>
    <mergeCell ref="C35:U35"/>
    <mergeCell ref="D37:U37"/>
    <mergeCell ref="C39:C40"/>
    <mergeCell ref="D81:U81"/>
    <mergeCell ref="D74:I74"/>
    <mergeCell ref="P78:Q78"/>
    <mergeCell ref="P76:Q76"/>
    <mergeCell ref="P74:Q74"/>
    <mergeCell ref="J58:J59"/>
    <mergeCell ref="K56:U57"/>
    <mergeCell ref="C67:U67"/>
    <mergeCell ref="K60:U61"/>
    <mergeCell ref="C56:C57"/>
    <mergeCell ref="C63:I63"/>
    <mergeCell ref="J63:U63"/>
    <mergeCell ref="C64:I64"/>
    <mergeCell ref="J64:U64"/>
    <mergeCell ref="C58:C59"/>
    <mergeCell ref="C85:I85"/>
    <mergeCell ref="J85:U85"/>
    <mergeCell ref="C86:I86"/>
    <mergeCell ref="J86:U86"/>
    <mergeCell ref="C31:E31"/>
    <mergeCell ref="E60:I61"/>
    <mergeCell ref="E58:I59"/>
    <mergeCell ref="E56:I57"/>
    <mergeCell ref="E54:I55"/>
    <mergeCell ref="E52:I53"/>
    <mergeCell ref="E51:I51"/>
    <mergeCell ref="C52:C53"/>
    <mergeCell ref="J56:J57"/>
    <mergeCell ref="J52:J53"/>
    <mergeCell ref="C60:C61"/>
    <mergeCell ref="J60:J61"/>
  </mergeCells>
  <conditionalFormatting sqref="G12:I27 D13:F13 J16:J22 D16:F23 D26:F27 J26:J27 F31:H31">
    <cfRule type="cellIs" dxfId="10" priority="24" operator="equal">
      <formula>"Fail"</formula>
    </cfRule>
  </conditionalFormatting>
  <conditionalFormatting sqref="J30">
    <cfRule type="cellIs" dxfId="9" priority="19" operator="equal">
      <formula>"Fail"</formula>
    </cfRule>
  </conditionalFormatting>
  <conditionalFormatting sqref="K15:K16">
    <cfRule type="cellIs" dxfId="8" priority="25" operator="equal">
      <formula>"Fail"</formula>
    </cfRule>
  </conditionalFormatting>
  <pageMargins left="0.24" right="0.24" top="0.36" bottom="0.45" header="0.3" footer="0.3"/>
  <pageSetup paperSize="9" scale="35" fitToHeight="0" orientation="portrait" r:id="rId1"/>
  <headerFooter>
    <oddFooter>&amp;C_x000D_&amp;1#&amp;"Calibri"&amp;10&amp;K000000 Classification: Unclassified</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7AB383-E647-49F2-8EA1-73EA2FB066DA}">
          <x14:formula1>
            <xm:f>Lookups!$G$5:$G$9</xm:f>
          </x14:formula1>
          <xm:sqref>D54 D56 D58 D52 D60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68240-DEF4-4791-9DA3-904D0F0B928B}">
  <sheetPr>
    <tabColor theme="4" tint="0.59999389629810485"/>
    <pageSetUpPr autoPageBreaks="0" fitToPage="1"/>
  </sheetPr>
  <dimension ref="B2:K120"/>
  <sheetViews>
    <sheetView workbookViewId="0">
      <selection activeCell="D14" sqref="D14:J14"/>
    </sheetView>
  </sheetViews>
  <sheetFormatPr defaultColWidth="10.33203125" defaultRowHeight="14" x14ac:dyDescent="0.3"/>
  <cols>
    <col min="1" max="2" width="10.33203125" style="2"/>
    <col min="3" max="3" width="56.33203125" style="2" customWidth="1"/>
    <col min="4" max="5" width="33.58203125" style="2" customWidth="1"/>
    <col min="6" max="9" width="38.75" style="2" customWidth="1"/>
    <col min="10" max="10" width="27.5" style="2" customWidth="1"/>
    <col min="11" max="11" width="7.08203125" style="2" customWidth="1"/>
    <col min="12" max="13" width="10.33203125" style="2"/>
    <col min="14" max="14" width="17.25" style="2" customWidth="1"/>
    <col min="15" max="15" width="54.83203125" style="2" customWidth="1"/>
    <col min="16" max="16" width="10.33203125" style="2"/>
    <col min="17" max="18" width="9.75" style="2" customWidth="1"/>
    <col min="19" max="16384" width="10.33203125" style="2"/>
  </cols>
  <sheetData>
    <row r="2" spans="2:11" x14ac:dyDescent="0.3">
      <c r="B2" s="1"/>
      <c r="C2" s="1"/>
      <c r="D2" s="1"/>
      <c r="E2" s="1"/>
      <c r="F2" s="1"/>
      <c r="G2" s="1"/>
      <c r="H2" s="1"/>
      <c r="I2" s="1"/>
      <c r="J2" s="1"/>
      <c r="K2" s="1"/>
    </row>
    <row r="3" spans="2:11" x14ac:dyDescent="0.3">
      <c r="B3" s="1"/>
      <c r="C3" s="1"/>
      <c r="D3" s="67"/>
      <c r="E3" s="1"/>
      <c r="F3" s="1"/>
      <c r="G3" s="1"/>
      <c r="H3" s="1"/>
      <c r="I3" s="1"/>
      <c r="J3" s="1"/>
      <c r="K3" s="1"/>
    </row>
    <row r="4" spans="2:11" x14ac:dyDescent="0.3">
      <c r="B4" s="1"/>
      <c r="C4" s="1"/>
      <c r="D4" s="67"/>
      <c r="E4" s="1"/>
      <c r="F4" s="1"/>
      <c r="G4" s="1"/>
      <c r="H4" s="1"/>
      <c r="I4" s="1"/>
      <c r="J4" s="1"/>
      <c r="K4" s="1"/>
    </row>
    <row r="5" spans="2:11" x14ac:dyDescent="0.3">
      <c r="B5" s="1"/>
      <c r="C5" s="1"/>
      <c r="D5" s="1"/>
      <c r="E5" s="1"/>
      <c r="F5" s="1"/>
      <c r="G5" s="1"/>
      <c r="H5" s="1"/>
      <c r="I5" s="1"/>
      <c r="J5" s="1"/>
      <c r="K5" s="1"/>
    </row>
    <row r="6" spans="2:11" ht="15.75" customHeight="1" x14ac:dyDescent="0.3">
      <c r="B6" s="1"/>
      <c r="C6" s="280" t="s">
        <v>20</v>
      </c>
      <c r="D6" s="281">
        <f>Control!D6</f>
        <v>0</v>
      </c>
      <c r="E6" s="1"/>
      <c r="F6" s="413" t="s">
        <v>686</v>
      </c>
      <c r="G6" s="606"/>
      <c r="H6" s="606"/>
      <c r="I6" s="606"/>
      <c r="J6" s="607"/>
      <c r="K6" s="1"/>
    </row>
    <row r="7" spans="2:11" ht="91.4" customHeight="1" x14ac:dyDescent="0.3">
      <c r="B7" s="1"/>
      <c r="C7" s="1"/>
      <c r="D7" s="68"/>
      <c r="E7" s="1"/>
      <c r="F7" s="608"/>
      <c r="G7" s="609"/>
      <c r="H7" s="609"/>
      <c r="I7" s="609"/>
      <c r="J7" s="610"/>
      <c r="K7" s="1"/>
    </row>
    <row r="8" spans="2:11" ht="12" customHeight="1" x14ac:dyDescent="0.3">
      <c r="B8" s="1"/>
      <c r="C8" s="1"/>
      <c r="D8" s="1"/>
      <c r="E8" s="1"/>
      <c r="F8" s="1"/>
      <c r="G8" s="1"/>
      <c r="H8" s="1"/>
      <c r="I8" s="1"/>
      <c r="J8" s="1"/>
      <c r="K8" s="1"/>
    </row>
    <row r="9" spans="2:11" ht="12" customHeight="1" x14ac:dyDescent="0.3">
      <c r="B9" s="1"/>
      <c r="C9" s="1"/>
      <c r="D9" s="1"/>
      <c r="E9" s="1"/>
      <c r="F9" s="1"/>
      <c r="G9" s="1"/>
      <c r="H9" s="1"/>
      <c r="I9" s="1"/>
      <c r="J9" s="1"/>
      <c r="K9" s="1"/>
    </row>
    <row r="10" spans="2:11" ht="12" customHeight="1" x14ac:dyDescent="0.3">
      <c r="B10" s="1"/>
      <c r="C10" s="1"/>
      <c r="D10" s="1"/>
      <c r="E10" s="1"/>
      <c r="F10" s="1"/>
      <c r="G10" s="1"/>
      <c r="H10" s="1"/>
      <c r="I10" s="1"/>
      <c r="J10" s="1"/>
      <c r="K10" s="1"/>
    </row>
    <row r="11" spans="2:11" ht="12" customHeight="1" x14ac:dyDescent="0.3">
      <c r="B11" s="1"/>
      <c r="C11" s="1"/>
      <c r="D11" s="1"/>
      <c r="E11" s="1"/>
      <c r="F11" s="1"/>
      <c r="G11" s="1"/>
      <c r="H11" s="1"/>
      <c r="I11" s="1"/>
      <c r="J11" s="1"/>
      <c r="K11" s="1"/>
    </row>
    <row r="12" spans="2:11" ht="15.5" x14ac:dyDescent="0.35">
      <c r="B12" s="1"/>
      <c r="C12" s="642" t="s">
        <v>112</v>
      </c>
      <c r="D12" s="642"/>
      <c r="E12" s="642"/>
      <c r="F12" s="642"/>
      <c r="G12" s="642"/>
      <c r="H12" s="642"/>
      <c r="I12" s="642"/>
      <c r="J12" s="642"/>
      <c r="K12" s="1"/>
    </row>
    <row r="13" spans="2:11" ht="14.25" customHeight="1" x14ac:dyDescent="0.35">
      <c r="B13" s="1"/>
      <c r="C13" s="272"/>
      <c r="D13" s="69"/>
      <c r="E13" s="69"/>
      <c r="F13" s="69"/>
      <c r="G13" s="69"/>
      <c r="H13" s="69"/>
      <c r="I13" s="69"/>
      <c r="J13" s="273"/>
      <c r="K13" s="1"/>
    </row>
    <row r="14" spans="2:11" ht="191.25" customHeight="1" x14ac:dyDescent="0.3">
      <c r="B14" s="1"/>
      <c r="C14" s="86" t="s">
        <v>22</v>
      </c>
      <c r="D14" s="643" t="s">
        <v>113</v>
      </c>
      <c r="E14" s="644"/>
      <c r="F14" s="644"/>
      <c r="G14" s="644"/>
      <c r="H14" s="644"/>
      <c r="I14" s="644"/>
      <c r="J14" s="644"/>
      <c r="K14" s="1"/>
    </row>
    <row r="15" spans="2:11" ht="14.25" customHeight="1" thickBot="1" x14ac:dyDescent="0.35">
      <c r="B15" s="1"/>
      <c r="C15" s="40"/>
      <c r="D15" s="33"/>
      <c r="E15" s="1"/>
      <c r="F15" s="1"/>
      <c r="G15" s="1"/>
      <c r="H15" s="1"/>
      <c r="I15" s="1"/>
      <c r="J15" s="41"/>
      <c r="K15" s="1"/>
    </row>
    <row r="16" spans="2:11" ht="14.5" thickBot="1" x14ac:dyDescent="0.35">
      <c r="B16" s="1"/>
      <c r="C16" s="274" t="s">
        <v>114</v>
      </c>
      <c r="D16" s="17" t="s">
        <v>625</v>
      </c>
      <c r="E16" s="17" t="s">
        <v>626</v>
      </c>
      <c r="F16" s="18" t="s">
        <v>537</v>
      </c>
      <c r="G16" s="1"/>
      <c r="H16" s="1"/>
      <c r="I16" s="1"/>
      <c r="J16" s="41"/>
      <c r="K16" s="1"/>
    </row>
    <row r="17" spans="2:11" ht="14.5" thickBot="1" x14ac:dyDescent="0.35">
      <c r="B17" s="1"/>
      <c r="C17" s="275" t="s">
        <v>118</v>
      </c>
      <c r="D17" s="70">
        <f>ExtraCalcs!BA7</f>
        <v>0</v>
      </c>
      <c r="E17" s="70">
        <f>ExtraCalcs!BB7</f>
        <v>0</v>
      </c>
      <c r="F17" s="34" t="str">
        <f>IF(AND(E17&lt;0,D17&gt;=0),"Criteria met","Criteria not met")</f>
        <v>Criteria not met</v>
      </c>
      <c r="G17" s="71"/>
      <c r="H17" s="1"/>
      <c r="I17" s="1"/>
      <c r="J17" s="41"/>
      <c r="K17" s="1"/>
    </row>
    <row r="18" spans="2:11" ht="14.25" customHeight="1" thickBot="1" x14ac:dyDescent="0.35">
      <c r="B18" s="1"/>
      <c r="C18" s="40"/>
      <c r="D18" s="1"/>
      <c r="E18" s="1"/>
      <c r="F18" s="1"/>
      <c r="G18" s="1"/>
      <c r="H18" s="1"/>
      <c r="I18" s="1"/>
      <c r="J18" s="41"/>
      <c r="K18" s="1"/>
    </row>
    <row r="19" spans="2:11" ht="14.5" thickBot="1" x14ac:dyDescent="0.35">
      <c r="B19" s="1"/>
      <c r="C19" s="274" t="s">
        <v>119</v>
      </c>
      <c r="D19" s="18" t="s">
        <v>537</v>
      </c>
      <c r="E19" s="1"/>
      <c r="F19" s="1"/>
      <c r="G19" s="276"/>
      <c r="H19" s="1"/>
      <c r="I19" s="1"/>
      <c r="J19" s="41"/>
      <c r="K19" s="1"/>
    </row>
    <row r="20" spans="2:11" ht="14.5" thickBot="1" x14ac:dyDescent="0.35">
      <c r="B20" s="1"/>
      <c r="C20" s="275" t="s">
        <v>118</v>
      </c>
      <c r="D20" s="34" t="str">
        <f>IF(AND(E17&lt;0,(IFERROR(ABS(E17)-ABS(D17),0))&gt;=2.5%),"Criteria met","Criteria not met")</f>
        <v>Criteria not met</v>
      </c>
      <c r="E20" s="71"/>
      <c r="F20" s="1"/>
      <c r="G20" s="1"/>
      <c r="H20" s="1"/>
      <c r="I20" s="1"/>
      <c r="J20" s="41"/>
      <c r="K20" s="1"/>
    </row>
    <row r="21" spans="2:11" ht="14.25" customHeight="1" thickBot="1" x14ac:dyDescent="0.35">
      <c r="B21" s="1"/>
      <c r="C21" s="40"/>
      <c r="D21" s="1"/>
      <c r="E21" s="1"/>
      <c r="F21" s="1"/>
      <c r="G21" s="1"/>
      <c r="H21" s="1"/>
      <c r="I21" s="1"/>
      <c r="J21" s="41"/>
      <c r="K21" s="1"/>
    </row>
    <row r="22" spans="2:11" ht="14.25" customHeight="1" thickBot="1" x14ac:dyDescent="0.35">
      <c r="B22" s="1"/>
      <c r="C22" s="274" t="s">
        <v>120</v>
      </c>
      <c r="D22" s="17" t="s">
        <v>627</v>
      </c>
      <c r="E22" s="18" t="s">
        <v>628</v>
      </c>
      <c r="F22" s="1"/>
      <c r="G22" s="1"/>
      <c r="H22" s="1"/>
      <c r="I22" s="1"/>
      <c r="J22" s="41"/>
      <c r="K22" s="1"/>
    </row>
    <row r="23" spans="2:11" ht="14.25" customHeight="1" thickBot="1" x14ac:dyDescent="0.35">
      <c r="B23" s="1"/>
      <c r="C23" s="275" t="s">
        <v>121</v>
      </c>
      <c r="D23" s="72">
        <f>ExtraCalcs!BA11</f>
        <v>0</v>
      </c>
      <c r="E23" s="72">
        <f>ExtraCalcs!BB11</f>
        <v>0</v>
      </c>
      <c r="F23" s="1"/>
      <c r="G23" s="1"/>
      <c r="H23" s="1"/>
      <c r="I23" s="1"/>
      <c r="J23" s="41"/>
      <c r="K23" s="1"/>
    </row>
    <row r="24" spans="2:11" ht="14.25" customHeight="1" thickBot="1" x14ac:dyDescent="0.35">
      <c r="B24" s="1"/>
      <c r="C24" s="275" t="s">
        <v>122</v>
      </c>
      <c r="D24" s="66"/>
      <c r="E24" s="66"/>
      <c r="F24" s="18" t="s">
        <v>537</v>
      </c>
      <c r="G24" s="73"/>
      <c r="H24" s="1"/>
      <c r="I24" s="1"/>
      <c r="J24" s="41"/>
      <c r="K24" s="1"/>
    </row>
    <row r="25" spans="2:11" ht="14.25" customHeight="1" thickBot="1" x14ac:dyDescent="0.35">
      <c r="B25" s="1"/>
      <c r="C25" s="277" t="s">
        <v>123</v>
      </c>
      <c r="D25" s="74">
        <f>IF(D23&gt;0,0,IF(D23&lt;D24,D24-D23,0))</f>
        <v>0</v>
      </c>
      <c r="E25" s="74">
        <f>IF(E23&gt;0,0,IF(E23&lt;E24,E24-E23,0))</f>
        <v>0</v>
      </c>
      <c r="F25" s="34" t="str">
        <f>IF(AND(E25&gt;0,D25&lt;=0),"Criteria met","Criteria not met")</f>
        <v>Criteria not met</v>
      </c>
      <c r="G25" s="73"/>
      <c r="H25" s="1"/>
      <c r="I25" s="1"/>
      <c r="J25" s="41"/>
      <c r="K25" s="1"/>
    </row>
    <row r="26" spans="2:11" ht="14.25" customHeight="1" thickBot="1" x14ac:dyDescent="0.35">
      <c r="B26" s="1"/>
      <c r="C26" s="40"/>
      <c r="D26" s="1"/>
      <c r="E26" s="1"/>
      <c r="F26" s="1"/>
      <c r="G26" s="1"/>
      <c r="H26" s="1"/>
      <c r="I26" s="1"/>
      <c r="J26" s="41"/>
      <c r="K26" s="1"/>
    </row>
    <row r="27" spans="2:11" ht="14.25" customHeight="1" thickBot="1" x14ac:dyDescent="0.35">
      <c r="B27" s="1"/>
      <c r="C27" s="274" t="s">
        <v>124</v>
      </c>
      <c r="D27" s="17" t="s">
        <v>625</v>
      </c>
      <c r="E27" s="17" t="s">
        <v>626</v>
      </c>
      <c r="F27" s="18" t="s">
        <v>537</v>
      </c>
      <c r="G27" s="1"/>
      <c r="H27" s="1"/>
      <c r="I27" s="1"/>
      <c r="J27" s="41"/>
      <c r="K27" s="1"/>
    </row>
    <row r="28" spans="2:11" ht="23.5" thickBot="1" x14ac:dyDescent="0.35">
      <c r="B28" s="1"/>
      <c r="C28" s="277" t="s">
        <v>125</v>
      </c>
      <c r="D28" s="70">
        <f>IF(D25=0,0,D25/(ExtraCalcs!BA12))</f>
        <v>0</v>
      </c>
      <c r="E28" s="70">
        <f>IF(E25=0,0,E25/(ExtraCalcs!BB12))</f>
        <v>0</v>
      </c>
      <c r="F28" s="34" t="str">
        <f>IF(AND(E28&gt;0,(IFERROR(ABS(E28)-ABS(D28),0))&gt;=2.5%),"Criteria met","Criteria not met")</f>
        <v>Criteria not met</v>
      </c>
      <c r="G28" s="1"/>
      <c r="H28" s="1"/>
      <c r="I28" s="1"/>
      <c r="J28" s="41"/>
      <c r="K28" s="1"/>
    </row>
    <row r="29" spans="2:11" ht="14.25" customHeight="1" thickBot="1" x14ac:dyDescent="0.35">
      <c r="B29" s="1"/>
      <c r="C29" s="40"/>
      <c r="D29" s="1"/>
      <c r="E29" s="1"/>
      <c r="F29" s="1"/>
      <c r="G29" s="1"/>
      <c r="H29" s="1"/>
      <c r="I29" s="1"/>
      <c r="J29" s="41"/>
      <c r="K29" s="1"/>
    </row>
    <row r="30" spans="2:11" ht="14.5" thickBot="1" x14ac:dyDescent="0.35">
      <c r="B30" s="1"/>
      <c r="C30" s="640" t="s">
        <v>126</v>
      </c>
      <c r="D30" s="641"/>
      <c r="E30" s="75" t="str">
        <f>IF(OR(D24="",E24=""),"Please complete tests 1-4 above", IF(OR(F17="Criteria met",D20="Criteria met",F25="Criteria met",F28="Criteria met"),"Yes","No"))</f>
        <v>Please complete tests 1-4 above</v>
      </c>
      <c r="F30" s="1"/>
      <c r="G30" s="1"/>
      <c r="H30" s="1"/>
      <c r="I30" s="1"/>
      <c r="J30" s="41"/>
      <c r="K30" s="1"/>
    </row>
    <row r="31" spans="2:11" x14ac:dyDescent="0.3">
      <c r="B31" s="1"/>
      <c r="C31" s="278"/>
      <c r="D31" s="279"/>
      <c r="E31" s="279"/>
      <c r="F31" s="279"/>
      <c r="G31" s="279"/>
      <c r="H31" s="51"/>
      <c r="I31" s="51"/>
      <c r="J31" s="87"/>
      <c r="K31" s="1"/>
    </row>
    <row r="32" spans="2:11" x14ac:dyDescent="0.3">
      <c r="B32" s="1"/>
      <c r="C32" s="1"/>
      <c r="D32" s="1"/>
      <c r="E32" s="1"/>
      <c r="F32" s="1"/>
      <c r="G32" s="1"/>
      <c r="H32" s="1"/>
      <c r="I32" s="1"/>
      <c r="J32" s="1"/>
      <c r="K32" s="1"/>
    </row>
    <row r="33" spans="2:11" x14ac:dyDescent="0.3">
      <c r="B33" s="1"/>
      <c r="C33" s="1"/>
      <c r="D33" s="33"/>
      <c r="E33" s="1"/>
      <c r="F33" s="1"/>
      <c r="G33" s="1"/>
      <c r="H33" s="1"/>
      <c r="I33" s="1"/>
      <c r="J33" s="1"/>
      <c r="K33" s="1"/>
    </row>
    <row r="34" spans="2:11" ht="25.4" customHeight="1" x14ac:dyDescent="0.3">
      <c r="B34" s="1"/>
      <c r="C34" s="645" t="s">
        <v>127</v>
      </c>
      <c r="D34" s="646"/>
      <c r="E34" s="646"/>
      <c r="F34" s="646"/>
      <c r="G34" s="646"/>
      <c r="H34" s="646"/>
      <c r="I34" s="646"/>
      <c r="J34" s="647"/>
      <c r="K34" s="1"/>
    </row>
    <row r="35" spans="2:11" ht="13.4" customHeight="1" x14ac:dyDescent="0.3">
      <c r="B35" s="1"/>
      <c r="C35" s="40"/>
      <c r="D35" s="1"/>
      <c r="E35" s="1"/>
      <c r="F35" s="1"/>
      <c r="G35" s="1"/>
      <c r="H35" s="1"/>
      <c r="I35" s="1"/>
      <c r="J35" s="41"/>
      <c r="K35" s="1"/>
    </row>
    <row r="36" spans="2:11" ht="77.150000000000006" customHeight="1" x14ac:dyDescent="0.3">
      <c r="B36" s="1"/>
      <c r="C36" s="86" t="s">
        <v>128</v>
      </c>
      <c r="D36" s="494" t="s">
        <v>129</v>
      </c>
      <c r="E36" s="494"/>
      <c r="F36" s="494"/>
      <c r="G36" s="494"/>
      <c r="H36" s="494"/>
      <c r="I36" s="494"/>
      <c r="J36" s="494"/>
      <c r="K36" s="1"/>
    </row>
    <row r="37" spans="2:11" x14ac:dyDescent="0.3">
      <c r="B37" s="1"/>
      <c r="C37" s="40"/>
      <c r="D37" s="38"/>
      <c r="E37" s="1"/>
      <c r="F37" s="1"/>
      <c r="G37" s="1"/>
      <c r="H37" s="1"/>
      <c r="I37" s="1"/>
      <c r="J37" s="41"/>
      <c r="K37" s="1"/>
    </row>
    <row r="38" spans="2:11" ht="49.4" customHeight="1" x14ac:dyDescent="0.3">
      <c r="B38" s="1"/>
      <c r="C38" s="91" t="s">
        <v>130</v>
      </c>
      <c r="D38" s="39" t="s">
        <v>619</v>
      </c>
      <c r="E38" s="39" t="s">
        <v>620</v>
      </c>
      <c r="F38" s="39" t="s">
        <v>621</v>
      </c>
      <c r="G38" s="39" t="s">
        <v>622</v>
      </c>
      <c r="H38" s="39" t="s">
        <v>623</v>
      </c>
      <c r="I38" s="39" t="s">
        <v>624</v>
      </c>
      <c r="J38" s="41"/>
      <c r="K38" s="1"/>
    </row>
    <row r="39" spans="2:11" ht="49.4" customHeight="1" x14ac:dyDescent="0.3">
      <c r="B39" s="1"/>
      <c r="C39" s="91" t="s">
        <v>15</v>
      </c>
      <c r="D39" s="360">
        <f>ExtraCalcs!$BA$18</f>
        <v>0</v>
      </c>
      <c r="E39" s="360">
        <f>ExtraCalcs!$BB$18</f>
        <v>0</v>
      </c>
      <c r="F39" s="360">
        <f>ExtraCalcs!$BC$18</f>
        <v>0</v>
      </c>
      <c r="G39" s="360">
        <f>ExtraCalcs!$BD$18</f>
        <v>0</v>
      </c>
      <c r="H39" s="360">
        <f>ExtraCalcs!$BE$18</f>
        <v>0</v>
      </c>
      <c r="I39" s="360">
        <f>ExtraCalcs!$BF$18</f>
        <v>0</v>
      </c>
      <c r="J39" s="41"/>
      <c r="K39" s="1"/>
    </row>
    <row r="40" spans="2:11" ht="49.4" customHeight="1" x14ac:dyDescent="0.3">
      <c r="B40" s="1"/>
      <c r="C40" s="91" t="s">
        <v>137</v>
      </c>
      <c r="D40" s="360">
        <f>ExtraCalcs!$BA$19</f>
        <v>0</v>
      </c>
      <c r="E40" s="360">
        <f>ExtraCalcs!$BB$19</f>
        <v>0</v>
      </c>
      <c r="F40" s="361"/>
      <c r="G40" s="360">
        <f>ExtraCalcs!$BD$19</f>
        <v>0</v>
      </c>
      <c r="H40" s="360">
        <f>ExtraCalcs!$BE$19</f>
        <v>0</v>
      </c>
      <c r="I40" s="361"/>
      <c r="J40" s="41"/>
      <c r="K40" s="1"/>
    </row>
    <row r="41" spans="2:11" ht="49.4" customHeight="1" x14ac:dyDescent="0.3">
      <c r="B41" s="1"/>
      <c r="C41" s="91" t="s">
        <v>138</v>
      </c>
      <c r="D41" s="360">
        <f>ExtraCalcs!$BA$20</f>
        <v>0</v>
      </c>
      <c r="E41" s="360">
        <f>ExtraCalcs!$BB$20</f>
        <v>0</v>
      </c>
      <c r="F41" s="361"/>
      <c r="G41" s="360">
        <f>ExtraCalcs!$BD$20</f>
        <v>0</v>
      </c>
      <c r="H41" s="360">
        <f>ExtraCalcs!$BE$20</f>
        <v>0</v>
      </c>
      <c r="I41" s="361"/>
      <c r="J41" s="41"/>
      <c r="K41" s="1"/>
    </row>
    <row r="42" spans="2:11" ht="49.4" customHeight="1" x14ac:dyDescent="0.3">
      <c r="B42" s="1"/>
      <c r="C42" s="91" t="s">
        <v>139</v>
      </c>
      <c r="D42" s="360">
        <f>ExtraCalcs!$BA$21</f>
        <v>0</v>
      </c>
      <c r="E42" s="360">
        <f>ExtraCalcs!$BB$21</f>
        <v>0</v>
      </c>
      <c r="F42" s="361"/>
      <c r="G42" s="360">
        <f>ExtraCalcs!$BD$21</f>
        <v>0</v>
      </c>
      <c r="H42" s="360">
        <f>ExtraCalcs!$BE$21</f>
        <v>0</v>
      </c>
      <c r="I42" s="361"/>
      <c r="J42" s="41"/>
      <c r="K42" s="1"/>
    </row>
    <row r="43" spans="2:11" ht="49.4" customHeight="1" x14ac:dyDescent="0.3">
      <c r="B43" s="1"/>
      <c r="C43" s="91" t="s">
        <v>33</v>
      </c>
      <c r="D43" s="360">
        <f>ExtraCalcs!$BA$22</f>
        <v>0</v>
      </c>
      <c r="E43" s="360">
        <f>ExtraCalcs!$BB$22</f>
        <v>0</v>
      </c>
      <c r="F43" s="361"/>
      <c r="G43" s="360">
        <f>ExtraCalcs!$BD$22</f>
        <v>0</v>
      </c>
      <c r="H43" s="360">
        <f>ExtraCalcs!$BE$22</f>
        <v>0</v>
      </c>
      <c r="I43" s="361"/>
      <c r="J43" s="41"/>
      <c r="K43" s="1"/>
    </row>
    <row r="44" spans="2:11" ht="49.4" customHeight="1" x14ac:dyDescent="0.3">
      <c r="B44" s="1"/>
      <c r="C44" s="91" t="s">
        <v>140</v>
      </c>
      <c r="D44" s="360">
        <f>ExtraCalcs!$BA$23</f>
        <v>0</v>
      </c>
      <c r="E44" s="360">
        <f>ExtraCalcs!$BB$23</f>
        <v>0</v>
      </c>
      <c r="F44" s="361"/>
      <c r="G44" s="360">
        <f>ExtraCalcs!$BD$23</f>
        <v>0</v>
      </c>
      <c r="H44" s="360">
        <f>ExtraCalcs!$BE$23</f>
        <v>0</v>
      </c>
      <c r="I44" s="361"/>
      <c r="J44" s="41"/>
      <c r="K44" s="1"/>
    </row>
    <row r="45" spans="2:11" ht="49.4" customHeight="1" x14ac:dyDescent="0.3">
      <c r="B45" s="1"/>
      <c r="C45" s="91" t="s">
        <v>141</v>
      </c>
      <c r="D45" s="360">
        <f>ExtraCalcs!$BA$24</f>
        <v>0</v>
      </c>
      <c r="E45" s="360">
        <f>ExtraCalcs!$BB$24</f>
        <v>0</v>
      </c>
      <c r="F45" s="361"/>
      <c r="G45" s="360">
        <f>ExtraCalcs!$BD$24</f>
        <v>0</v>
      </c>
      <c r="H45" s="360">
        <f>ExtraCalcs!$BE$24</f>
        <v>0</v>
      </c>
      <c r="I45" s="361"/>
      <c r="J45" s="41"/>
      <c r="K45" s="1"/>
    </row>
    <row r="46" spans="2:11" ht="49.4" customHeight="1" x14ac:dyDescent="0.3">
      <c r="B46" s="1"/>
      <c r="C46" s="91" t="s">
        <v>142</v>
      </c>
      <c r="D46" s="360">
        <f>ExtraCalcs!$BA$25</f>
        <v>0</v>
      </c>
      <c r="E46" s="360">
        <f>ExtraCalcs!$BB$25</f>
        <v>0</v>
      </c>
      <c r="F46" s="361"/>
      <c r="G46" s="360">
        <f>ExtraCalcs!$BD$25</f>
        <v>0</v>
      </c>
      <c r="H46" s="360">
        <f>ExtraCalcs!$BE$25</f>
        <v>0</v>
      </c>
      <c r="I46" s="361"/>
      <c r="J46" s="41"/>
      <c r="K46" s="1"/>
    </row>
    <row r="47" spans="2:11" ht="49.4" customHeight="1" x14ac:dyDescent="0.3">
      <c r="B47" s="1"/>
      <c r="C47" s="91" t="s">
        <v>143</v>
      </c>
      <c r="D47" s="360">
        <f>ExtraCalcs!$BA$26</f>
        <v>0</v>
      </c>
      <c r="E47" s="360">
        <f>ExtraCalcs!$BB$26</f>
        <v>0</v>
      </c>
      <c r="F47" s="361"/>
      <c r="G47" s="360">
        <f>ExtraCalcs!$BD$26</f>
        <v>0</v>
      </c>
      <c r="H47" s="360">
        <f>ExtraCalcs!$BE$26</f>
        <v>0</v>
      </c>
      <c r="I47" s="361"/>
      <c r="J47" s="41"/>
      <c r="K47" s="1"/>
    </row>
    <row r="48" spans="2:11" ht="49.4" customHeight="1" x14ac:dyDescent="0.3">
      <c r="B48" s="1"/>
      <c r="C48" s="91" t="s">
        <v>144</v>
      </c>
      <c r="D48" s="360">
        <f>ExtraCalcs!$BA$27</f>
        <v>0</v>
      </c>
      <c r="E48" s="360">
        <f>ExtraCalcs!$BB$27</f>
        <v>0</v>
      </c>
      <c r="F48" s="360">
        <f>ExtraCalcs!$BC$27</f>
        <v>0</v>
      </c>
      <c r="G48" s="360">
        <f>ExtraCalcs!$BD$27</f>
        <v>0</v>
      </c>
      <c r="H48" s="360">
        <f>ExtraCalcs!$BE$27</f>
        <v>0</v>
      </c>
      <c r="I48" s="360">
        <f>ExtraCalcs!$BF$27</f>
        <v>0</v>
      </c>
      <c r="J48" s="41"/>
      <c r="K48" s="1"/>
    </row>
    <row r="49" spans="2:11" x14ac:dyDescent="0.3">
      <c r="B49" s="1"/>
      <c r="C49" s="40"/>
      <c r="D49" s="1"/>
      <c r="E49" s="1"/>
      <c r="F49" s="1"/>
      <c r="G49" s="1"/>
      <c r="H49" s="1"/>
      <c r="I49" s="1"/>
      <c r="J49" s="41"/>
      <c r="K49" s="1"/>
    </row>
    <row r="50" spans="2:11" ht="14.9" customHeight="1" x14ac:dyDescent="0.3">
      <c r="B50" s="1"/>
      <c r="C50" s="454" t="s">
        <v>28</v>
      </c>
      <c r="D50" s="454"/>
      <c r="E50" s="454"/>
      <c r="F50" s="454"/>
      <c r="G50" s="454" t="s">
        <v>29</v>
      </c>
      <c r="H50" s="454"/>
      <c r="I50" s="454"/>
      <c r="J50" s="454"/>
      <c r="K50" s="1"/>
    </row>
    <row r="51" spans="2:11" ht="14.9" customHeight="1" x14ac:dyDescent="0.3">
      <c r="B51" s="1"/>
      <c r="C51" s="650"/>
      <c r="D51" s="650"/>
      <c r="E51" s="650"/>
      <c r="F51" s="650"/>
      <c r="G51" s="650"/>
      <c r="H51" s="650"/>
      <c r="I51" s="650"/>
      <c r="J51" s="650"/>
      <c r="K51" s="1"/>
    </row>
    <row r="52" spans="2:11" x14ac:dyDescent="0.3">
      <c r="B52" s="1"/>
      <c r="C52" s="650"/>
      <c r="D52" s="650"/>
      <c r="E52" s="650"/>
      <c r="F52" s="650"/>
      <c r="G52" s="650"/>
      <c r="H52" s="650"/>
      <c r="I52" s="650"/>
      <c r="J52" s="650"/>
      <c r="K52" s="1"/>
    </row>
    <row r="53" spans="2:11" x14ac:dyDescent="0.3">
      <c r="B53" s="1"/>
      <c r="C53" s="40"/>
      <c r="D53" s="1"/>
      <c r="E53" s="1"/>
      <c r="F53" s="1"/>
      <c r="G53" s="1"/>
      <c r="H53" s="1"/>
      <c r="I53" s="1"/>
      <c r="J53" s="41"/>
      <c r="K53" s="1"/>
    </row>
    <row r="54" spans="2:11" ht="35.9" customHeight="1" x14ac:dyDescent="0.3">
      <c r="B54" s="1"/>
      <c r="C54" s="85" t="s">
        <v>145</v>
      </c>
      <c r="D54" s="652" t="s">
        <v>146</v>
      </c>
      <c r="E54" s="472"/>
      <c r="F54" s="472"/>
      <c r="G54" s="472"/>
      <c r="H54" s="472"/>
      <c r="I54" s="472"/>
      <c r="J54" s="473"/>
      <c r="K54" s="1"/>
    </row>
    <row r="55" spans="2:11" x14ac:dyDescent="0.3">
      <c r="B55" s="1"/>
      <c r="C55" s="40"/>
      <c r="D55" s="1"/>
      <c r="E55" s="1"/>
      <c r="F55" s="1"/>
      <c r="G55" s="1"/>
      <c r="H55" s="1"/>
      <c r="I55" s="1"/>
      <c r="J55" s="41"/>
      <c r="K55" s="1"/>
    </row>
    <row r="56" spans="2:11" x14ac:dyDescent="0.3">
      <c r="B56" s="1"/>
      <c r="C56" s="91"/>
      <c r="D56" s="459" t="s">
        <v>147</v>
      </c>
      <c r="E56" s="526"/>
      <c r="F56" s="459" t="s">
        <v>148</v>
      </c>
      <c r="G56" s="526"/>
      <c r="H56" s="1"/>
      <c r="I56" s="1"/>
      <c r="J56" s="41"/>
      <c r="K56" s="1"/>
    </row>
    <row r="57" spans="2:11" ht="29.15" customHeight="1" x14ac:dyDescent="0.3">
      <c r="B57" s="1"/>
      <c r="C57" s="91" t="s">
        <v>138</v>
      </c>
      <c r="D57" s="648"/>
      <c r="E57" s="649"/>
      <c r="F57" s="648"/>
      <c r="G57" s="649"/>
      <c r="H57" s="1"/>
      <c r="I57" s="1"/>
      <c r="J57" s="41"/>
      <c r="K57" s="1"/>
    </row>
    <row r="58" spans="2:11" ht="29.15" customHeight="1" x14ac:dyDescent="0.3">
      <c r="B58" s="1"/>
      <c r="C58" s="91" t="s">
        <v>139</v>
      </c>
      <c r="D58" s="648"/>
      <c r="E58" s="649"/>
      <c r="F58" s="648"/>
      <c r="G58" s="649"/>
      <c r="H58" s="1"/>
      <c r="I58" s="1"/>
      <c r="J58" s="41"/>
      <c r="K58" s="1"/>
    </row>
    <row r="59" spans="2:11" ht="29.15" customHeight="1" x14ac:dyDescent="0.3">
      <c r="B59" s="1"/>
      <c r="C59" s="91" t="s">
        <v>33</v>
      </c>
      <c r="D59" s="648"/>
      <c r="E59" s="649"/>
      <c r="F59" s="648"/>
      <c r="G59" s="649"/>
      <c r="H59" s="1"/>
      <c r="I59" s="1"/>
      <c r="J59" s="41"/>
      <c r="K59" s="1"/>
    </row>
    <row r="60" spans="2:11" ht="29.15" customHeight="1" x14ac:dyDescent="0.3">
      <c r="B60" s="1"/>
      <c r="C60" s="91" t="s">
        <v>140</v>
      </c>
      <c r="D60" s="648"/>
      <c r="E60" s="649"/>
      <c r="F60" s="648"/>
      <c r="G60" s="649"/>
      <c r="H60" s="1"/>
      <c r="I60" s="1"/>
      <c r="J60" s="41"/>
      <c r="K60" s="1"/>
    </row>
    <row r="61" spans="2:11" ht="29.15" customHeight="1" x14ac:dyDescent="0.3">
      <c r="B61" s="1"/>
      <c r="C61" s="91" t="s">
        <v>141</v>
      </c>
      <c r="D61" s="648"/>
      <c r="E61" s="649"/>
      <c r="F61" s="648"/>
      <c r="G61" s="649"/>
      <c r="H61" s="1"/>
      <c r="I61" s="1"/>
      <c r="J61" s="41"/>
      <c r="K61" s="1"/>
    </row>
    <row r="62" spans="2:11" ht="29.15" customHeight="1" x14ac:dyDescent="0.3">
      <c r="B62" s="1"/>
      <c r="C62" s="91" t="s">
        <v>142</v>
      </c>
      <c r="D62" s="648"/>
      <c r="E62" s="649"/>
      <c r="F62" s="648"/>
      <c r="G62" s="649"/>
      <c r="H62" s="1"/>
      <c r="I62" s="1"/>
      <c r="J62" s="41"/>
      <c r="K62" s="1"/>
    </row>
    <row r="63" spans="2:11" ht="29.15" customHeight="1" x14ac:dyDescent="0.3">
      <c r="B63" s="1"/>
      <c r="C63" s="91" t="s">
        <v>143</v>
      </c>
      <c r="D63" s="648"/>
      <c r="E63" s="649"/>
      <c r="F63" s="648"/>
      <c r="G63" s="649"/>
      <c r="H63" s="1"/>
      <c r="I63" s="1"/>
      <c r="J63" s="41"/>
      <c r="K63" s="1"/>
    </row>
    <row r="64" spans="2:11" ht="29.15" customHeight="1" x14ac:dyDescent="0.3">
      <c r="B64" s="1"/>
      <c r="C64" s="91" t="s">
        <v>149</v>
      </c>
      <c r="D64" s="648"/>
      <c r="E64" s="649"/>
      <c r="F64" s="648"/>
      <c r="G64" s="649"/>
      <c r="H64" s="1"/>
      <c r="I64" s="1"/>
      <c r="J64" s="41"/>
      <c r="K64" s="1"/>
    </row>
    <row r="65" spans="2:11" x14ac:dyDescent="0.3">
      <c r="B65" s="1"/>
      <c r="C65" s="40"/>
      <c r="D65" s="1"/>
      <c r="E65" s="1"/>
      <c r="F65" s="1"/>
      <c r="G65" s="1"/>
      <c r="H65" s="1"/>
      <c r="I65" s="1"/>
      <c r="J65" s="41"/>
      <c r="K65" s="1"/>
    </row>
    <row r="66" spans="2:11" ht="46.4" customHeight="1" x14ac:dyDescent="0.3">
      <c r="B66" s="1"/>
      <c r="C66" s="85" t="s">
        <v>150</v>
      </c>
      <c r="D66" s="472" t="s">
        <v>151</v>
      </c>
      <c r="E66" s="472"/>
      <c r="F66" s="472"/>
      <c r="G66" s="472"/>
      <c r="H66" s="472"/>
      <c r="I66" s="472"/>
      <c r="J66" s="473"/>
      <c r="K66" s="1"/>
    </row>
    <row r="67" spans="2:11" x14ac:dyDescent="0.3">
      <c r="B67" s="1"/>
      <c r="C67" s="40"/>
      <c r="D67" s="1"/>
      <c r="E67" s="1"/>
      <c r="F67" s="1"/>
      <c r="G67" s="1"/>
      <c r="H67" s="1"/>
      <c r="I67" s="1"/>
      <c r="J67" s="41"/>
      <c r="K67" s="1"/>
    </row>
    <row r="68" spans="2:11" ht="15" customHeight="1" x14ac:dyDescent="0.3">
      <c r="B68" s="1"/>
      <c r="C68" s="454" t="s">
        <v>152</v>
      </c>
      <c r="D68" s="454"/>
      <c r="E68" s="454"/>
      <c r="F68" s="454"/>
      <c r="G68" s="454" t="s">
        <v>153</v>
      </c>
      <c r="H68" s="454"/>
      <c r="I68" s="454"/>
      <c r="J68" s="454"/>
      <c r="K68" s="1"/>
    </row>
    <row r="69" spans="2:11" ht="45.75" customHeight="1" x14ac:dyDescent="0.3">
      <c r="B69" s="1"/>
      <c r="C69" s="650"/>
      <c r="D69" s="650"/>
      <c r="E69" s="650"/>
      <c r="F69" s="650"/>
      <c r="G69" s="650"/>
      <c r="H69" s="650"/>
      <c r="I69" s="650"/>
      <c r="J69" s="650"/>
      <c r="K69" s="1"/>
    </row>
    <row r="70" spans="2:11" x14ac:dyDescent="0.3">
      <c r="B70" s="1"/>
      <c r="C70" s="1"/>
      <c r="D70" s="1"/>
      <c r="E70" s="1"/>
      <c r="F70" s="1"/>
      <c r="G70" s="1"/>
      <c r="H70" s="1"/>
      <c r="I70" s="1"/>
      <c r="J70" s="1"/>
      <c r="K70" s="1"/>
    </row>
    <row r="71" spans="2:11" x14ac:dyDescent="0.3">
      <c r="B71" s="1"/>
      <c r="C71" s="1"/>
      <c r="D71" s="1"/>
      <c r="E71" s="1"/>
      <c r="F71" s="1"/>
      <c r="G71" s="1"/>
      <c r="H71" s="1"/>
      <c r="I71" s="1"/>
      <c r="J71" s="1"/>
      <c r="K71" s="1"/>
    </row>
    <row r="72" spans="2:11" ht="15.5" x14ac:dyDescent="0.35">
      <c r="B72" s="1"/>
      <c r="C72" s="420" t="s">
        <v>154</v>
      </c>
      <c r="D72" s="555"/>
      <c r="E72" s="555"/>
      <c r="F72" s="555"/>
      <c r="G72" s="555"/>
      <c r="H72" s="555"/>
      <c r="I72" s="555"/>
      <c r="J72" s="556"/>
      <c r="K72" s="1"/>
    </row>
    <row r="73" spans="2:11" x14ac:dyDescent="0.3">
      <c r="B73" s="1"/>
      <c r="C73" s="40"/>
      <c r="D73" s="1"/>
      <c r="E73" s="1"/>
      <c r="F73" s="1"/>
      <c r="G73" s="1"/>
      <c r="H73" s="1"/>
      <c r="I73" s="1"/>
      <c r="J73" s="41"/>
      <c r="K73" s="1"/>
    </row>
    <row r="74" spans="2:11" ht="42.75" customHeight="1" x14ac:dyDescent="0.3">
      <c r="B74" s="1"/>
      <c r="C74" s="85" t="s">
        <v>155</v>
      </c>
      <c r="D74" s="472" t="s">
        <v>156</v>
      </c>
      <c r="E74" s="472"/>
      <c r="F74" s="472"/>
      <c r="G74" s="472"/>
      <c r="H74" s="472"/>
      <c r="I74" s="472"/>
      <c r="J74" s="473"/>
      <c r="K74" s="1"/>
    </row>
    <row r="75" spans="2:11" x14ac:dyDescent="0.3">
      <c r="B75" s="1"/>
      <c r="C75" s="40"/>
      <c r="D75" s="1"/>
      <c r="E75" s="1"/>
      <c r="F75" s="1"/>
      <c r="G75" s="1"/>
      <c r="H75" s="1"/>
      <c r="I75" s="1"/>
      <c r="J75" s="41"/>
      <c r="K75" s="1"/>
    </row>
    <row r="76" spans="2:11" ht="29.15" customHeight="1" x14ac:dyDescent="0.3">
      <c r="B76" s="1"/>
      <c r="C76" s="454" t="s">
        <v>152</v>
      </c>
      <c r="D76" s="454"/>
      <c r="E76" s="454"/>
      <c r="F76" s="454"/>
      <c r="G76" s="454" t="s">
        <v>153</v>
      </c>
      <c r="H76" s="454"/>
      <c r="I76" s="454"/>
      <c r="J76" s="454"/>
      <c r="K76" s="1"/>
    </row>
    <row r="77" spans="2:11" ht="35.15" customHeight="1" x14ac:dyDescent="0.3">
      <c r="B77" s="1"/>
      <c r="C77" s="650"/>
      <c r="D77" s="650"/>
      <c r="E77" s="650"/>
      <c r="F77" s="650"/>
      <c r="G77" s="650"/>
      <c r="H77" s="650"/>
      <c r="I77" s="650"/>
      <c r="J77" s="650"/>
      <c r="K77" s="1"/>
    </row>
    <row r="78" spans="2:11" x14ac:dyDescent="0.3">
      <c r="B78" s="1"/>
      <c r="C78" s="40"/>
      <c r="D78" s="1"/>
      <c r="E78" s="1"/>
      <c r="F78" s="1"/>
      <c r="G78" s="1"/>
      <c r="H78" s="1"/>
      <c r="I78" s="1"/>
      <c r="J78" s="41"/>
      <c r="K78" s="1"/>
    </row>
    <row r="79" spans="2:11" ht="42.75" customHeight="1" x14ac:dyDescent="0.3">
      <c r="B79" s="1"/>
      <c r="C79" s="85" t="s">
        <v>157</v>
      </c>
      <c r="D79" s="472" t="s">
        <v>158</v>
      </c>
      <c r="E79" s="472"/>
      <c r="F79" s="472"/>
      <c r="G79" s="472"/>
      <c r="H79" s="472"/>
      <c r="I79" s="472"/>
      <c r="J79" s="473"/>
      <c r="K79" s="1"/>
    </row>
    <row r="80" spans="2:11" x14ac:dyDescent="0.3">
      <c r="B80" s="1"/>
      <c r="C80" s="40"/>
      <c r="D80" s="1"/>
      <c r="E80" s="1"/>
      <c r="F80" s="1"/>
      <c r="G80" s="1"/>
      <c r="H80" s="1"/>
      <c r="I80" s="1"/>
      <c r="J80" s="41"/>
      <c r="K80" s="1"/>
    </row>
    <row r="81" spans="2:11" ht="35.15" customHeight="1" x14ac:dyDescent="0.3">
      <c r="B81" s="1"/>
      <c r="C81" s="454" t="s">
        <v>152</v>
      </c>
      <c r="D81" s="454"/>
      <c r="E81" s="454"/>
      <c r="F81" s="454"/>
      <c r="G81" s="454" t="s">
        <v>153</v>
      </c>
      <c r="H81" s="454"/>
      <c r="I81" s="454"/>
      <c r="J81" s="454"/>
      <c r="K81" s="1"/>
    </row>
    <row r="82" spans="2:11" ht="35.15" customHeight="1" x14ac:dyDescent="0.3">
      <c r="B82" s="1"/>
      <c r="C82" s="650"/>
      <c r="D82" s="650"/>
      <c r="E82" s="650"/>
      <c r="F82" s="650"/>
      <c r="G82" s="650"/>
      <c r="H82" s="650"/>
      <c r="I82" s="650"/>
      <c r="J82" s="650"/>
      <c r="K82" s="1"/>
    </row>
    <row r="83" spans="2:11" x14ac:dyDescent="0.3">
      <c r="B83" s="1"/>
      <c r="C83" s="40"/>
      <c r="D83" s="1"/>
      <c r="E83" s="1"/>
      <c r="F83" s="1"/>
      <c r="G83" s="1"/>
      <c r="H83" s="1"/>
      <c r="I83" s="1"/>
      <c r="J83" s="41"/>
      <c r="K83" s="1"/>
    </row>
    <row r="84" spans="2:11" ht="42.75" customHeight="1" x14ac:dyDescent="0.3">
      <c r="B84" s="1"/>
      <c r="C84" s="85" t="s">
        <v>159</v>
      </c>
      <c r="D84" s="472" t="s">
        <v>160</v>
      </c>
      <c r="E84" s="472"/>
      <c r="F84" s="472"/>
      <c r="G84" s="472"/>
      <c r="H84" s="472"/>
      <c r="I84" s="472"/>
      <c r="J84" s="473"/>
      <c r="K84" s="1"/>
    </row>
    <row r="85" spans="2:11" x14ac:dyDescent="0.3">
      <c r="B85" s="1"/>
      <c r="C85" s="40"/>
      <c r="D85" s="1"/>
      <c r="E85" s="1"/>
      <c r="F85" s="1"/>
      <c r="G85" s="1"/>
      <c r="H85" s="1"/>
      <c r="I85" s="1"/>
      <c r="J85" s="41"/>
      <c r="K85" s="1"/>
    </row>
    <row r="86" spans="2:11" x14ac:dyDescent="0.3">
      <c r="B86" s="1"/>
      <c r="C86" s="454" t="s">
        <v>152</v>
      </c>
      <c r="D86" s="454"/>
      <c r="E86" s="454"/>
      <c r="F86" s="454"/>
      <c r="G86" s="454" t="s">
        <v>153</v>
      </c>
      <c r="H86" s="454"/>
      <c r="I86" s="454"/>
      <c r="J86" s="454"/>
      <c r="K86" s="1"/>
    </row>
    <row r="87" spans="2:11" ht="35.15" customHeight="1" x14ac:dyDescent="0.3">
      <c r="B87" s="1"/>
      <c r="C87" s="650"/>
      <c r="D87" s="650"/>
      <c r="E87" s="650"/>
      <c r="F87" s="650"/>
      <c r="G87" s="650"/>
      <c r="H87" s="650"/>
      <c r="I87" s="650"/>
      <c r="J87" s="650"/>
      <c r="K87" s="1"/>
    </row>
    <row r="88" spans="2:11" ht="35.15" customHeight="1" x14ac:dyDescent="0.3">
      <c r="B88" s="1"/>
      <c r="C88" s="1"/>
      <c r="D88" s="1"/>
      <c r="E88" s="1"/>
      <c r="F88" s="1"/>
      <c r="G88" s="1"/>
      <c r="H88" s="1"/>
      <c r="I88" s="1"/>
      <c r="J88" s="1"/>
      <c r="K88" s="1"/>
    </row>
    <row r="89" spans="2:11" ht="35.15" customHeight="1" x14ac:dyDescent="0.3">
      <c r="B89" s="1"/>
      <c r="C89" s="645" t="s">
        <v>161</v>
      </c>
      <c r="D89" s="646"/>
      <c r="E89" s="646"/>
      <c r="F89" s="646"/>
      <c r="G89" s="646"/>
      <c r="H89" s="646"/>
      <c r="I89" s="646"/>
      <c r="J89" s="647"/>
      <c r="K89" s="1"/>
    </row>
    <row r="90" spans="2:11" ht="14.25" customHeight="1" x14ac:dyDescent="0.3">
      <c r="B90" s="1"/>
      <c r="C90" s="40"/>
      <c r="D90" s="1"/>
      <c r="E90" s="1"/>
      <c r="F90" s="1"/>
      <c r="G90" s="1"/>
      <c r="H90" s="1"/>
      <c r="I90" s="1"/>
      <c r="J90" s="41"/>
      <c r="K90" s="1"/>
    </row>
    <row r="91" spans="2:11" ht="52.5" customHeight="1" x14ac:dyDescent="0.3">
      <c r="B91" s="1"/>
      <c r="C91" s="85" t="s">
        <v>22</v>
      </c>
      <c r="D91" s="418" t="s">
        <v>685</v>
      </c>
      <c r="E91" s="418"/>
      <c r="F91" s="418"/>
      <c r="G91" s="418"/>
      <c r="H91" s="418"/>
      <c r="I91" s="418"/>
      <c r="J91" s="419"/>
      <c r="K91" s="1"/>
    </row>
    <row r="92" spans="2:11" ht="14.25" customHeight="1" x14ac:dyDescent="0.3">
      <c r="B92" s="1"/>
      <c r="C92" s="40"/>
      <c r="D92" s="38"/>
      <c r="E92" s="1"/>
      <c r="F92" s="1"/>
      <c r="G92" s="1"/>
      <c r="H92" s="1"/>
      <c r="I92" s="1"/>
      <c r="J92" s="41"/>
      <c r="K92" s="1"/>
    </row>
    <row r="93" spans="2:11" ht="35.15" customHeight="1" x14ac:dyDescent="0.3">
      <c r="B93" s="1"/>
      <c r="C93" s="39" t="s">
        <v>162</v>
      </c>
      <c r="D93" s="39" t="s">
        <v>163</v>
      </c>
      <c r="E93" s="39" t="s">
        <v>164</v>
      </c>
      <c r="F93" s="39" t="s">
        <v>165</v>
      </c>
      <c r="G93" s="39" t="s">
        <v>166</v>
      </c>
      <c r="H93" s="39" t="s">
        <v>167</v>
      </c>
      <c r="I93" s="39" t="s">
        <v>168</v>
      </c>
      <c r="J93" s="39" t="s">
        <v>169</v>
      </c>
      <c r="K93" s="1"/>
    </row>
    <row r="94" spans="2:11" ht="35.15" customHeight="1" x14ac:dyDescent="0.3">
      <c r="B94" s="1"/>
      <c r="C94" s="39" t="s">
        <v>170</v>
      </c>
      <c r="D94" s="4"/>
      <c r="E94" s="4"/>
      <c r="F94" s="4"/>
      <c r="G94" s="4"/>
      <c r="H94" s="4"/>
      <c r="I94" s="4"/>
      <c r="J94" s="4"/>
      <c r="K94" s="1"/>
    </row>
    <row r="95" spans="2:11" ht="35.15" customHeight="1" x14ac:dyDescent="0.3">
      <c r="B95" s="1"/>
      <c r="C95" s="39" t="s">
        <v>171</v>
      </c>
      <c r="D95" s="4"/>
      <c r="E95" s="4"/>
      <c r="F95" s="4"/>
      <c r="G95" s="4"/>
      <c r="H95" s="4"/>
      <c r="I95" s="4"/>
      <c r="J95" s="4"/>
      <c r="K95" s="1"/>
    </row>
    <row r="96" spans="2:11" ht="35.15" customHeight="1" x14ac:dyDescent="0.3">
      <c r="B96" s="1"/>
      <c r="C96" s="39" t="s">
        <v>172</v>
      </c>
      <c r="D96" s="4"/>
      <c r="E96" s="4"/>
      <c r="F96" s="4"/>
      <c r="G96" s="4"/>
      <c r="H96" s="4"/>
      <c r="I96" s="4"/>
      <c r="J96" s="4"/>
      <c r="K96" s="1"/>
    </row>
    <row r="97" spans="2:11" ht="35.15" customHeight="1" x14ac:dyDescent="0.3">
      <c r="B97" s="1"/>
      <c r="C97" s="39" t="s">
        <v>173</v>
      </c>
      <c r="D97" s="4"/>
      <c r="E97" s="4"/>
      <c r="F97" s="4"/>
      <c r="G97" s="4"/>
      <c r="H97" s="4"/>
      <c r="I97" s="4"/>
      <c r="J97" s="4"/>
      <c r="K97" s="1"/>
    </row>
    <row r="98" spans="2:11" ht="35.15" customHeight="1" x14ac:dyDescent="0.3">
      <c r="B98" s="1"/>
      <c r="C98" s="39" t="s">
        <v>174</v>
      </c>
      <c r="D98" s="4"/>
      <c r="E98" s="4"/>
      <c r="F98" s="4"/>
      <c r="G98" s="4"/>
      <c r="H98" s="4"/>
      <c r="I98" s="4"/>
      <c r="J98" s="4"/>
      <c r="K98" s="1"/>
    </row>
    <row r="99" spans="2:11" ht="35.15" customHeight="1" x14ac:dyDescent="0.3">
      <c r="B99" s="1"/>
      <c r="C99" s="39" t="s">
        <v>175</v>
      </c>
      <c r="D99" s="4"/>
      <c r="E99" s="4"/>
      <c r="F99" s="4"/>
      <c r="G99" s="4"/>
      <c r="H99" s="4"/>
      <c r="I99" s="4"/>
      <c r="J99" s="4"/>
      <c r="K99" s="1"/>
    </row>
    <row r="100" spans="2:11" ht="35.15" customHeight="1" x14ac:dyDescent="0.3">
      <c r="B100" s="1"/>
      <c r="C100" s="39" t="s">
        <v>176</v>
      </c>
      <c r="D100" s="4"/>
      <c r="E100" s="4"/>
      <c r="F100" s="4"/>
      <c r="G100" s="4"/>
      <c r="H100" s="4"/>
      <c r="I100" s="4"/>
      <c r="J100" s="4"/>
      <c r="K100" s="1"/>
    </row>
    <row r="101" spans="2:11" ht="14.25" customHeight="1" x14ac:dyDescent="0.3">
      <c r="B101" s="1"/>
      <c r="C101" s="40"/>
      <c r="D101" s="38"/>
      <c r="E101" s="1"/>
      <c r="F101" s="1"/>
      <c r="G101" s="1"/>
      <c r="H101" s="1"/>
      <c r="I101" s="1"/>
      <c r="J101" s="41"/>
      <c r="K101" s="1"/>
    </row>
    <row r="102" spans="2:11" x14ac:dyDescent="0.3">
      <c r="B102" s="1"/>
      <c r="C102" s="454" t="s">
        <v>28</v>
      </c>
      <c r="D102" s="454"/>
      <c r="E102" s="454"/>
      <c r="F102" s="454"/>
      <c r="G102" s="454" t="s">
        <v>29</v>
      </c>
      <c r="H102" s="454"/>
      <c r="I102" s="454"/>
      <c r="J102" s="454"/>
      <c r="K102" s="1"/>
    </row>
    <row r="103" spans="2:11" ht="35.15" customHeight="1" x14ac:dyDescent="0.3">
      <c r="B103" s="1"/>
      <c r="C103" s="650"/>
      <c r="D103" s="650"/>
      <c r="E103" s="650"/>
      <c r="F103" s="650"/>
      <c r="G103" s="650"/>
      <c r="H103" s="650"/>
      <c r="I103" s="650"/>
      <c r="J103" s="650"/>
      <c r="K103" s="1"/>
    </row>
    <row r="104" spans="2:11" ht="35.15" customHeight="1" x14ac:dyDescent="0.3">
      <c r="B104" s="1"/>
      <c r="C104" s="650"/>
      <c r="D104" s="650"/>
      <c r="E104" s="650"/>
      <c r="F104" s="650"/>
      <c r="G104" s="650"/>
      <c r="H104" s="650"/>
      <c r="I104" s="650"/>
      <c r="J104" s="650"/>
      <c r="K104" s="1"/>
    </row>
    <row r="105" spans="2:11" ht="35.15" customHeight="1" x14ac:dyDescent="0.3">
      <c r="B105" s="1"/>
      <c r="C105" s="1"/>
      <c r="D105" s="1"/>
      <c r="E105" s="1"/>
      <c r="F105" s="1"/>
      <c r="G105" s="1"/>
      <c r="H105" s="1"/>
      <c r="I105" s="1"/>
      <c r="J105" s="1"/>
      <c r="K105" s="1"/>
    </row>
    <row r="106" spans="2:11" ht="35.15" customHeight="1" x14ac:dyDescent="0.3">
      <c r="B106" s="1"/>
      <c r="C106" s="651" t="s">
        <v>177</v>
      </c>
      <c r="D106" s="651"/>
      <c r="E106" s="651"/>
      <c r="F106" s="651"/>
      <c r="G106" s="651"/>
      <c r="H106" s="651"/>
      <c r="I106" s="651"/>
      <c r="J106" s="651"/>
      <c r="K106" s="1"/>
    </row>
    <row r="107" spans="2:11" ht="14.25" customHeight="1" x14ac:dyDescent="0.3">
      <c r="B107" s="1"/>
      <c r="C107" s="268"/>
      <c r="D107" s="76"/>
      <c r="E107" s="76"/>
      <c r="F107" s="76"/>
      <c r="G107" s="76"/>
      <c r="H107" s="77"/>
      <c r="I107" s="76"/>
      <c r="J107" s="269"/>
      <c r="K107" s="1"/>
    </row>
    <row r="108" spans="2:11" ht="35.15" customHeight="1" x14ac:dyDescent="0.3">
      <c r="B108" s="1"/>
      <c r="C108" s="85" t="s">
        <v>22</v>
      </c>
      <c r="D108" s="437" t="s">
        <v>702</v>
      </c>
      <c r="E108" s="437"/>
      <c r="F108" s="437"/>
      <c r="G108" s="437"/>
      <c r="H108" s="437"/>
      <c r="I108" s="437"/>
      <c r="J108" s="437"/>
      <c r="K108" s="1"/>
    </row>
    <row r="109" spans="2:11" ht="14.25" customHeight="1" x14ac:dyDescent="0.3">
      <c r="B109" s="1"/>
      <c r="C109" s="40"/>
      <c r="D109" s="1"/>
      <c r="E109" s="1"/>
      <c r="F109" s="1"/>
      <c r="G109" s="1"/>
      <c r="H109" s="1"/>
      <c r="I109" s="1"/>
      <c r="J109" s="108"/>
      <c r="K109" s="1"/>
    </row>
    <row r="110" spans="2:11" ht="35.15" customHeight="1" x14ac:dyDescent="0.3">
      <c r="B110" s="1"/>
      <c r="C110" s="270" t="s">
        <v>178</v>
      </c>
      <c r="D110" s="78" t="s">
        <v>179</v>
      </c>
      <c r="E110" s="78" t="s">
        <v>180</v>
      </c>
      <c r="F110" s="78" t="s">
        <v>181</v>
      </c>
      <c r="G110" s="1"/>
      <c r="H110" s="1"/>
      <c r="I110" s="1"/>
      <c r="J110" s="41"/>
      <c r="K110" s="1"/>
    </row>
    <row r="111" spans="2:11" ht="35.15" customHeight="1" thickBot="1" x14ac:dyDescent="0.35">
      <c r="B111" s="1"/>
      <c r="C111" s="271" t="s">
        <v>182</v>
      </c>
      <c r="D111" s="79">
        <f>ExtraCalcs!BA7</f>
        <v>0</v>
      </c>
      <c r="E111" s="79">
        <f>ExtraCalcs!BB7</f>
        <v>0</v>
      </c>
      <c r="F111" s="79">
        <f>IFERROR(E111/D111-1,0)</f>
        <v>0</v>
      </c>
      <c r="G111" s="1"/>
      <c r="H111" s="1"/>
      <c r="I111" s="1"/>
      <c r="J111" s="41"/>
      <c r="K111" s="1"/>
    </row>
    <row r="112" spans="2:11" ht="35.15" customHeight="1" thickBot="1" x14ac:dyDescent="0.35">
      <c r="B112" s="1"/>
      <c r="C112" s="271" t="s">
        <v>701</v>
      </c>
      <c r="D112" s="80">
        <f>ExtraCalcs!BA8</f>
        <v>0</v>
      </c>
      <c r="E112" s="80">
        <f>ExtraCalcs!BB8</f>
        <v>0</v>
      </c>
      <c r="F112" s="80">
        <f>IFERROR(E112/D112-1,0)</f>
        <v>0</v>
      </c>
      <c r="G112" s="1"/>
      <c r="H112" s="1"/>
      <c r="I112" s="1"/>
      <c r="J112" s="41"/>
      <c r="K112" s="1"/>
    </row>
    <row r="113" spans="2:11" ht="14.25" customHeight="1" x14ac:dyDescent="0.3">
      <c r="B113" s="1"/>
      <c r="C113" s="40"/>
      <c r="D113" s="1"/>
      <c r="E113" s="1"/>
      <c r="F113" s="1"/>
      <c r="G113" s="1"/>
      <c r="H113" s="1"/>
      <c r="I113" s="51"/>
      <c r="J113" s="41"/>
      <c r="K113" s="1"/>
    </row>
    <row r="114" spans="2:11" x14ac:dyDescent="0.3">
      <c r="B114" s="1"/>
      <c r="C114" s="454" t="s">
        <v>28</v>
      </c>
      <c r="D114" s="454"/>
      <c r="E114" s="454"/>
      <c r="F114" s="454"/>
      <c r="G114" s="454" t="s">
        <v>29</v>
      </c>
      <c r="H114" s="454"/>
      <c r="I114" s="454"/>
      <c r="J114" s="454"/>
      <c r="K114" s="1"/>
    </row>
    <row r="115" spans="2:11" x14ac:dyDescent="0.3">
      <c r="B115" s="1"/>
      <c r="C115" s="458"/>
      <c r="D115" s="458"/>
      <c r="E115" s="458"/>
      <c r="F115" s="458"/>
      <c r="G115" s="650"/>
      <c r="H115" s="650"/>
      <c r="I115" s="650"/>
      <c r="J115" s="650"/>
      <c r="K115" s="1"/>
    </row>
    <row r="116" spans="2:11" x14ac:dyDescent="0.3">
      <c r="B116" s="1"/>
      <c r="C116" s="458"/>
      <c r="D116" s="458"/>
      <c r="E116" s="458"/>
      <c r="F116" s="458"/>
      <c r="G116" s="650"/>
      <c r="H116" s="650"/>
      <c r="I116" s="650"/>
      <c r="J116" s="650"/>
      <c r="K116" s="1"/>
    </row>
    <row r="117" spans="2:11" x14ac:dyDescent="0.3">
      <c r="B117" s="1"/>
      <c r="C117" s="458"/>
      <c r="D117" s="458"/>
      <c r="E117" s="458"/>
      <c r="F117" s="458"/>
      <c r="G117" s="650"/>
      <c r="H117" s="650"/>
      <c r="I117" s="650"/>
      <c r="J117" s="650"/>
      <c r="K117" s="1"/>
    </row>
    <row r="118" spans="2:11" x14ac:dyDescent="0.3">
      <c r="B118" s="1"/>
      <c r="C118" s="458"/>
      <c r="D118" s="458"/>
      <c r="E118" s="458"/>
      <c r="F118" s="458"/>
      <c r="G118" s="650"/>
      <c r="H118" s="650"/>
      <c r="I118" s="650"/>
      <c r="J118" s="650"/>
      <c r="K118" s="1"/>
    </row>
    <row r="119" spans="2:11" x14ac:dyDescent="0.3">
      <c r="B119" s="1"/>
      <c r="C119" s="1"/>
      <c r="D119" s="1"/>
      <c r="E119" s="1"/>
      <c r="F119" s="1"/>
      <c r="G119" s="1"/>
      <c r="H119" s="1"/>
      <c r="I119" s="1"/>
      <c r="J119" s="1"/>
      <c r="K119" s="1"/>
    </row>
    <row r="120" spans="2:11" x14ac:dyDescent="0.3">
      <c r="B120" s="1"/>
      <c r="C120" s="1"/>
      <c r="D120" s="1"/>
      <c r="E120" s="1"/>
      <c r="F120" s="1"/>
      <c r="G120" s="1"/>
      <c r="H120" s="1"/>
      <c r="I120" s="1"/>
      <c r="J120" s="1"/>
      <c r="K120" s="1"/>
    </row>
  </sheetData>
  <sheetProtection algorithmName="SHA-512" hashValue="qemP0U2KByECjmaT/Zhf+owYjwgMIEirwRi/b2r3xPYarRgcE0qY+Ws0Ff+7qN4eaJP8RHogAcszUClv67P0Tw==" saltValue="bqt3d92wKswvIN6yA8W9Kg==" spinCount="100000" sheet="1" formatColumns="0" formatRows="0"/>
  <mergeCells count="62">
    <mergeCell ref="F6:J7"/>
    <mergeCell ref="C115:F118"/>
    <mergeCell ref="G115:J118"/>
    <mergeCell ref="C106:J106"/>
    <mergeCell ref="D108:J108"/>
    <mergeCell ref="G114:J114"/>
    <mergeCell ref="C114:F114"/>
    <mergeCell ref="C34:J34"/>
    <mergeCell ref="D36:J36"/>
    <mergeCell ref="C50:F50"/>
    <mergeCell ref="C51:F52"/>
    <mergeCell ref="G50:J50"/>
    <mergeCell ref="G51:J52"/>
    <mergeCell ref="D54:J54"/>
    <mergeCell ref="F61:G61"/>
    <mergeCell ref="D56:E56"/>
    <mergeCell ref="D57:E57"/>
    <mergeCell ref="D58:E58"/>
    <mergeCell ref="D59:E59"/>
    <mergeCell ref="D60:E60"/>
    <mergeCell ref="D61:E61"/>
    <mergeCell ref="F56:G56"/>
    <mergeCell ref="F57:G57"/>
    <mergeCell ref="F58:G58"/>
    <mergeCell ref="F59:G59"/>
    <mergeCell ref="F60:G60"/>
    <mergeCell ref="C69:F69"/>
    <mergeCell ref="G69:J69"/>
    <mergeCell ref="D64:E64"/>
    <mergeCell ref="F64:G64"/>
    <mergeCell ref="C76:F76"/>
    <mergeCell ref="G76:J76"/>
    <mergeCell ref="C103:F104"/>
    <mergeCell ref="G103:J104"/>
    <mergeCell ref="C86:F86"/>
    <mergeCell ref="G86:J86"/>
    <mergeCell ref="C87:F87"/>
    <mergeCell ref="G87:J87"/>
    <mergeCell ref="C102:F102"/>
    <mergeCell ref="G102:J102"/>
    <mergeCell ref="D91:J91"/>
    <mergeCell ref="D79:J79"/>
    <mergeCell ref="C81:F81"/>
    <mergeCell ref="G81:J81"/>
    <mergeCell ref="C82:F82"/>
    <mergeCell ref="G82:J82"/>
    <mergeCell ref="D84:J84"/>
    <mergeCell ref="C30:D30"/>
    <mergeCell ref="C12:J12"/>
    <mergeCell ref="D14:J14"/>
    <mergeCell ref="C89:J89"/>
    <mergeCell ref="D62:E62"/>
    <mergeCell ref="D63:E63"/>
    <mergeCell ref="F62:G62"/>
    <mergeCell ref="D74:J74"/>
    <mergeCell ref="C72:J72"/>
    <mergeCell ref="C77:F77"/>
    <mergeCell ref="G77:J77"/>
    <mergeCell ref="F63:G63"/>
    <mergeCell ref="D66:J66"/>
    <mergeCell ref="C68:F68"/>
    <mergeCell ref="G68:J68"/>
  </mergeCells>
  <conditionalFormatting sqref="C115">
    <cfRule type="expression" dxfId="7" priority="15">
      <formula>#REF!=""</formula>
    </cfRule>
  </conditionalFormatting>
  <conditionalFormatting sqref="D23:E24">
    <cfRule type="cellIs" dxfId="6" priority="7" operator="equal">
      <formula>"Fail"</formula>
    </cfRule>
  </conditionalFormatting>
  <conditionalFormatting sqref="D28:E28">
    <cfRule type="cellIs" dxfId="5" priority="4" operator="equal">
      <formula>"Fail"</formula>
    </cfRule>
  </conditionalFormatting>
  <conditionalFormatting sqref="D17:F17 G19 D20 F26 E30">
    <cfRule type="cellIs" dxfId="4" priority="20" operator="equal">
      <formula>"Fail"</formula>
    </cfRule>
  </conditionalFormatting>
  <conditionalFormatting sqref="D25:F25">
    <cfRule type="cellIs" dxfId="3" priority="6" operator="equal">
      <formula>"Fail"</formula>
    </cfRule>
  </conditionalFormatting>
  <conditionalFormatting sqref="F28:F29">
    <cfRule type="cellIs" dxfId="2" priority="5" operator="equal">
      <formula>"Fail"</formula>
    </cfRule>
  </conditionalFormatting>
  <pageMargins left="0.7" right="0.7" top="0.75" bottom="0.75" header="0.3" footer="0.3"/>
  <pageSetup paperSize="9" scale="24" fitToHeight="0" orientation="portrait" r:id="rId1"/>
  <headerFooter>
    <oddFooter>&amp;C_x000D_&amp;1#&amp;"Calibri"&amp;10&amp;K000000 Classification: Unclassified</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FFC6-86BE-4253-82F1-354AECB0401A}">
  <sheetPr codeName="Sheet9"/>
  <dimension ref="B1:BR128"/>
  <sheetViews>
    <sheetView workbookViewId="0">
      <selection activeCell="AE55" sqref="AE55"/>
    </sheetView>
  </sheetViews>
  <sheetFormatPr defaultColWidth="8.58203125" defaultRowHeight="14" x14ac:dyDescent="0.3"/>
  <cols>
    <col min="1" max="1" width="8.58203125" style="1"/>
    <col min="2" max="2" width="9.33203125" style="1" bestFit="1" customWidth="1"/>
    <col min="3" max="3" width="8.58203125" style="1"/>
    <col min="4" max="4" width="8.58203125" style="41"/>
    <col min="5" max="5" width="8.58203125" style="1"/>
    <col min="6" max="6" width="9.83203125" style="144" customWidth="1"/>
    <col min="7" max="7" width="16.83203125" style="144" bestFit="1" customWidth="1"/>
    <col min="8" max="8" width="22.58203125" style="144" bestFit="1" customWidth="1"/>
    <col min="9" max="9" width="29.25" style="144" customWidth="1"/>
    <col min="10" max="10" width="12.75" style="144" customWidth="1"/>
    <col min="11" max="11" width="8.58203125" style="1"/>
    <col min="12" max="12" width="18.75" style="144" bestFit="1" customWidth="1"/>
    <col min="13" max="13" width="29.25" style="144" bestFit="1" customWidth="1"/>
    <col min="14" max="15" width="12.75" style="144" customWidth="1"/>
    <col min="16" max="16" width="12.25" style="144" customWidth="1"/>
    <col min="17" max="17" width="9.33203125" style="144" customWidth="1"/>
    <col min="18" max="18" width="18.75" style="144" bestFit="1" customWidth="1"/>
    <col min="19" max="19" width="29.25" style="144" bestFit="1" customWidth="1"/>
    <col min="20" max="21" width="12.75" style="144" customWidth="1"/>
    <col min="22" max="22" width="17.83203125" style="144" bestFit="1" customWidth="1"/>
    <col min="23" max="23" width="5.25" style="144" customWidth="1"/>
    <col min="24" max="24" width="18.75" style="144" bestFit="1" customWidth="1"/>
    <col min="25" max="25" width="29.25" style="144" bestFit="1" customWidth="1"/>
    <col min="26" max="27" width="12.75" style="144" customWidth="1"/>
    <col min="28" max="28" width="12.25" style="144" customWidth="1"/>
    <col min="29" max="29" width="8.58203125" style="1"/>
    <col min="30" max="30" width="18.75" style="144" bestFit="1" customWidth="1"/>
    <col min="31" max="31" width="52.58203125" style="144" bestFit="1" customWidth="1"/>
    <col min="32" max="32" width="54" style="144" bestFit="1" customWidth="1"/>
    <col min="33" max="33" width="19.58203125" style="144" bestFit="1" customWidth="1"/>
    <col min="34" max="34" width="32.5" style="183" bestFit="1" customWidth="1"/>
    <col min="35" max="36" width="8.58203125" style="144"/>
    <col min="37" max="37" width="14.75" style="144" customWidth="1"/>
    <col min="38" max="38" width="12.08203125" style="144" customWidth="1"/>
    <col min="39" max="39" width="14.58203125" style="144" customWidth="1"/>
    <col min="40" max="40" width="15.5" style="144" customWidth="1"/>
    <col min="41" max="41" width="15.08203125" style="144" bestFit="1" customWidth="1"/>
    <col min="42" max="42" width="29.08203125" style="144" customWidth="1"/>
    <col min="43" max="44" width="8.58203125" style="144"/>
    <col min="45" max="45" width="8.75" style="144" customWidth="1"/>
    <col min="46" max="46" width="20.33203125" style="144" bestFit="1" customWidth="1"/>
    <col min="47" max="49" width="8.75" style="144" customWidth="1"/>
    <col min="50" max="50" width="8.58203125" style="183"/>
    <col min="51" max="51" width="8.58203125" style="144"/>
    <col min="52" max="52" width="23.58203125" style="144" bestFit="1" customWidth="1"/>
    <col min="53" max="53" width="13.75" style="144" bestFit="1" customWidth="1"/>
    <col min="54" max="54" width="29" style="144" bestFit="1" customWidth="1"/>
    <col min="55" max="55" width="29.5" style="144" bestFit="1" customWidth="1"/>
    <col min="56" max="56" width="14.5" style="144" bestFit="1" customWidth="1"/>
    <col min="57" max="57" width="29.75" style="144" bestFit="1" customWidth="1"/>
    <col min="58" max="58" width="30.08203125" style="144" bestFit="1" customWidth="1"/>
    <col min="59" max="59" width="8.58203125" style="144"/>
    <col min="60" max="60" width="27.5" style="1" customWidth="1"/>
    <col min="61" max="63" width="17.08203125" style="1" customWidth="1"/>
    <col min="64" max="64" width="21.83203125" style="1" customWidth="1"/>
    <col min="65" max="65" width="27.5" style="1" customWidth="1"/>
    <col min="66" max="68" width="17.08203125" style="1" customWidth="1"/>
    <col min="69" max="71" width="5.25" style="1" customWidth="1"/>
    <col min="72" max="81" width="8.58203125" style="1"/>
    <col min="82" max="82" width="15.08203125" style="1" customWidth="1"/>
    <col min="83" max="85" width="12.75" style="1" customWidth="1"/>
    <col min="86" max="86" width="13" style="1" customWidth="1"/>
    <col min="87" max="16384" width="8.58203125" style="1"/>
  </cols>
  <sheetData>
    <row r="1" spans="2:66" x14ac:dyDescent="0.3">
      <c r="AJ1" s="1"/>
      <c r="AK1" s="1"/>
      <c r="AL1" s="1"/>
      <c r="AM1" s="1"/>
      <c r="AN1" s="1"/>
      <c r="AO1" s="1"/>
      <c r="AP1" s="1"/>
      <c r="AQ1" s="1"/>
    </row>
    <row r="2" spans="2:66" ht="18" x14ac:dyDescent="0.4">
      <c r="B2" s="128" t="s">
        <v>14</v>
      </c>
      <c r="F2" s="128" t="s">
        <v>543</v>
      </c>
      <c r="AJ2" s="128" t="s">
        <v>18</v>
      </c>
      <c r="AK2" s="1"/>
      <c r="AL2" s="1"/>
      <c r="AM2" s="1"/>
      <c r="AN2" s="1"/>
      <c r="AO2" s="1"/>
      <c r="AP2" s="1"/>
      <c r="AQ2" s="1"/>
      <c r="AZ2" s="128" t="s">
        <v>284</v>
      </c>
      <c r="BA2" s="128"/>
      <c r="BB2" s="128"/>
      <c r="BC2" s="128"/>
      <c r="BD2" s="128"/>
    </row>
    <row r="3" spans="2:66" x14ac:dyDescent="0.3">
      <c r="B3" s="145" t="s">
        <v>542</v>
      </c>
      <c r="C3" s="144"/>
      <c r="D3" s="183"/>
      <c r="F3" s="145" t="s">
        <v>255</v>
      </c>
      <c r="G3" s="144" t="s">
        <v>248</v>
      </c>
      <c r="L3" s="145" t="s">
        <v>274</v>
      </c>
      <c r="M3" s="144" t="s">
        <v>249</v>
      </c>
      <c r="R3" s="144" t="s">
        <v>249</v>
      </c>
      <c r="X3" s="144" t="s">
        <v>249</v>
      </c>
      <c r="AD3" s="145" t="s">
        <v>273</v>
      </c>
      <c r="AE3" s="144" t="s">
        <v>206</v>
      </c>
      <c r="AJ3" s="145" t="s">
        <v>255</v>
      </c>
      <c r="AK3" s="144" t="s">
        <v>250</v>
      </c>
      <c r="AS3" s="145" t="s">
        <v>274</v>
      </c>
      <c r="AT3" s="145"/>
      <c r="AU3" s="145"/>
      <c r="AV3" s="145"/>
      <c r="AW3" s="145"/>
      <c r="AX3" s="237"/>
      <c r="AY3" s="145"/>
      <c r="AZ3" s="145" t="s">
        <v>558</v>
      </c>
    </row>
    <row r="4" spans="2:66" x14ac:dyDescent="0.3">
      <c r="B4" s="144"/>
      <c r="C4" s="144"/>
      <c r="D4" s="183"/>
    </row>
    <row r="5" spans="2:66" ht="14.5" thickBot="1" x14ac:dyDescent="0.35">
      <c r="B5" s="144" t="s">
        <v>550</v>
      </c>
      <c r="C5" s="184"/>
      <c r="D5" s="183"/>
      <c r="F5" s="144" t="s">
        <v>253</v>
      </c>
      <c r="L5" s="144" t="s">
        <v>253</v>
      </c>
      <c r="R5" s="144" t="s">
        <v>251</v>
      </c>
      <c r="X5" s="144" t="s">
        <v>252</v>
      </c>
      <c r="AD5" s="144" t="s">
        <v>275</v>
      </c>
      <c r="AJ5" s="144" t="s">
        <v>254</v>
      </c>
      <c r="AS5" s="144" t="s">
        <v>254</v>
      </c>
      <c r="AZ5" s="144" t="s">
        <v>550</v>
      </c>
    </row>
    <row r="6" spans="2:66" ht="23" x14ac:dyDescent="0.3">
      <c r="B6" s="161" t="s">
        <v>296</v>
      </c>
      <c r="C6" s="185">
        <f>'[1]309'!$J$41</f>
        <v>0</v>
      </c>
      <c r="D6" s="183"/>
      <c r="F6" s="146"/>
      <c r="G6" s="147" t="s">
        <v>85</v>
      </c>
      <c r="H6" s="147"/>
      <c r="I6" s="147" t="s">
        <v>256</v>
      </c>
      <c r="J6" s="148" t="str" cm="1">
        <f t="array" ref="J6">INDEX('[1]502'!$C:$C,MATCH("Class Name",'[1]502'!$C:$C,0)+3)</f>
        <v>PA</v>
      </c>
      <c r="L6" s="146"/>
      <c r="M6" s="147" t="s">
        <v>85</v>
      </c>
      <c r="N6" s="147"/>
      <c r="O6" s="147" t="s">
        <v>256</v>
      </c>
      <c r="P6" s="148" t="str" cm="1">
        <f t="array" ref="P6">INDEX('[1]502'!$C:$C,MATCH("Class Name",'[1]502'!$C:$C,0)+3)</f>
        <v>PA</v>
      </c>
      <c r="R6" s="146"/>
      <c r="S6" s="147" t="s">
        <v>85</v>
      </c>
      <c r="T6" s="147"/>
      <c r="U6" s="147" t="s">
        <v>256</v>
      </c>
      <c r="V6" s="148" t="str" cm="1">
        <f t="array" ref="V6">INDEX('[1]500'!$C:$C,MATCH("Class Name",'[1]500'!$C:$C,0)+3)</f>
        <v>PA</v>
      </c>
      <c r="X6" s="146"/>
      <c r="Y6" s="147" t="s">
        <v>85</v>
      </c>
      <c r="Z6" s="147"/>
      <c r="AA6" s="147" t="s">
        <v>256</v>
      </c>
      <c r="AB6" s="148" t="str" cm="1">
        <f t="array" ref="AB6">INDEX('[1]510'!$C:$C,MATCH("Class Name",'[1]510'!$C:$C,0)+3)</f>
        <v>PA</v>
      </c>
      <c r="AD6" s="187" t="s">
        <v>280</v>
      </c>
      <c r="AE6" s="147" t="s">
        <v>276</v>
      </c>
      <c r="AF6" s="147" t="s">
        <v>277</v>
      </c>
      <c r="AG6" s="148" t="s">
        <v>243</v>
      </c>
      <c r="AJ6" s="146"/>
      <c r="AK6" s="147" t="s">
        <v>85</v>
      </c>
      <c r="AL6" s="147"/>
      <c r="AM6" s="147" t="s">
        <v>256</v>
      </c>
      <c r="AN6" s="147" t="str" cm="1">
        <f t="array" ref="AN6">INDEX('[1]561'!$C:$C,MATCH("Class Name",'[1]561'!$C:$C,0)+4)</f>
        <v>PA</v>
      </c>
      <c r="AO6" s="147"/>
      <c r="AP6" s="147"/>
      <c r="AQ6" s="192" t="s">
        <v>257</v>
      </c>
      <c r="AS6" s="187"/>
      <c r="AT6" s="238" t="s">
        <v>270</v>
      </c>
      <c r="AU6" s="238" t="s">
        <v>271</v>
      </c>
      <c r="AV6" s="238" t="s">
        <v>272</v>
      </c>
      <c r="AW6" s="239" t="s">
        <v>269</v>
      </c>
      <c r="AZ6" s="194" t="s">
        <v>556</v>
      </c>
      <c r="BA6" s="142" t="s">
        <v>115</v>
      </c>
      <c r="BB6" s="143" t="s">
        <v>116</v>
      </c>
    </row>
    <row r="7" spans="2:66" ht="14.5" thickBot="1" x14ac:dyDescent="0.35">
      <c r="B7" s="167" t="s">
        <v>297</v>
      </c>
      <c r="C7" s="186">
        <f>'[1]309'!$F$41</f>
        <v>0</v>
      </c>
      <c r="D7" s="183"/>
      <c r="F7" s="152"/>
      <c r="G7" s="176">
        <f>MATCH(G6,'[1]502'!$C:$C,0)</f>
        <v>21</v>
      </c>
      <c r="H7" s="176"/>
      <c r="I7" s="176"/>
      <c r="J7" s="172">
        <f>IFERROR(MATCH(J6,'[1]502'!$C:$C,0),"")</f>
        <v>19</v>
      </c>
      <c r="L7" s="152"/>
      <c r="M7" s="176">
        <f>MATCH(M6,'[1]502'!$C:$C,0)</f>
        <v>21</v>
      </c>
      <c r="N7" s="176"/>
      <c r="O7" s="176"/>
      <c r="P7" s="172">
        <f>IFERROR(MATCH(P6,'[1]502'!$C:$C,0),"")</f>
        <v>19</v>
      </c>
      <c r="R7" s="152"/>
      <c r="S7" s="176">
        <f>MATCH(S6,'[1]500'!$C:$C,0)</f>
        <v>21</v>
      </c>
      <c r="T7" s="176"/>
      <c r="U7" s="176"/>
      <c r="V7" s="172">
        <f>IFERROR(MATCH(V6,'[1]500'!$C:$C,0),"")</f>
        <v>19</v>
      </c>
      <c r="X7" s="152"/>
      <c r="Y7" s="176">
        <f>MATCH(Y6,'[1]510'!$C:$C,0)</f>
        <v>21</v>
      </c>
      <c r="Z7" s="176"/>
      <c r="AA7" s="176"/>
      <c r="AB7" s="172">
        <f>IFERROR(MATCH(AB6,'[1]510'!$C:$C,0),"")</f>
        <v>19</v>
      </c>
      <c r="AD7" s="189" t="s">
        <v>182</v>
      </c>
      <c r="AE7" s="150">
        <f>INDEX('[2]530'!$H:$H,MATCH($AD$6,'[2]530'!$D:$D,0))</f>
        <v>0</v>
      </c>
      <c r="AF7" s="150">
        <f>INDEX('[1]530'!$H:$H,MATCH($AD$6,'[1]530'!$D:$D,0))</f>
        <v>0</v>
      </c>
      <c r="AG7" s="151">
        <f>IFERROR(AF7-AE7,"")</f>
        <v>0</v>
      </c>
      <c r="AJ7" s="152"/>
      <c r="AK7" s="176">
        <f>MATCH(AK6,'[1]561'!$C:$C,0)</f>
        <v>22</v>
      </c>
      <c r="AL7" s="176"/>
      <c r="AM7" s="176"/>
      <c r="AN7" s="176">
        <f>IFERROR(MATCH(AN6,'[1]561'!$C:$C,0),"")</f>
        <v>20</v>
      </c>
      <c r="AO7" s="176"/>
      <c r="AP7" s="176"/>
      <c r="AQ7" s="193">
        <f>IFERROR(MAX(AQ10:AQ110),"")</f>
        <v>0</v>
      </c>
      <c r="AS7" s="189" t="s">
        <v>276</v>
      </c>
      <c r="AT7" s="240">
        <f>INDEX('[2]561'!H:H,MATCH(AK6,'[2]561'!$C:$C,0))</f>
        <v>0</v>
      </c>
      <c r="AU7" s="241">
        <f>INDEX('[2]561'!I:I,MATCH(AK6,'[2]561'!$C:$C,0))</f>
        <v>0</v>
      </c>
      <c r="AV7" s="241">
        <f>INDEX('[2]561'!J:J,MATCH(AK6,'[2]561'!$C:$C,0))</f>
        <v>0</v>
      </c>
      <c r="AW7" s="242">
        <f>IFERROR(AV7-AU7,0)</f>
        <v>0</v>
      </c>
      <c r="AZ7" s="212" t="s">
        <v>242</v>
      </c>
      <c r="BA7" s="211">
        <f>'[2]309'!$M$37</f>
        <v>0</v>
      </c>
      <c r="BB7" s="213">
        <f>'[1]309'!$M$37</f>
        <v>0</v>
      </c>
    </row>
    <row r="8" spans="2:66" ht="14.5" thickBot="1" x14ac:dyDescent="0.35">
      <c r="B8" s="144"/>
      <c r="C8" s="144"/>
      <c r="D8" s="183"/>
      <c r="AD8" s="188" t="s">
        <v>183</v>
      </c>
      <c r="AE8" s="153">
        <f>INDEX('[2]530'!$G:$G,MATCH($AD$6,'[2]530'!$D:$D,0))</f>
        <v>0</v>
      </c>
      <c r="AF8" s="153">
        <f>INDEX('[1]530'!$G:$G,MATCH($AD$6,'[1]530'!$D:$D,0))</f>
        <v>0</v>
      </c>
      <c r="AG8" s="154">
        <f>IFERROR(AF8-AE8,"")</f>
        <v>0</v>
      </c>
      <c r="AS8" s="188" t="s">
        <v>277</v>
      </c>
      <c r="AT8" s="243" cm="1">
        <f t="array" ref="AT8">INDEX('[1]561'!H:H,AK7)</f>
        <v>0</v>
      </c>
      <c r="AU8" s="244" cm="1">
        <f t="array" ref="AU8">INDEX('[1]561'!I:I,AK7)</f>
        <v>0</v>
      </c>
      <c r="AV8" s="244" cm="1">
        <f t="array" ref="AV8">INDEX('[1]561'!J:J,AK7)</f>
        <v>0</v>
      </c>
      <c r="AW8" s="245">
        <f>IFERROR(AV8-AU8,0)</f>
        <v>0</v>
      </c>
      <c r="AZ8" s="138" t="s">
        <v>535</v>
      </c>
      <c r="BA8" s="195">
        <f>'[2]309'!$I$37</f>
        <v>0</v>
      </c>
      <c r="BB8" s="196">
        <f>'[1]309'!$I$37</f>
        <v>0</v>
      </c>
      <c r="BH8" s="139"/>
      <c r="BI8" s="129"/>
      <c r="BM8" s="139"/>
      <c r="BN8" s="129"/>
    </row>
    <row r="9" spans="2:66" ht="26" thickBot="1" x14ac:dyDescent="0.35">
      <c r="B9" s="144"/>
      <c r="C9" s="144"/>
      <c r="D9" s="183"/>
      <c r="F9" s="146"/>
      <c r="G9" s="147" t="s">
        <v>258</v>
      </c>
      <c r="H9" s="147" t="s">
        <v>259</v>
      </c>
      <c r="I9" s="147" t="s">
        <v>260</v>
      </c>
      <c r="J9" s="148" t="s">
        <v>261</v>
      </c>
      <c r="L9" s="146"/>
      <c r="M9" s="147" t="s">
        <v>258</v>
      </c>
      <c r="N9" s="177" t="s">
        <v>262</v>
      </c>
      <c r="O9" s="177" t="s">
        <v>263</v>
      </c>
      <c r="P9" s="178" t="s">
        <v>264</v>
      </c>
      <c r="R9" s="146"/>
      <c r="S9" s="147" t="s">
        <v>258</v>
      </c>
      <c r="T9" s="177" t="s">
        <v>262</v>
      </c>
      <c r="U9" s="177" t="s">
        <v>263</v>
      </c>
      <c r="V9" s="178" t="s">
        <v>264</v>
      </c>
      <c r="X9" s="146"/>
      <c r="Y9" s="147" t="s">
        <v>258</v>
      </c>
      <c r="Z9" s="177" t="s">
        <v>262</v>
      </c>
      <c r="AA9" s="177" t="s">
        <v>263</v>
      </c>
      <c r="AB9" s="178" t="s">
        <v>264</v>
      </c>
      <c r="AE9" s="385"/>
      <c r="AF9" s="385"/>
      <c r="AG9" s="385"/>
      <c r="AJ9" s="146"/>
      <c r="AK9" s="147" t="s">
        <v>258</v>
      </c>
      <c r="AL9" s="177" t="s">
        <v>265</v>
      </c>
      <c r="AM9" s="177" t="s">
        <v>266</v>
      </c>
      <c r="AN9" s="177" t="s">
        <v>267</v>
      </c>
      <c r="AO9" s="177" t="s">
        <v>268</v>
      </c>
      <c r="AP9" s="177" t="s">
        <v>84</v>
      </c>
      <c r="AQ9" s="178" t="s">
        <v>78</v>
      </c>
      <c r="AS9" s="144" t="s">
        <v>254</v>
      </c>
      <c r="AZ9" s="144" t="s">
        <v>550</v>
      </c>
    </row>
    <row r="10" spans="2:66" ht="23.5" thickBot="1" x14ac:dyDescent="0.35">
      <c r="F10" s="149">
        <v>1</v>
      </c>
      <c r="G10" s="144" t="str" cm="1">
        <f t="array" ref="G10">IFERROR(IF($F10&gt;$G$7-$J$7,"",INDEX('[1]502'!$C:$C,$J$7)),"")</f>
        <v>PA</v>
      </c>
      <c r="H10" s="179">
        <f>IFERROR(IF($F10&gt;$G$7-$J$7,"",VLOOKUP(G10,'[1]502'!$C:$M,2,FALSE)),"")</f>
        <v>0</v>
      </c>
      <c r="I10" s="179">
        <f>IFERROR(IF($F10&gt;$G$7-$J$7,"",VLOOKUP(G10,'[1]502'!$C:$M,10,FALSE)),"")</f>
        <v>0</v>
      </c>
      <c r="J10" s="180">
        <f>IFERROR(IF(I10-H10&gt;0,0,H10-I10),0)</f>
        <v>0</v>
      </c>
      <c r="L10" s="149">
        <v>1</v>
      </c>
      <c r="M10" s="144" t="str" cm="1">
        <f t="array" ref="M10">IFERROR(IF($L10&gt;$M$7-$P$7,"",INDEX('[1]502'!$C:$C,$P$7)),"")</f>
        <v>PA</v>
      </c>
      <c r="N10" s="179">
        <f>IFERROR(IF($L10&gt;$M$7-$P$7,"",VLOOKUP(M10,'[1]502'!$C:$M,3,FALSE)),"")</f>
        <v>0</v>
      </c>
      <c r="O10" s="179">
        <f>IFERROR(IF($L10&gt;$M$7-$P$7,"",VLOOKUP(M10,'[1]502'!$C:$M,11,FALSE)),"")</f>
        <v>0</v>
      </c>
      <c r="P10" s="180">
        <f>IFERROR(IF(O10-N10&gt;0,0,N10-O10),0)</f>
        <v>0</v>
      </c>
      <c r="R10" s="149">
        <v>1</v>
      </c>
      <c r="S10" s="144" t="str" cm="1">
        <f t="array" ref="S10">IFERROR(IF($R10&gt;$S$7-$V$7,"",INDEX('[1]500'!$C:$C,$V$7)),"")</f>
        <v>PA</v>
      </c>
      <c r="T10" s="179">
        <f>IFERROR(IF($R10&gt;$S$7-$V$7,"",VLOOKUP(S10,'[1]500'!$C:$M,3,FALSE)),"")</f>
        <v>0</v>
      </c>
      <c r="U10" s="179">
        <f>IFERROR(IF($R10&gt;$S$7-$V$7,"",VLOOKUP(S10,'[1]500'!$C:$M,11,FALSE)),"")</f>
        <v>0</v>
      </c>
      <c r="V10" s="180">
        <f>IFERROR(IF(U10-T10&gt;0,0,T10-U10),0)</f>
        <v>0</v>
      </c>
      <c r="X10" s="149">
        <v>1</v>
      </c>
      <c r="Y10" s="144" t="str" cm="1">
        <f t="array" ref="Y10">IFERROR(IF($X10&gt;$Y$7-$AB$7,"",INDEX('[1]510'!$C:$C,$AB$7)),"")</f>
        <v>PA</v>
      </c>
      <c r="Z10" s="179">
        <f>IFERROR(IF($X10&gt;$Y$7-$AB$7,"",VLOOKUP(Y10,'[1]510'!$C:$M,2,FALSE)),"")</f>
        <v>0</v>
      </c>
      <c r="AA10" s="179">
        <f>IFERROR(IF($X10&gt;$Y$7-$AB$7,"",VLOOKUP(Y10,'[1]510'!$C:$M,8,FALSE)),"")</f>
        <v>0</v>
      </c>
      <c r="AB10" s="180">
        <f>IFERROR(IF(AA10-Z10&gt;0,0,Z10-AA10),0)</f>
        <v>0</v>
      </c>
      <c r="AD10" s="144" t="s">
        <v>544</v>
      </c>
      <c r="AE10" s="256" t="s">
        <v>281</v>
      </c>
      <c r="AF10" s="256" t="s">
        <v>282</v>
      </c>
      <c r="AG10" s="256" t="s">
        <v>283</v>
      </c>
      <c r="AH10" s="258" t="s">
        <v>708</v>
      </c>
      <c r="AJ10" s="149">
        <v>1</v>
      </c>
      <c r="AK10" s="144" t="str" cm="1">
        <f t="array" ref="AK10">IFERROR(IF($AJ10&gt;$AK$7-$AN$7,"",INDEX('[1]561'!$C:$C,$AN$7)),"")</f>
        <v>PA</v>
      </c>
      <c r="AL10" s="179">
        <f>IFERROR(IF($AJ10&gt;$AK$7-$AN$7,"",VLOOKUP(AK10,'[1]561'!$C:$M,2,FALSE)),"")</f>
        <v>0</v>
      </c>
      <c r="AM10" s="179">
        <f>IFERROR(IF($AJ10&gt;$AK$7-$AN$7,"",VLOOKUP(AK10,'[1]561'!$C:$M,3,FALSE)),"")</f>
        <v>0</v>
      </c>
      <c r="AN10" s="179">
        <f>IFERROR(IF($AJ10&gt;$AK$7-$AN$7,"",VLOOKUP(AK10,'[1]561'!$C:$M,4,FALSE)),"")</f>
        <v>0</v>
      </c>
      <c r="AO10" s="190">
        <f t="shared" ref="AO10:AO73" si="0">IFERROR(AN10-AM10,0)</f>
        <v>0</v>
      </c>
      <c r="AP10" s="179" t="str">
        <f>IFERROR(IF($AJ10&gt;$AK$7-$AN$7,"",VLOOKUP(AK10,'[1]561'!$C:$M,10,FALSE)),"")</f>
        <v/>
      </c>
      <c r="AQ10" s="180">
        <f>IFERROR(IF($AJ10&gt;$AK$7-$AN$7,"",IF(AO10&lt;0,COUNTIF($AO$10:$AO10,"&lt;0"),0)),"")</f>
        <v>0</v>
      </c>
      <c r="AS10" s="187"/>
      <c r="AT10" s="246" t="s">
        <v>265</v>
      </c>
      <c r="AU10" s="246" t="s">
        <v>266</v>
      </c>
      <c r="AV10" s="246" t="s">
        <v>267</v>
      </c>
      <c r="AW10" s="239" t="s">
        <v>269</v>
      </c>
      <c r="AZ10" s="197"/>
      <c r="BA10" s="142" t="s">
        <v>294</v>
      </c>
      <c r="BB10" s="143" t="s">
        <v>295</v>
      </c>
    </row>
    <row r="11" spans="2:66" ht="23" x14ac:dyDescent="0.3">
      <c r="F11" s="149">
        <v>2</v>
      </c>
      <c r="G11" s="144" t="str" cm="1">
        <f t="array" ref="G11">IFERROR(IF($F11&gt;$G$7-$J$7,"",INDEX('[1]502'!$C:$C,$J$7+F10)),"")</f>
        <v>All other</v>
      </c>
      <c r="H11" s="179">
        <f>IFERROR(IF($F11&gt;$G$7-$J$7,"",VLOOKUP(G11,'[1]502'!$C:$M,2,FALSE)),"")</f>
        <v>0</v>
      </c>
      <c r="I11" s="179">
        <f>IFERROR(IF($F11&gt;$G$7-$J$7,"",VLOOKUP(G11,'[1]502'!$C:$M,10,FALSE)),"")</f>
        <v>0</v>
      </c>
      <c r="J11" s="180">
        <f t="shared" ref="J11:J74" si="1">IFERROR(IF(I11-H11&gt;0,0,H11-I11),0)</f>
        <v>0</v>
      </c>
      <c r="L11" s="149">
        <v>2</v>
      </c>
      <c r="M11" s="144" t="str" cm="1">
        <f t="array" ref="M11">IFERROR(IF($L11&gt;$M$7-$P$7,"",INDEX('[1]502'!$C:$C,$P$7+L10)),"")</f>
        <v>All other</v>
      </c>
      <c r="N11" s="179">
        <f>IFERROR(IF($L11&gt;$M$7-$P$7,"",VLOOKUP(M11,'[1]502'!$C:$M,3,FALSE)),"")</f>
        <v>0</v>
      </c>
      <c r="O11" s="179">
        <f>IFERROR(IF($L11&gt;$M$7-$P$7,"",VLOOKUP(M11,'[1]502'!$C:$M,11,FALSE)),"")</f>
        <v>0</v>
      </c>
      <c r="P11" s="180">
        <f t="shared" ref="P11:P74" si="2">IFERROR(IF(O11-N11&gt;0,0,N11-O11),0)</f>
        <v>0</v>
      </c>
      <c r="R11" s="149">
        <v>2</v>
      </c>
      <c r="S11" s="144" t="str" cm="1">
        <f t="array" ref="S11">IFERROR(IF($R11&gt;$S$7-$V$7,"",INDEX('[1]500'!$C:$C,$V$7+R10)),"")</f>
        <v>All other</v>
      </c>
      <c r="T11" s="179">
        <f>IFERROR(IF($R11&gt;$S$7-$V$7,"",VLOOKUP(S11,'[1]500'!$C:$M,3,FALSE)),"")</f>
        <v>0</v>
      </c>
      <c r="U11" s="179">
        <f>IFERROR(IF($R11&gt;$S$7-$V$7,"",VLOOKUP(S11,'[1]500'!$C:$M,11,FALSE)),"")</f>
        <v>0</v>
      </c>
      <c r="V11" s="180">
        <f t="shared" ref="V11:V74" si="3">IFERROR(IF(U11-T11&gt;0,0,T11-U11),0)</f>
        <v>0</v>
      </c>
      <c r="X11" s="149">
        <v>2</v>
      </c>
      <c r="Y11" s="144" t="str" cm="1">
        <f t="array" ref="Y11">IFERROR(IF($X11&gt;$Y$7-$AB$7,"",INDEX('[1]510'!$C:$C,$AB$7+X10)),"")</f>
        <v>All other</v>
      </c>
      <c r="Z11" s="179">
        <f>IFERROR(IF($X11&gt;$Y$7-$AB$7,"",VLOOKUP(Y11,'[1]510'!$C:$M,2,FALSE)),"")</f>
        <v>0</v>
      </c>
      <c r="AA11" s="179">
        <f>IFERROR(IF($X11&gt;$Y$7-$AB$7,"",VLOOKUP(Y11,'[1]510'!$C:$M,8,FALSE)),"")</f>
        <v>0</v>
      </c>
      <c r="AB11" s="180">
        <f t="shared" ref="AB11:AB74" si="4">IFERROR(IF(AA11-Z11&gt;0,0,Z11-AA11),0)</f>
        <v>0</v>
      </c>
      <c r="AD11" s="187"/>
      <c r="AE11" s="147" t="s">
        <v>276</v>
      </c>
      <c r="AF11" s="147" t="s">
        <v>277</v>
      </c>
      <c r="AG11" s="148" t="s">
        <v>243</v>
      </c>
      <c r="AJ11" s="149">
        <v>2</v>
      </c>
      <c r="AK11" s="144" t="str" cm="1">
        <f t="array" ref="AK11">IFERROR(IF($AJ11&gt;$AK$7-$AN$7,"",INDEX('[1]561'!$C:$C,$AN$7+AJ10)),"")</f>
        <v>All Other</v>
      </c>
      <c r="AL11" s="179">
        <f>IFERROR(IF($AJ11&gt;$AK$7-$AN$7,"",VLOOKUP(AK11,'[1]561'!$C:$M,2,FALSE)),"")</f>
        <v>0</v>
      </c>
      <c r="AM11" s="179">
        <f>IFERROR(IF($AJ11&gt;$AK$7-$AN$7,"",VLOOKUP(AK11,'[1]561'!$C:$M,3,FALSE)),"")</f>
        <v>0</v>
      </c>
      <c r="AN11" s="179">
        <f>IFERROR(IF($AJ11&gt;$AK$7-$AN$7,"",VLOOKUP(AK11,'[1]561'!$C:$M,4,FALSE)),"")</f>
        <v>0</v>
      </c>
      <c r="AO11" s="190">
        <f t="shared" si="0"/>
        <v>0</v>
      </c>
      <c r="AP11" s="179" t="str">
        <f>IFERROR(IF($AJ11&gt;$AK$7-$AN$7,"",VLOOKUP(AK11,'[1]561'!$C:$M,10,FALSE)),"")</f>
        <v/>
      </c>
      <c r="AQ11" s="180">
        <f>IFERROR(IF($AJ11&gt;$AK$7-$AN$7,"",IF(AO11&lt;0,COUNTIF($AO$10:$AO11,"&lt;0"),0)),"")</f>
        <v>0</v>
      </c>
      <c r="AS11" s="189" t="s">
        <v>276</v>
      </c>
      <c r="AT11" s="240">
        <f>INDEX('[2]561'!D:D,MATCH(AK6,'[2]561'!$C:$C,0))</f>
        <v>0</v>
      </c>
      <c r="AU11" s="241">
        <f>INDEX('[2]561'!E:E,MATCH(AK6,'[2]561'!$C:$C,0))</f>
        <v>0</v>
      </c>
      <c r="AV11" s="241">
        <f>INDEX('[2]561'!F:F,MATCH(AK6,'[2]561'!$C:$C,0))</f>
        <v>0</v>
      </c>
      <c r="AW11" s="242">
        <f>IFERROR(AV11-AU11,0)</f>
        <v>0</v>
      </c>
      <c r="AZ11" s="127" t="s">
        <v>557</v>
      </c>
      <c r="BA11" s="140">
        <f>'[2]309'!$H$37</f>
        <v>0</v>
      </c>
      <c r="BB11" s="199">
        <f>'[1]309'!$H$37</f>
        <v>0</v>
      </c>
    </row>
    <row r="12" spans="2:66" ht="14.5" thickBot="1" x14ac:dyDescent="0.35">
      <c r="F12" s="149">
        <v>3</v>
      </c>
      <c r="G12" s="144" t="str" cm="1">
        <f t="array" ref="G12">IFERROR(IF($F12&gt;$G$7-$J$7,"",INDEX('[1]502'!$C:$C,$J$7+F11)),"")</f>
        <v/>
      </c>
      <c r="H12" s="179" t="str">
        <f>IFERROR(IF($F12&gt;$G$7-$J$7,"",VLOOKUP(G12,'[1]502'!$C:$M,2,FALSE)),"")</f>
        <v/>
      </c>
      <c r="I12" s="179" t="str">
        <f>IFERROR(IF($F12&gt;$G$7-$J$7,"",VLOOKUP(G12,'[1]502'!$C:$M,10,FALSE)),"")</f>
        <v/>
      </c>
      <c r="J12" s="180">
        <f t="shared" si="1"/>
        <v>0</v>
      </c>
      <c r="L12" s="149">
        <v>3</v>
      </c>
      <c r="M12" s="144" t="str" cm="1">
        <f t="array" ref="M12">IFERROR(IF($L12&gt;$M$7-$P$7,"",INDEX('[1]502'!$C:$C,$P$7+L11)),"")</f>
        <v/>
      </c>
      <c r="N12" s="179" t="str">
        <f>IFERROR(IF($L12&gt;$M$7-$P$7,"",VLOOKUP(M12,'[1]502'!$C:$M,3,FALSE)),"")</f>
        <v/>
      </c>
      <c r="O12" s="179" t="str">
        <f>IFERROR(IF($L12&gt;$M$7-$P$7,"",VLOOKUP(M12,'[1]502'!$C:$M,11,FALSE)),"")</f>
        <v/>
      </c>
      <c r="P12" s="180">
        <f t="shared" si="2"/>
        <v>0</v>
      </c>
      <c r="R12" s="149">
        <v>3</v>
      </c>
      <c r="S12" s="144" t="str" cm="1">
        <f t="array" ref="S12">IFERROR(IF($R12&gt;$S$7-$V$7,"",INDEX('[1]500'!$C:$C,$V$7+R11)),"")</f>
        <v/>
      </c>
      <c r="T12" s="179" t="str">
        <f>IFERROR(IF($R12&gt;$S$7-$V$7,"",VLOOKUP(S12,'[1]500'!$C:$M,3,FALSE)),"")</f>
        <v/>
      </c>
      <c r="U12" s="179" t="str">
        <f>IFERROR(IF($R12&gt;$S$7-$V$7,"",VLOOKUP(S12,'[1]500'!$C:$M,11,FALSE)),"")</f>
        <v/>
      </c>
      <c r="V12" s="180">
        <f t="shared" si="3"/>
        <v>0</v>
      </c>
      <c r="X12" s="149">
        <v>3</v>
      </c>
      <c r="Y12" s="144" t="str" cm="1">
        <f t="array" ref="Y12">IFERROR(IF($X12&gt;$Y$7-$AB$7,"",INDEX('[1]510'!$C:$C,$AB$7+X11)),"")</f>
        <v/>
      </c>
      <c r="Z12" s="179" t="str">
        <f>IFERROR(IF($X12&gt;$Y$7-$AB$7,"",VLOOKUP(Y12,'[1]510'!$C:$M,2,FALSE)),"")</f>
        <v/>
      </c>
      <c r="AA12" s="179" t="str">
        <f>IFERROR(IF($X12&gt;$Y$7-$AB$7,"",VLOOKUP(Y12,'[1]510'!$C:$M,8,FALSE)),"")</f>
        <v/>
      </c>
      <c r="AB12" s="180">
        <f t="shared" si="4"/>
        <v>0</v>
      </c>
      <c r="AD12" s="189" t="s">
        <v>278</v>
      </c>
      <c r="AE12" s="150" t="str">
        <f>IFERROR(INDEX('[2]541'!$E:$E,MATCH(AE10,'[2]541'!$C:$C,0))/SUM(INDEX('[2]309'!$G:$G,MATCH(AF10,'[2]309'!$E:$E,0)),(INDEX('[2]309'!$G:$G,MATCH(AG10,'[2]309'!$E:$E,0))),(INDEX('[2]309'!$G:$G,MATCH(AH10,'[2]309'!$E:$E,0)))),"")</f>
        <v/>
      </c>
      <c r="AF12" s="150" t="str">
        <f>IFERROR(INDEX('[1]541'!$E:$E,MATCH(AE10,'[1]541'!$C:$C,0))/SUM(AF51+AF53+AF54),"")</f>
        <v/>
      </c>
      <c r="AG12" s="151" t="str">
        <f>IFERROR(AF12-AE12,"")</f>
        <v/>
      </c>
      <c r="AJ12" s="149">
        <v>3</v>
      </c>
      <c r="AK12" s="144" t="str" cm="1">
        <f t="array" ref="AK12">IFERROR(IF($AJ12&gt;$AK$7-$AN$7,"",INDEX('[1]561'!$C:$C,$AN$7+AJ11)),"")</f>
        <v/>
      </c>
      <c r="AL12" s="179" t="str">
        <f>IFERROR(IF($AJ12&gt;$AK$7-$AN$7,"",VLOOKUP(AK12,'[1]561'!$C:$M,2,FALSE)),"")</f>
        <v/>
      </c>
      <c r="AM12" s="179" t="str">
        <f>IFERROR(IF($AJ12&gt;$AK$7-$AN$7,"",VLOOKUP(AK12,'[1]561'!$C:$M,3,FALSE)),"")</f>
        <v/>
      </c>
      <c r="AN12" s="179" t="str">
        <f>IFERROR(IF($AJ12&gt;$AK$7-$AN$7,"",VLOOKUP(AK12,'[1]561'!$C:$M,4,FALSE)),"")</f>
        <v/>
      </c>
      <c r="AO12" s="190">
        <f t="shared" si="0"/>
        <v>0</v>
      </c>
      <c r="AP12" s="179" t="str">
        <f>IFERROR(IF($AJ12&gt;$AK$7-$AN$7,"",VLOOKUP(AK12,'[1]561'!$C:$M,10,FALSE)),"")</f>
        <v/>
      </c>
      <c r="AQ12" s="180" t="str">
        <f>IFERROR(IF($AJ12&gt;$AK$7-$AN$7,"",IF(AO12&lt;0,COUNTIF($AO$10:$AO12,"&lt;0"),0)),"")</f>
        <v/>
      </c>
      <c r="AS12" s="188" t="s">
        <v>277</v>
      </c>
      <c r="AT12" s="247" cm="1">
        <f t="array" ref="AT12">INDEX('[1]561'!D:D,AK7)</f>
        <v>0</v>
      </c>
      <c r="AU12" s="248" cm="1">
        <f t="array" ref="AU12">INDEX('[1]561'!E:E,AK7)</f>
        <v>0</v>
      </c>
      <c r="AV12" s="248" cm="1">
        <f t="array" ref="AV12">INDEX('[1]561'!F:F,AK7)</f>
        <v>0</v>
      </c>
      <c r="AW12" s="245">
        <f>IFERROR(AV12-AU12,0)</f>
        <v>0</v>
      </c>
      <c r="AZ12" s="138" t="s">
        <v>297</v>
      </c>
      <c r="BA12" s="198">
        <f>'[2]309'!$F$41</f>
        <v>0</v>
      </c>
      <c r="BB12" s="141">
        <f>'[1]309'!$F$41</f>
        <v>0</v>
      </c>
    </row>
    <row r="13" spans="2:66" ht="14.5" thickBot="1" x14ac:dyDescent="0.35">
      <c r="F13" s="149">
        <v>4</v>
      </c>
      <c r="G13" s="144" t="str" cm="1">
        <f t="array" ref="G13">IFERROR(IF($F13&gt;$G$7-$J$7,"",INDEX('[1]502'!$C:$C,$J$7+F12)),"")</f>
        <v/>
      </c>
      <c r="H13" s="179" t="str">
        <f>IFERROR(IF($F13&gt;$G$7-$J$7,"",VLOOKUP(G13,'[1]502'!$C:$M,2,FALSE)),"")</f>
        <v/>
      </c>
      <c r="I13" s="179" t="str">
        <f>IFERROR(IF($F13&gt;$G$7-$J$7,"",VLOOKUP(G13,'[1]502'!$C:$M,10,FALSE)),"")</f>
        <v/>
      </c>
      <c r="J13" s="180">
        <f t="shared" si="1"/>
        <v>0</v>
      </c>
      <c r="L13" s="149">
        <v>4</v>
      </c>
      <c r="M13" s="144" t="str" cm="1">
        <f t="array" ref="M13">IFERROR(IF($L13&gt;$M$7-$P$7,"",INDEX('[1]502'!$C:$C,$P$7+L12)),"")</f>
        <v/>
      </c>
      <c r="N13" s="179" t="str">
        <f>IFERROR(IF($L13&gt;$M$7-$P$7,"",VLOOKUP(M13,'[1]502'!$C:$M,3,FALSE)),"")</f>
        <v/>
      </c>
      <c r="O13" s="179" t="str">
        <f>IFERROR(IF($L13&gt;$M$7-$P$7,"",VLOOKUP(M13,'[1]502'!$C:$M,11,FALSE)),"")</f>
        <v/>
      </c>
      <c r="P13" s="180">
        <f t="shared" si="2"/>
        <v>0</v>
      </c>
      <c r="R13" s="149">
        <v>4</v>
      </c>
      <c r="S13" s="144" t="str" cm="1">
        <f t="array" ref="S13">IFERROR(IF($R13&gt;$S$7-$V$7,"",INDEX('[1]500'!$C:$C,$V$7+R12)),"")</f>
        <v/>
      </c>
      <c r="T13" s="179" t="str">
        <f>IFERROR(IF($R13&gt;$S$7-$V$7,"",VLOOKUP(S13,'[1]500'!$C:$M,3,FALSE)),"")</f>
        <v/>
      </c>
      <c r="U13" s="179" t="str">
        <f>IFERROR(IF($R13&gt;$S$7-$V$7,"",VLOOKUP(S13,'[1]500'!$C:$M,11,FALSE)),"")</f>
        <v/>
      </c>
      <c r="V13" s="180">
        <f t="shared" si="3"/>
        <v>0</v>
      </c>
      <c r="X13" s="149">
        <v>4</v>
      </c>
      <c r="Y13" s="144" t="str" cm="1">
        <f t="array" ref="Y13">IFERROR(IF($X13&gt;$Y$7-$AB$7,"",INDEX('[1]510'!$C:$C,$AB$7+X12)),"")</f>
        <v/>
      </c>
      <c r="Z13" s="179" t="str">
        <f>IFERROR(IF($X13&gt;$Y$7-$AB$7,"",VLOOKUP(Y13,'[1]510'!$C:$M,2,FALSE)),"")</f>
        <v/>
      </c>
      <c r="AA13" s="179" t="str">
        <f>IFERROR(IF($X13&gt;$Y$7-$AB$7,"",VLOOKUP(Y13,'[1]510'!$C:$M,8,FALSE)),"")</f>
        <v/>
      </c>
      <c r="AB13" s="180">
        <f t="shared" si="4"/>
        <v>0</v>
      </c>
      <c r="AD13" s="188" t="s">
        <v>279</v>
      </c>
      <c r="AE13" s="153" t="str">
        <f>IFERROR(INDEX('[2]541'!$D:$D,MATCH(AE10,'[2]541'!$C:$C,0))/SUM(INDEX('[2]309'!$F:$F,MATCH(AF10,'[2]309'!$E:$E,0)),(INDEX('[2]309'!$F:$F,MATCH(AG10,'[2]309'!$E:$E,0))),(INDEX('[2]309'!$F:$F,MATCH(AH10,'[2]309'!$E:$E,0)))),"")</f>
        <v/>
      </c>
      <c r="AF13" s="153" t="str">
        <f>IFERROR(INDEX('[1]541'!$D:$D,MATCH(AE10,'[1]541'!$C:$C,0))/SUM(AE51+AE53+AE54),"")</f>
        <v/>
      </c>
      <c r="AG13" s="154" t="str">
        <f>IFERROR(AF13-AE13,"")</f>
        <v/>
      </c>
      <c r="AJ13" s="149">
        <v>4</v>
      </c>
      <c r="AK13" s="144" t="str" cm="1">
        <f t="array" ref="AK13">IFERROR(IF($AJ13&gt;$AK$7-$AN$7,"",INDEX('[1]561'!$C:$C,$AN$7+AJ12)),"")</f>
        <v/>
      </c>
      <c r="AL13" s="179" t="str">
        <f>IFERROR(IF($AJ13&gt;$AK$7-$AN$7,"",VLOOKUP(AK13,'[1]561'!$C:$M,2,FALSE)),"")</f>
        <v/>
      </c>
      <c r="AM13" s="179" t="str">
        <f>IFERROR(IF($AJ13&gt;$AK$7-$AN$7,"",VLOOKUP(AK13,'[1]561'!$C:$M,3,FALSE)),"")</f>
        <v/>
      </c>
      <c r="AN13" s="179" t="str">
        <f>IFERROR(IF($AJ13&gt;$AK$7-$AN$7,"",VLOOKUP(AK13,'[1]561'!$C:$M,4,FALSE)),"")</f>
        <v/>
      </c>
      <c r="AO13" s="190">
        <f t="shared" si="0"/>
        <v>0</v>
      </c>
      <c r="AP13" s="179" t="str">
        <f>IFERROR(IF($AJ13&gt;$AK$7-$AN$7,"",VLOOKUP(AK13,'[1]561'!$C:$M,10,FALSE)),"")</f>
        <v/>
      </c>
      <c r="AQ13" s="180" t="str">
        <f>IFERROR(IF($AJ13&gt;$AK$7-$AN$7,"",IF(AO13&lt;0,COUNTIF($AO$10:$AO13,"&lt;0"),0)),"")</f>
        <v/>
      </c>
      <c r="AS13" s="249"/>
    </row>
    <row r="14" spans="2:66" x14ac:dyDescent="0.3">
      <c r="F14" s="149">
        <v>5</v>
      </c>
      <c r="G14" s="144" t="str" cm="1">
        <f t="array" ref="G14">IFERROR(IF($F14&gt;$G$7-$J$7,"",INDEX('[1]502'!$C:$C,$J$7+F13)),"")</f>
        <v/>
      </c>
      <c r="H14" s="179" t="str">
        <f>IFERROR(IF($F14&gt;$G$7-$J$7,"",VLOOKUP(G14,'[1]502'!$C:$M,2,FALSE)),"")</f>
        <v/>
      </c>
      <c r="I14" s="179" t="str">
        <f>IFERROR(IF($F14&gt;$G$7-$J$7,"",VLOOKUP(G14,'[1]502'!$C:$M,10,FALSE)),"")</f>
        <v/>
      </c>
      <c r="J14" s="180">
        <f t="shared" si="1"/>
        <v>0</v>
      </c>
      <c r="L14" s="149">
        <v>5</v>
      </c>
      <c r="M14" s="144" t="str" cm="1">
        <f t="array" ref="M14">IFERROR(IF($L14&gt;$M$7-$P$7,"",INDEX('[1]502'!$C:$C,$P$7+L13)),"")</f>
        <v/>
      </c>
      <c r="N14" s="179" t="str">
        <f>IFERROR(IF($L14&gt;$M$7-$P$7,"",VLOOKUP(M14,'[1]502'!$C:$M,3,FALSE)),"")</f>
        <v/>
      </c>
      <c r="O14" s="179" t="str">
        <f>IFERROR(IF($L14&gt;$M$7-$P$7,"",VLOOKUP(M14,'[1]502'!$C:$M,11,FALSE)),"")</f>
        <v/>
      </c>
      <c r="P14" s="180">
        <f t="shared" si="2"/>
        <v>0</v>
      </c>
      <c r="R14" s="149">
        <v>5</v>
      </c>
      <c r="S14" s="144" t="str" cm="1">
        <f t="array" ref="S14">IFERROR(IF($R14&gt;$S$7-$V$7,"",INDEX('[1]500'!$C:$C,$V$7+R13)),"")</f>
        <v/>
      </c>
      <c r="T14" s="179" t="str">
        <f>IFERROR(IF($R14&gt;$S$7-$V$7,"",VLOOKUP(S14,'[1]500'!$C:$M,3,FALSE)),"")</f>
        <v/>
      </c>
      <c r="U14" s="179" t="str">
        <f>IFERROR(IF($R14&gt;$S$7-$V$7,"",VLOOKUP(S14,'[1]500'!$C:$M,11,FALSE)),"")</f>
        <v/>
      </c>
      <c r="V14" s="180">
        <f t="shared" si="3"/>
        <v>0</v>
      </c>
      <c r="X14" s="149">
        <v>5</v>
      </c>
      <c r="Y14" s="144" t="str" cm="1">
        <f t="array" ref="Y14">IFERROR(IF($X14&gt;$Y$7-$AB$7,"",INDEX('[1]510'!$C:$C,$AB$7+X13)),"")</f>
        <v/>
      </c>
      <c r="Z14" s="179" t="str">
        <f>IFERROR(IF($X14&gt;$Y$7-$AB$7,"",VLOOKUP(Y14,'[1]510'!$C:$M,2,FALSE)),"")</f>
        <v/>
      </c>
      <c r="AA14" s="179" t="str">
        <f>IFERROR(IF($X14&gt;$Y$7-$AB$7,"",VLOOKUP(Y14,'[1]510'!$C:$M,8,FALSE)),"")</f>
        <v/>
      </c>
      <c r="AB14" s="180">
        <f t="shared" si="4"/>
        <v>0</v>
      </c>
      <c r="AJ14" s="149">
        <v>5</v>
      </c>
      <c r="AK14" s="144" t="str" cm="1">
        <f t="array" ref="AK14">IFERROR(IF($AJ14&gt;$AK$7-$AN$7,"",INDEX('[1]561'!$C:$C,$AN$7+AJ13)),"")</f>
        <v/>
      </c>
      <c r="AL14" s="179" t="str">
        <f>IFERROR(IF($AJ14&gt;$AK$7-$AN$7,"",VLOOKUP(AK14,'[1]561'!$C:$M,2,FALSE)),"")</f>
        <v/>
      </c>
      <c r="AM14" s="179" t="str">
        <f>IFERROR(IF($AJ14&gt;$AK$7-$AN$7,"",VLOOKUP(AK14,'[1]561'!$C:$M,3,FALSE)),"")</f>
        <v/>
      </c>
      <c r="AN14" s="179" t="str">
        <f>IFERROR(IF($AJ14&gt;$AK$7-$AN$7,"",VLOOKUP(AK14,'[1]561'!$C:$M,4,FALSE)),"")</f>
        <v/>
      </c>
      <c r="AO14" s="190">
        <f t="shared" si="0"/>
        <v>0</v>
      </c>
      <c r="AP14" s="179" t="str">
        <f>IFERROR(IF($AJ14&gt;$AK$7-$AN$7,"",VLOOKUP(AK14,'[1]561'!$C:$M,10,FALSE)),"")</f>
        <v/>
      </c>
      <c r="AQ14" s="180" t="str">
        <f>IFERROR(IF($AJ14&gt;$AK$7-$AN$7,"",IF(AO14&lt;0,COUNTIF($AO$10:$AO14,"&lt;0"),0)),"")</f>
        <v/>
      </c>
      <c r="AS14" s="145" t="s">
        <v>545</v>
      </c>
    </row>
    <row r="15" spans="2:66" x14ac:dyDescent="0.3">
      <c r="F15" s="149">
        <v>6</v>
      </c>
      <c r="G15" s="144" t="str" cm="1">
        <f t="array" ref="G15">IFERROR(IF($F15&gt;$G$7-$J$7,"",INDEX('[1]502'!$C:$C,$J$7+F14)),"")</f>
        <v/>
      </c>
      <c r="H15" s="179" t="str">
        <f>IFERROR(IF($F15&gt;$G$7-$J$7,"",VLOOKUP(G15,'[1]502'!$C:$M,2,FALSE)),"")</f>
        <v/>
      </c>
      <c r="I15" s="179" t="str">
        <f>IFERROR(IF($F15&gt;$G$7-$J$7,"",VLOOKUP(G15,'[1]502'!$C:$M,10,FALSE)),"")</f>
        <v/>
      </c>
      <c r="J15" s="180">
        <f t="shared" si="1"/>
        <v>0</v>
      </c>
      <c r="L15" s="149">
        <v>6</v>
      </c>
      <c r="M15" s="144" t="str" cm="1">
        <f t="array" ref="M15">IFERROR(IF($L15&gt;$M$7-$P$7,"",INDEX('[1]502'!$C:$C,$P$7+L14)),"")</f>
        <v/>
      </c>
      <c r="N15" s="179" t="str">
        <f>IFERROR(IF($L15&gt;$M$7-$P$7,"",VLOOKUP(M15,'[1]502'!$C:$M,3,FALSE)),"")</f>
        <v/>
      </c>
      <c r="O15" s="179" t="str">
        <f>IFERROR(IF($L15&gt;$M$7-$P$7,"",VLOOKUP(M15,'[1]502'!$C:$M,11,FALSE)),"")</f>
        <v/>
      </c>
      <c r="P15" s="180">
        <f t="shared" si="2"/>
        <v>0</v>
      </c>
      <c r="R15" s="149">
        <v>6</v>
      </c>
      <c r="S15" s="144" t="str" cm="1">
        <f t="array" ref="S15">IFERROR(IF($R15&gt;$S$7-$V$7,"",INDEX('[1]500'!$C:$C,$V$7+R14)),"")</f>
        <v/>
      </c>
      <c r="T15" s="179" t="str">
        <f>IFERROR(IF($R15&gt;$S$7-$V$7,"",VLOOKUP(S15,'[1]500'!$C:$M,3,FALSE)),"")</f>
        <v/>
      </c>
      <c r="U15" s="179" t="str">
        <f>IFERROR(IF($R15&gt;$S$7-$V$7,"",VLOOKUP(S15,'[1]500'!$C:$M,11,FALSE)),"")</f>
        <v/>
      </c>
      <c r="V15" s="180">
        <f t="shared" si="3"/>
        <v>0</v>
      </c>
      <c r="X15" s="149">
        <v>6</v>
      </c>
      <c r="Y15" s="144" t="str" cm="1">
        <f t="array" ref="Y15">IFERROR(IF($X15&gt;$Y$7-$AB$7,"",INDEX('[1]510'!$C:$C,$AB$7+X14)),"")</f>
        <v/>
      </c>
      <c r="Z15" s="179" t="str">
        <f>IFERROR(IF($X15&gt;$Y$7-$AB$7,"",VLOOKUP(Y15,'[1]510'!$C:$M,2,FALSE)),"")</f>
        <v/>
      </c>
      <c r="AA15" s="179" t="str">
        <f>IFERROR(IF($X15&gt;$Y$7-$AB$7,"",VLOOKUP(Y15,'[1]510'!$C:$M,8,FALSE)),"")</f>
        <v/>
      </c>
      <c r="AB15" s="180">
        <f t="shared" si="4"/>
        <v>0</v>
      </c>
      <c r="AJ15" s="149">
        <v>6</v>
      </c>
      <c r="AK15" s="144" t="str" cm="1">
        <f t="array" ref="AK15">IFERROR(IF($AJ15&gt;$AK$7-$AN$7,"",INDEX('[1]561'!$C:$C,$AN$7+AJ14)),"")</f>
        <v/>
      </c>
      <c r="AL15" s="179" t="str">
        <f>IFERROR(IF($AJ15&gt;$AK$7-$AN$7,"",VLOOKUP(AK15,'[1]561'!$C:$M,2,FALSE)),"")</f>
        <v/>
      </c>
      <c r="AM15" s="179" t="str">
        <f>IFERROR(IF($AJ15&gt;$AK$7-$AN$7,"",VLOOKUP(AK15,'[1]561'!$C:$M,3,FALSE)),"")</f>
        <v/>
      </c>
      <c r="AN15" s="179" t="str">
        <f>IFERROR(IF($AJ15&gt;$AK$7-$AN$7,"",VLOOKUP(AK15,'[1]561'!$C:$M,4,FALSE)),"")</f>
        <v/>
      </c>
      <c r="AO15" s="190">
        <f t="shared" si="0"/>
        <v>0</v>
      </c>
      <c r="AP15" s="179" t="str">
        <f>IFERROR(IF($AJ15&gt;$AK$7-$AN$7,"",VLOOKUP(AK15,'[1]561'!$C:$M,10,FALSE)),"")</f>
        <v/>
      </c>
      <c r="AQ15" s="180" t="str">
        <f>IFERROR(IF($AJ15&gt;$AK$7-$AN$7,"",IF(AO15&lt;0,COUNTIF($AO$10:$AO15,"&lt;0"),0)),"")</f>
        <v/>
      </c>
      <c r="AZ15" s="145" t="s">
        <v>255</v>
      </c>
    </row>
    <row r="16" spans="2:66" ht="14.5" thickBot="1" x14ac:dyDescent="0.35">
      <c r="F16" s="149">
        <v>7</v>
      </c>
      <c r="G16" s="144" t="str" cm="1">
        <f t="array" ref="G16">IFERROR(IF($F16&gt;$G$7-$J$7,"",INDEX('[1]502'!$C:$C,$J$7+F15)),"")</f>
        <v/>
      </c>
      <c r="H16" s="179" t="str">
        <f>IFERROR(IF($F16&gt;$G$7-$J$7,"",VLOOKUP(G16,'[1]502'!$C:$M,2,FALSE)),"")</f>
        <v/>
      </c>
      <c r="I16" s="179" t="str">
        <f>IFERROR(IF($F16&gt;$G$7-$J$7,"",VLOOKUP(G16,'[1]502'!$C:$M,10,FALSE)),"")</f>
        <v/>
      </c>
      <c r="J16" s="180">
        <f t="shared" si="1"/>
        <v>0</v>
      </c>
      <c r="L16" s="149">
        <v>7</v>
      </c>
      <c r="M16" s="144" t="str" cm="1">
        <f t="array" ref="M16">IFERROR(IF($L16&gt;$M$7-$P$7,"",INDEX('[1]502'!$C:$C,$P$7+L15)),"")</f>
        <v/>
      </c>
      <c r="N16" s="179" t="str">
        <f>IFERROR(IF($L16&gt;$M$7-$P$7,"",VLOOKUP(M16,'[1]502'!$C:$M,3,FALSE)),"")</f>
        <v/>
      </c>
      <c r="O16" s="179" t="str">
        <f>IFERROR(IF($L16&gt;$M$7-$P$7,"",VLOOKUP(M16,'[1]502'!$C:$M,11,FALSE)),"")</f>
        <v/>
      </c>
      <c r="P16" s="180">
        <f t="shared" si="2"/>
        <v>0</v>
      </c>
      <c r="R16" s="149">
        <v>7</v>
      </c>
      <c r="S16" s="144" t="str" cm="1">
        <f t="array" ref="S16">IFERROR(IF($R16&gt;$S$7-$V$7,"",INDEX('[1]500'!$C:$C,$V$7+R15)),"")</f>
        <v/>
      </c>
      <c r="T16" s="179" t="str">
        <f>IFERROR(IF($R16&gt;$S$7-$V$7,"",VLOOKUP(S16,'[1]500'!$C:$M,3,FALSE)),"")</f>
        <v/>
      </c>
      <c r="U16" s="179" t="str">
        <f>IFERROR(IF($R16&gt;$S$7-$V$7,"",VLOOKUP(S16,'[1]500'!$C:$M,11,FALSE)),"")</f>
        <v/>
      </c>
      <c r="V16" s="180">
        <f t="shared" si="3"/>
        <v>0</v>
      </c>
      <c r="X16" s="149">
        <v>7</v>
      </c>
      <c r="Y16" s="144" t="str" cm="1">
        <f t="array" ref="Y16">IFERROR(IF($X16&gt;$Y$7-$AB$7,"",INDEX('[1]510'!$C:$C,$AB$7+X15)),"")</f>
        <v/>
      </c>
      <c r="Z16" s="179" t="str">
        <f>IFERROR(IF($X16&gt;$Y$7-$AB$7,"",VLOOKUP(Y16,'[1]510'!$C:$M,2,FALSE)),"")</f>
        <v/>
      </c>
      <c r="AA16" s="179" t="str">
        <f>IFERROR(IF($X16&gt;$Y$7-$AB$7,"",VLOOKUP(Y16,'[1]510'!$C:$M,8,FALSE)),"")</f>
        <v/>
      </c>
      <c r="AB16" s="180">
        <f t="shared" si="4"/>
        <v>0</v>
      </c>
      <c r="AD16" s="145" t="s">
        <v>545</v>
      </c>
      <c r="AJ16" s="149">
        <v>7</v>
      </c>
      <c r="AK16" s="144" t="str" cm="1">
        <f t="array" ref="AK16">IFERROR(IF($AJ16&gt;$AK$7-$AN$7,"",INDEX('[1]561'!$C:$C,$AN$7+AJ15)),"")</f>
        <v/>
      </c>
      <c r="AL16" s="179" t="str">
        <f>IFERROR(IF($AJ16&gt;$AK$7-$AN$7,"",VLOOKUP(AK16,'[1]561'!$C:$M,2,FALSE)),"")</f>
        <v/>
      </c>
      <c r="AM16" s="179" t="str">
        <f>IFERROR(IF($AJ16&gt;$AK$7-$AN$7,"",VLOOKUP(AK16,'[1]561'!$C:$M,3,FALSE)),"")</f>
        <v/>
      </c>
      <c r="AN16" s="179" t="str">
        <f>IFERROR(IF($AJ16&gt;$AK$7-$AN$7,"",VLOOKUP(AK16,'[1]561'!$C:$M,4,FALSE)),"")</f>
        <v/>
      </c>
      <c r="AO16" s="190">
        <f t="shared" si="0"/>
        <v>0</v>
      </c>
      <c r="AP16" s="179" t="str">
        <f>IFERROR(IF($AJ16&gt;$AK$7-$AN$7,"",VLOOKUP(AK16,'[1]561'!$C:$M,10,FALSE)),"")</f>
        <v/>
      </c>
      <c r="AQ16" s="180" t="str">
        <f>IFERROR(IF($AJ16&gt;$AK$7-$AN$7,"",IF(AO16&lt;0,COUNTIF($AO$10:$AO16,"&lt;0"),0)),"")</f>
        <v/>
      </c>
      <c r="AS16" s="144" t="s">
        <v>298</v>
      </c>
      <c r="AT16" s="135"/>
      <c r="AU16" s="135"/>
      <c r="AZ16" s="144" t="s">
        <v>555</v>
      </c>
      <c r="BH16" s="139"/>
      <c r="BI16" s="129"/>
      <c r="BM16" s="139"/>
      <c r="BN16" s="129"/>
    </row>
    <row r="17" spans="6:64" x14ac:dyDescent="0.3">
      <c r="F17" s="149">
        <v>8</v>
      </c>
      <c r="G17" s="144" t="str" cm="1">
        <f t="array" ref="G17">IFERROR(IF($F17&gt;$G$7-$J$7,"",INDEX('[1]502'!$C:$C,$J$7+F16)),"")</f>
        <v/>
      </c>
      <c r="H17" s="179" t="str">
        <f>IFERROR(IF($F17&gt;$G$7-$J$7,"",VLOOKUP(G17,'[1]502'!$C:$M,2,FALSE)),"")</f>
        <v/>
      </c>
      <c r="I17" s="179" t="str">
        <f>IFERROR(IF($F17&gt;$G$7-$J$7,"",VLOOKUP(G17,'[1]502'!$C:$M,10,FALSE)),"")</f>
        <v/>
      </c>
      <c r="J17" s="180">
        <f t="shared" si="1"/>
        <v>0</v>
      </c>
      <c r="L17" s="149">
        <v>8</v>
      </c>
      <c r="M17" s="144" t="str" cm="1">
        <f t="array" ref="M17">IFERROR(IF($L17&gt;$M$7-$P$7,"",INDEX('[1]502'!$C:$C,$P$7+L16)),"")</f>
        <v/>
      </c>
      <c r="N17" s="179" t="str">
        <f>IFERROR(IF($L17&gt;$M$7-$P$7,"",VLOOKUP(M17,'[1]502'!$C:$M,3,FALSE)),"")</f>
        <v/>
      </c>
      <c r="O17" s="179" t="str">
        <f>IFERROR(IF($L17&gt;$M$7-$P$7,"",VLOOKUP(M17,'[1]502'!$C:$M,11,FALSE)),"")</f>
        <v/>
      </c>
      <c r="P17" s="180">
        <f t="shared" si="2"/>
        <v>0</v>
      </c>
      <c r="R17" s="149">
        <v>8</v>
      </c>
      <c r="S17" s="144" t="str" cm="1">
        <f t="array" ref="S17">IFERROR(IF($R17&gt;$S$7-$V$7,"",INDEX('[1]500'!$C:$C,$V$7+R16)),"")</f>
        <v/>
      </c>
      <c r="T17" s="179" t="str">
        <f>IFERROR(IF($R17&gt;$S$7-$V$7,"",VLOOKUP(S17,'[1]500'!$C:$M,3,FALSE)),"")</f>
        <v/>
      </c>
      <c r="U17" s="179" t="str">
        <f>IFERROR(IF($R17&gt;$S$7-$V$7,"",VLOOKUP(S17,'[1]500'!$C:$M,11,FALSE)),"")</f>
        <v/>
      </c>
      <c r="V17" s="180">
        <f t="shared" si="3"/>
        <v>0</v>
      </c>
      <c r="X17" s="149">
        <v>8</v>
      </c>
      <c r="Y17" s="144" t="str" cm="1">
        <f t="array" ref="Y17">IFERROR(IF($X17&gt;$Y$7-$AB$7,"",INDEX('[1]510'!$C:$C,$AB$7+X16)),"")</f>
        <v/>
      </c>
      <c r="Z17" s="179" t="str">
        <f>IFERROR(IF($X17&gt;$Y$7-$AB$7,"",VLOOKUP(Y17,'[1]510'!$C:$M,2,FALSE)),"")</f>
        <v/>
      </c>
      <c r="AA17" s="179" t="str">
        <f>IFERROR(IF($X17&gt;$Y$7-$AB$7,"",VLOOKUP(Y17,'[1]510'!$C:$M,8,FALSE)),"")</f>
        <v/>
      </c>
      <c r="AB17" s="180">
        <f t="shared" si="4"/>
        <v>0</v>
      </c>
      <c r="AD17" s="145"/>
      <c r="AE17" s="257"/>
      <c r="AF17" s="257"/>
      <c r="AJ17" s="149">
        <v>8</v>
      </c>
      <c r="AK17" s="144" t="str" cm="1">
        <f t="array" ref="AK17">IFERROR(IF($AJ17&gt;$AK$7-$AN$7,"",INDEX('[1]561'!$C:$C,$AN$7+AJ16)),"")</f>
        <v/>
      </c>
      <c r="AL17" s="179" t="str">
        <f>IFERROR(IF($AJ17&gt;$AK$7-$AN$7,"",VLOOKUP(AK17,'[1]561'!$C:$M,2,FALSE)),"")</f>
        <v/>
      </c>
      <c r="AM17" s="179" t="str">
        <f>IFERROR(IF($AJ17&gt;$AK$7-$AN$7,"",VLOOKUP(AK17,'[1]561'!$C:$M,3,FALSE)),"")</f>
        <v/>
      </c>
      <c r="AN17" s="179" t="str">
        <f>IFERROR(IF($AJ17&gt;$AK$7-$AN$7,"",VLOOKUP(AK17,'[1]561'!$C:$M,4,FALSE)),"")</f>
        <v/>
      </c>
      <c r="AO17" s="190">
        <f t="shared" si="0"/>
        <v>0</v>
      </c>
      <c r="AP17" s="179" t="str">
        <f>IFERROR(IF($AJ17&gt;$AK$7-$AN$7,"",VLOOKUP(AK17,'[1]561'!$C:$M,10,FALSE)),"")</f>
        <v/>
      </c>
      <c r="AQ17" s="180" t="str">
        <f>IFERROR(IF($AJ17&gt;$AK$7-$AN$7,"",IF(AO17&lt;0,COUNTIF($AO$10:$AO17,"&lt;0"),0)),"")</f>
        <v/>
      </c>
      <c r="AS17" s="250" t="s">
        <v>216</v>
      </c>
      <c r="AT17" s="251" t="s">
        <v>302</v>
      </c>
      <c r="AU17" s="252" t="s">
        <v>87</v>
      </c>
      <c r="AZ17" s="202" t="s">
        <v>130</v>
      </c>
      <c r="BA17" s="203" t="s">
        <v>131</v>
      </c>
      <c r="BB17" s="203" t="s">
        <v>132</v>
      </c>
      <c r="BC17" s="203" t="s">
        <v>133</v>
      </c>
      <c r="BD17" s="203" t="s">
        <v>134</v>
      </c>
      <c r="BE17" s="203" t="s">
        <v>135</v>
      </c>
      <c r="BF17" s="204" t="s">
        <v>136</v>
      </c>
    </row>
    <row r="18" spans="6:64" ht="14.5" thickBot="1" x14ac:dyDescent="0.35">
      <c r="F18" s="149">
        <v>9</v>
      </c>
      <c r="G18" s="144" t="str" cm="1">
        <f t="array" ref="G18">IFERROR(IF($F18&gt;$G$7-$J$7,"",INDEX('[1]502'!$C:$C,$J$7+F17)),"")</f>
        <v/>
      </c>
      <c r="H18" s="179" t="str">
        <f>IFERROR(IF($F18&gt;$G$7-$J$7,"",VLOOKUP(G18,'[1]502'!$C:$M,2,FALSE)),"")</f>
        <v/>
      </c>
      <c r="I18" s="179" t="str">
        <f>IFERROR(IF($F18&gt;$G$7-$J$7,"",VLOOKUP(G18,'[1]502'!$C:$M,10,FALSE)),"")</f>
        <v/>
      </c>
      <c r="J18" s="180">
        <f t="shared" si="1"/>
        <v>0</v>
      </c>
      <c r="L18" s="149">
        <v>9</v>
      </c>
      <c r="M18" s="144" t="str" cm="1">
        <f t="array" ref="M18">IFERROR(IF($L18&gt;$M$7-$P$7,"",INDEX('[1]502'!$C:$C,$P$7+L17)),"")</f>
        <v/>
      </c>
      <c r="N18" s="179" t="str">
        <f>IFERROR(IF($L18&gt;$M$7-$P$7,"",VLOOKUP(M18,'[1]502'!$C:$M,3,FALSE)),"")</f>
        <v/>
      </c>
      <c r="O18" s="179" t="str">
        <f>IFERROR(IF($L18&gt;$M$7-$P$7,"",VLOOKUP(M18,'[1]502'!$C:$M,11,FALSE)),"")</f>
        <v/>
      </c>
      <c r="P18" s="180">
        <f t="shared" si="2"/>
        <v>0</v>
      </c>
      <c r="R18" s="149">
        <v>9</v>
      </c>
      <c r="S18" s="144" t="str" cm="1">
        <f t="array" ref="S18">IFERROR(IF($R18&gt;$S$7-$V$7,"",INDEX('[1]500'!$C:$C,$V$7+R17)),"")</f>
        <v/>
      </c>
      <c r="T18" s="179" t="str">
        <f>IFERROR(IF($R18&gt;$S$7-$V$7,"",VLOOKUP(S18,'[1]500'!$C:$M,3,FALSE)),"")</f>
        <v/>
      </c>
      <c r="U18" s="179" t="str">
        <f>IFERROR(IF($R18&gt;$S$7-$V$7,"",VLOOKUP(S18,'[1]500'!$C:$M,11,FALSE)),"")</f>
        <v/>
      </c>
      <c r="V18" s="180">
        <f t="shared" si="3"/>
        <v>0</v>
      </c>
      <c r="X18" s="149">
        <v>9</v>
      </c>
      <c r="Y18" s="144" t="str" cm="1">
        <f t="array" ref="Y18">IFERROR(IF($X18&gt;$Y$7-$AB$7,"",INDEX('[1]510'!$C:$C,$AB$7+X17)),"")</f>
        <v/>
      </c>
      <c r="Z18" s="179" t="str">
        <f>IFERROR(IF($X18&gt;$Y$7-$AB$7,"",VLOOKUP(Y18,'[1]510'!$C:$M,2,FALSE)),"")</f>
        <v/>
      </c>
      <c r="AA18" s="179" t="str">
        <f>IFERROR(IF($X18&gt;$Y$7-$AB$7,"",VLOOKUP(Y18,'[1]510'!$C:$M,8,FALSE)),"")</f>
        <v/>
      </c>
      <c r="AB18" s="180">
        <f t="shared" si="4"/>
        <v>0</v>
      </c>
      <c r="AD18" s="144" t="s">
        <v>546</v>
      </c>
      <c r="AE18" s="256" t="s">
        <v>290</v>
      </c>
      <c r="AF18" s="257"/>
      <c r="AJ18" s="149">
        <v>9</v>
      </c>
      <c r="AK18" s="144" t="str" cm="1">
        <f t="array" ref="AK18">IFERROR(IF($AJ18&gt;$AK$7-$AN$7,"",INDEX('[1]561'!$C:$C,$AN$7+AJ17)),"")</f>
        <v/>
      </c>
      <c r="AL18" s="179" t="str">
        <f>IFERROR(IF($AJ18&gt;$AK$7-$AN$7,"",VLOOKUP(AK18,'[1]561'!$C:$M,2,FALSE)),"")</f>
        <v/>
      </c>
      <c r="AM18" s="179" t="str">
        <f>IFERROR(IF($AJ18&gt;$AK$7-$AN$7,"",VLOOKUP(AK18,'[1]561'!$C:$M,3,FALSE)),"")</f>
        <v/>
      </c>
      <c r="AN18" s="179" t="str">
        <f>IFERROR(IF($AJ18&gt;$AK$7-$AN$7,"",VLOOKUP(AK18,'[1]561'!$C:$M,4,FALSE)),"")</f>
        <v/>
      </c>
      <c r="AO18" s="190">
        <f t="shared" si="0"/>
        <v>0</v>
      </c>
      <c r="AP18" s="179" t="str">
        <f>IFERROR(IF($AJ18&gt;$AK$7-$AN$7,"",VLOOKUP(AK18,'[1]561'!$C:$M,10,FALSE)),"")</f>
        <v/>
      </c>
      <c r="AQ18" s="180" t="str">
        <f>IFERROR(IF($AJ18&gt;$AK$7-$AN$7,"",IF(AO18&lt;0,COUNTIF($AO$10:$AO18,"&lt;0"),0)),"")</f>
        <v/>
      </c>
      <c r="AS18" s="253" t="s">
        <v>85</v>
      </c>
      <c r="AT18" s="254">
        <f>INDEX('[1]561'!$E:$E,MATCH(AS18,'[1]561'!$C:$C,0),1)</f>
        <v>0</v>
      </c>
      <c r="AU18" s="255">
        <f>INDEX('[1]561'!$I:$I,MATCH(AS18,'[1]561'!$C:$C,0),1)</f>
        <v>0</v>
      </c>
      <c r="AZ18" s="205" t="s">
        <v>15</v>
      </c>
      <c r="BA18" s="200">
        <f>'[1]314'!$G$33</f>
        <v>0</v>
      </c>
      <c r="BB18" s="200">
        <f>'[1]314'!$I$35</f>
        <v>0</v>
      </c>
      <c r="BC18" s="200">
        <f>'[1]309'!$L$37</f>
        <v>0</v>
      </c>
      <c r="BD18" s="200">
        <f>'[1]314'!$J$33</f>
        <v>0</v>
      </c>
      <c r="BE18" s="200">
        <f>'[1]314'!$L$35</f>
        <v>0</v>
      </c>
      <c r="BF18" s="206">
        <f>'[1]309'!$H$37</f>
        <v>0</v>
      </c>
    </row>
    <row r="19" spans="6:64" ht="14.5" thickBot="1" x14ac:dyDescent="0.35">
      <c r="F19" s="149">
        <v>10</v>
      </c>
      <c r="G19" s="144" t="str" cm="1">
        <f t="array" ref="G19">IFERROR(IF($F19&gt;$G$7-$J$7,"",INDEX('[1]502'!$C:$C,$J$7+F18)),"")</f>
        <v/>
      </c>
      <c r="H19" s="179" t="str">
        <f>IFERROR(IF($F19&gt;$G$7-$J$7,"",VLOOKUP(G19,'[1]502'!$C:$M,2,FALSE)),"")</f>
        <v/>
      </c>
      <c r="I19" s="179" t="str">
        <f>IFERROR(IF($F19&gt;$G$7-$J$7,"",VLOOKUP(G19,'[1]502'!$C:$M,10,FALSE)),"")</f>
        <v/>
      </c>
      <c r="J19" s="180">
        <f t="shared" si="1"/>
        <v>0</v>
      </c>
      <c r="L19" s="149">
        <v>10</v>
      </c>
      <c r="M19" s="144" t="str" cm="1">
        <f t="array" ref="M19">IFERROR(IF($L19&gt;$M$7-$P$7,"",INDEX('[1]502'!$C:$C,$P$7+L18)),"")</f>
        <v/>
      </c>
      <c r="N19" s="179" t="str">
        <f>IFERROR(IF($L19&gt;$M$7-$P$7,"",VLOOKUP(M19,'[1]502'!$C:$M,3,FALSE)),"")</f>
        <v/>
      </c>
      <c r="O19" s="179" t="str">
        <f>IFERROR(IF($L19&gt;$M$7-$P$7,"",VLOOKUP(M19,'[1]502'!$C:$M,11,FALSE)),"")</f>
        <v/>
      </c>
      <c r="P19" s="180">
        <f t="shared" si="2"/>
        <v>0</v>
      </c>
      <c r="R19" s="149">
        <v>10</v>
      </c>
      <c r="S19" s="144" t="str" cm="1">
        <f t="array" ref="S19">IFERROR(IF($R19&gt;$S$7-$V$7,"",INDEX('[1]500'!$C:$C,$V$7+R18)),"")</f>
        <v/>
      </c>
      <c r="T19" s="179" t="str">
        <f>IFERROR(IF($R19&gt;$S$7-$V$7,"",VLOOKUP(S19,'[1]500'!$C:$M,3,FALSE)),"")</f>
        <v/>
      </c>
      <c r="U19" s="179" t="str">
        <f>IFERROR(IF($R19&gt;$S$7-$V$7,"",VLOOKUP(S19,'[1]500'!$C:$M,11,FALSE)),"")</f>
        <v/>
      </c>
      <c r="V19" s="180">
        <f t="shared" si="3"/>
        <v>0</v>
      </c>
      <c r="X19" s="149">
        <v>10</v>
      </c>
      <c r="Y19" s="144" t="str" cm="1">
        <f t="array" ref="Y19">IFERROR(IF($X19&gt;$Y$7-$AB$7,"",INDEX('[1]510'!$C:$C,$AB$7+X18)),"")</f>
        <v/>
      </c>
      <c r="Z19" s="179" t="str">
        <f>IFERROR(IF($X19&gt;$Y$7-$AB$7,"",VLOOKUP(Y19,'[1]510'!$C:$M,2,FALSE)),"")</f>
        <v/>
      </c>
      <c r="AA19" s="179" t="str">
        <f>IFERROR(IF($X19&gt;$Y$7-$AB$7,"",VLOOKUP(Y19,'[1]510'!$C:$M,8,FALSE)),"")</f>
        <v/>
      </c>
      <c r="AB19" s="180">
        <f t="shared" si="4"/>
        <v>0</v>
      </c>
      <c r="AD19" s="156" t="s">
        <v>209</v>
      </c>
      <c r="AE19" s="157">
        <f>INDEX('[1]531'!$I:$I,MATCH(AE18,'[1]531'!$C:$C,0))</f>
        <v>0</v>
      </c>
      <c r="AJ19" s="149">
        <v>10</v>
      </c>
      <c r="AK19" s="144" t="str" cm="1">
        <f t="array" ref="AK19">IFERROR(IF($AJ19&gt;$AK$7-$AN$7,"",INDEX('[1]561'!$C:$C,$AN$7+AJ18)),"")</f>
        <v/>
      </c>
      <c r="AL19" s="179" t="str">
        <f>IFERROR(IF($AJ19&gt;$AK$7-$AN$7,"",VLOOKUP(AK19,'[1]561'!$C:$M,2,FALSE)),"")</f>
        <v/>
      </c>
      <c r="AM19" s="179" t="str">
        <f>IFERROR(IF($AJ19&gt;$AK$7-$AN$7,"",VLOOKUP(AK19,'[1]561'!$C:$M,3,FALSE)),"")</f>
        <v/>
      </c>
      <c r="AN19" s="179" t="str">
        <f>IFERROR(IF($AJ19&gt;$AK$7-$AN$7,"",VLOOKUP(AK19,'[1]561'!$C:$M,4,FALSE)),"")</f>
        <v/>
      </c>
      <c r="AO19" s="190">
        <f t="shared" si="0"/>
        <v>0</v>
      </c>
      <c r="AP19" s="179" t="str">
        <f>IFERROR(IF($AJ19&gt;$AK$7-$AN$7,"",VLOOKUP(AK19,'[1]561'!$C:$M,10,FALSE)),"")</f>
        <v/>
      </c>
      <c r="AQ19" s="180" t="str">
        <f>IFERROR(IF($AJ19&gt;$AK$7-$AN$7,"",IF(AO19&lt;0,COUNTIF($AO$10:$AO19,"&lt;0"),0)),"")</f>
        <v/>
      </c>
      <c r="AZ19" s="205" t="s">
        <v>137</v>
      </c>
      <c r="BA19" s="200">
        <f>'[1]314'!$G$25</f>
        <v>0</v>
      </c>
      <c r="BB19" s="200">
        <f>'[1]314'!$I$25</f>
        <v>0</v>
      </c>
      <c r="BC19" s="201"/>
      <c r="BD19" s="200">
        <f>'[1]314'!$J$25</f>
        <v>0</v>
      </c>
      <c r="BE19" s="200">
        <f>'[1]314'!$L$25</f>
        <v>0</v>
      </c>
      <c r="BF19" s="207"/>
    </row>
    <row r="20" spans="6:64" x14ac:dyDescent="0.3">
      <c r="F20" s="149">
        <v>11</v>
      </c>
      <c r="G20" s="144" t="str" cm="1">
        <f t="array" ref="G20">IFERROR(IF($F20&gt;$G$7-$J$7,"",INDEX('[1]502'!$C:$C,$J$7+F19)),"")</f>
        <v/>
      </c>
      <c r="H20" s="179" t="str">
        <f>IFERROR(IF($F20&gt;$G$7-$J$7,"",VLOOKUP(G20,'[1]502'!$C:$M,2,FALSE)),"")</f>
        <v/>
      </c>
      <c r="I20" s="179" t="str">
        <f>IFERROR(IF($F20&gt;$G$7-$J$7,"",VLOOKUP(G20,'[1]502'!$C:$M,10,FALSE)),"")</f>
        <v/>
      </c>
      <c r="J20" s="180">
        <f t="shared" si="1"/>
        <v>0</v>
      </c>
      <c r="L20" s="149">
        <v>11</v>
      </c>
      <c r="M20" s="144" t="str" cm="1">
        <f t="array" ref="M20">IFERROR(IF($L20&gt;$M$7-$P$7,"",INDEX('[1]502'!$C:$C,$P$7+L19)),"")</f>
        <v/>
      </c>
      <c r="N20" s="179" t="str">
        <f>IFERROR(IF($L20&gt;$M$7-$P$7,"",VLOOKUP(M20,'[1]502'!$C:$M,3,FALSE)),"")</f>
        <v/>
      </c>
      <c r="O20" s="179" t="str">
        <f>IFERROR(IF($L20&gt;$M$7-$P$7,"",VLOOKUP(M20,'[1]502'!$C:$M,11,FALSE)),"")</f>
        <v/>
      </c>
      <c r="P20" s="180">
        <f t="shared" si="2"/>
        <v>0</v>
      </c>
      <c r="R20" s="149">
        <v>11</v>
      </c>
      <c r="S20" s="144" t="str" cm="1">
        <f t="array" ref="S20">IFERROR(IF($R20&gt;$S$7-$V$7,"",INDEX('[1]500'!$C:$C,$V$7+R19)),"")</f>
        <v/>
      </c>
      <c r="T20" s="179" t="str">
        <f>IFERROR(IF($R20&gt;$S$7-$V$7,"",VLOOKUP(S20,'[1]500'!$C:$M,3,FALSE)),"")</f>
        <v/>
      </c>
      <c r="U20" s="179" t="str">
        <f>IFERROR(IF($R20&gt;$S$7-$V$7,"",VLOOKUP(S20,'[1]500'!$C:$M,11,FALSE)),"")</f>
        <v/>
      </c>
      <c r="V20" s="180">
        <f t="shared" si="3"/>
        <v>0</v>
      </c>
      <c r="X20" s="149">
        <v>11</v>
      </c>
      <c r="Y20" s="144" t="str" cm="1">
        <f t="array" ref="Y20">IFERROR(IF($X20&gt;$Y$7-$AB$7,"",INDEX('[1]510'!$C:$C,$AB$7+X19)),"")</f>
        <v/>
      </c>
      <c r="Z20" s="179" t="str">
        <f>IFERROR(IF($X20&gt;$Y$7-$AB$7,"",VLOOKUP(Y20,'[1]510'!$C:$M,2,FALSE)),"")</f>
        <v/>
      </c>
      <c r="AA20" s="179" t="str">
        <f>IFERROR(IF($X20&gt;$Y$7-$AB$7,"",VLOOKUP(Y20,'[1]510'!$C:$M,8,FALSE)),"")</f>
        <v/>
      </c>
      <c r="AB20" s="180">
        <f t="shared" si="4"/>
        <v>0</v>
      </c>
      <c r="AD20" s="158"/>
      <c r="AE20" s="159"/>
      <c r="AJ20" s="149">
        <v>11</v>
      </c>
      <c r="AK20" s="144" t="str" cm="1">
        <f t="array" ref="AK20">IFERROR(IF($AJ20&gt;$AK$7-$AN$7,"",INDEX('[1]561'!$C:$C,$AN$7+AJ19)),"")</f>
        <v/>
      </c>
      <c r="AL20" s="179" t="str">
        <f>IFERROR(IF($AJ20&gt;$AK$7-$AN$7,"",VLOOKUP(AK20,'[1]561'!$C:$M,2,FALSE)),"")</f>
        <v/>
      </c>
      <c r="AM20" s="179" t="str">
        <f>IFERROR(IF($AJ20&gt;$AK$7-$AN$7,"",VLOOKUP(AK20,'[1]561'!$C:$M,3,FALSE)),"")</f>
        <v/>
      </c>
      <c r="AN20" s="179" t="str">
        <f>IFERROR(IF($AJ20&gt;$AK$7-$AN$7,"",VLOOKUP(AK20,'[1]561'!$C:$M,4,FALSE)),"")</f>
        <v/>
      </c>
      <c r="AO20" s="190">
        <f t="shared" si="0"/>
        <v>0</v>
      </c>
      <c r="AP20" s="179" t="str">
        <f>IFERROR(IF($AJ20&gt;$AK$7-$AN$7,"",VLOOKUP(AK20,'[1]561'!$C:$M,10,FALSE)),"")</f>
        <v/>
      </c>
      <c r="AQ20" s="180" t="str">
        <f>IFERROR(IF($AJ20&gt;$AK$7-$AN$7,"",IF(AO20&lt;0,COUNTIF($AO$10:$AO20,"&lt;0"),0)),"")</f>
        <v/>
      </c>
      <c r="AZ20" s="205" t="s">
        <v>138</v>
      </c>
      <c r="BA20" s="200">
        <f>'[1]314'!$G$26</f>
        <v>0</v>
      </c>
      <c r="BB20" s="200">
        <f>'[1]314'!$I$26</f>
        <v>0</v>
      </c>
      <c r="BC20" s="201"/>
      <c r="BD20" s="200">
        <f>'[1]314'!$J$26</f>
        <v>0</v>
      </c>
      <c r="BE20" s="200">
        <f>'[1]314'!$L$26</f>
        <v>0</v>
      </c>
      <c r="BF20" s="207"/>
    </row>
    <row r="21" spans="6:64" x14ac:dyDescent="0.3">
      <c r="F21" s="149">
        <v>12</v>
      </c>
      <c r="G21" s="144" t="str" cm="1">
        <f t="array" ref="G21">IFERROR(IF($F21&gt;$G$7-$J$7,"",INDEX('[1]502'!$C:$C,$J$7+F20)),"")</f>
        <v/>
      </c>
      <c r="H21" s="179" t="str">
        <f>IFERROR(IF($F21&gt;$G$7-$J$7,"",VLOOKUP(G21,'[1]502'!$C:$M,2,FALSE)),"")</f>
        <v/>
      </c>
      <c r="I21" s="179" t="str">
        <f>IFERROR(IF($F21&gt;$G$7-$J$7,"",VLOOKUP(G21,'[1]502'!$C:$M,10,FALSE)),"")</f>
        <v/>
      </c>
      <c r="J21" s="180">
        <f t="shared" si="1"/>
        <v>0</v>
      </c>
      <c r="L21" s="149">
        <v>12</v>
      </c>
      <c r="M21" s="144" t="str" cm="1">
        <f t="array" ref="M21">IFERROR(IF($L21&gt;$M$7-$P$7,"",INDEX('[1]502'!$C:$C,$P$7+L20)),"")</f>
        <v/>
      </c>
      <c r="N21" s="179" t="str">
        <f>IFERROR(IF($L21&gt;$M$7-$P$7,"",VLOOKUP(M21,'[1]502'!$C:$M,3,FALSE)),"")</f>
        <v/>
      </c>
      <c r="O21" s="179" t="str">
        <f>IFERROR(IF($L21&gt;$M$7-$P$7,"",VLOOKUP(M21,'[1]502'!$C:$M,11,FALSE)),"")</f>
        <v/>
      </c>
      <c r="P21" s="180">
        <f t="shared" si="2"/>
        <v>0</v>
      </c>
      <c r="R21" s="149">
        <v>12</v>
      </c>
      <c r="S21" s="144" t="str" cm="1">
        <f t="array" ref="S21">IFERROR(IF($R21&gt;$S$7-$V$7,"",INDEX('[1]500'!$C:$C,$V$7+R20)),"")</f>
        <v/>
      </c>
      <c r="T21" s="179" t="str">
        <f>IFERROR(IF($R21&gt;$S$7-$V$7,"",VLOOKUP(S21,'[1]500'!$C:$M,3,FALSE)),"")</f>
        <v/>
      </c>
      <c r="U21" s="179" t="str">
        <f>IFERROR(IF($R21&gt;$S$7-$V$7,"",VLOOKUP(S21,'[1]500'!$C:$M,11,FALSE)),"")</f>
        <v/>
      </c>
      <c r="V21" s="180">
        <f t="shared" si="3"/>
        <v>0</v>
      </c>
      <c r="X21" s="149">
        <v>12</v>
      </c>
      <c r="Y21" s="144" t="str" cm="1">
        <f t="array" ref="Y21">IFERROR(IF($X21&gt;$Y$7-$AB$7,"",INDEX('[1]510'!$C:$C,$AB$7+X20)),"")</f>
        <v/>
      </c>
      <c r="Z21" s="179" t="str">
        <f>IFERROR(IF($X21&gt;$Y$7-$AB$7,"",VLOOKUP(Y21,'[1]510'!$C:$M,2,FALSE)),"")</f>
        <v/>
      </c>
      <c r="AA21" s="179" t="str">
        <f>IFERROR(IF($X21&gt;$Y$7-$AB$7,"",VLOOKUP(Y21,'[1]510'!$C:$M,8,FALSE)),"")</f>
        <v/>
      </c>
      <c r="AB21" s="180">
        <f t="shared" si="4"/>
        <v>0</v>
      </c>
      <c r="AD21" s="145" t="s">
        <v>542</v>
      </c>
      <c r="AJ21" s="149">
        <v>12</v>
      </c>
      <c r="AK21" s="144" t="str" cm="1">
        <f t="array" ref="AK21">IFERROR(IF($AJ21&gt;$AK$7-$AN$7,"",INDEX('[1]561'!$C:$C,$AN$7+AJ20)),"")</f>
        <v/>
      </c>
      <c r="AL21" s="179" t="str">
        <f>IFERROR(IF($AJ21&gt;$AK$7-$AN$7,"",VLOOKUP(AK21,'[1]561'!$C:$M,2,FALSE)),"")</f>
        <v/>
      </c>
      <c r="AM21" s="179" t="str">
        <f>IFERROR(IF($AJ21&gt;$AK$7-$AN$7,"",VLOOKUP(AK21,'[1]561'!$C:$M,3,FALSE)),"")</f>
        <v/>
      </c>
      <c r="AN21" s="179" t="str">
        <f>IFERROR(IF($AJ21&gt;$AK$7-$AN$7,"",VLOOKUP(AK21,'[1]561'!$C:$M,4,FALSE)),"")</f>
        <v/>
      </c>
      <c r="AO21" s="190">
        <f t="shared" si="0"/>
        <v>0</v>
      </c>
      <c r="AP21" s="179" t="str">
        <f>IFERROR(IF($AJ21&gt;$AK$7-$AN$7,"",VLOOKUP(AK21,'[1]561'!$C:$M,10,FALSE)),"")</f>
        <v/>
      </c>
      <c r="AQ21" s="180" t="str">
        <f>IFERROR(IF($AJ21&gt;$AK$7-$AN$7,"",IF(AO21&lt;0,COUNTIF($AO$10:$AO21,"&lt;0"),0)),"")</f>
        <v/>
      </c>
      <c r="AZ21" s="205" t="s">
        <v>139</v>
      </c>
      <c r="BA21" s="200">
        <f>'[1]314'!$G$27</f>
        <v>0</v>
      </c>
      <c r="BB21" s="200">
        <f>'[1]314'!$I$27</f>
        <v>0</v>
      </c>
      <c r="BC21" s="201"/>
      <c r="BD21" s="200">
        <f>'[1]314'!$J$27</f>
        <v>0</v>
      </c>
      <c r="BE21" s="200">
        <f>'[1]314'!$L$27</f>
        <v>0</v>
      </c>
      <c r="BF21" s="207"/>
    </row>
    <row r="22" spans="6:64" x14ac:dyDescent="0.3">
      <c r="F22" s="149">
        <v>13</v>
      </c>
      <c r="G22" s="144" t="str" cm="1">
        <f t="array" ref="G22">IFERROR(IF($F22&gt;$G$7-$J$7,"",INDEX('[1]502'!$C:$C,$J$7+F21)),"")</f>
        <v/>
      </c>
      <c r="H22" s="179" t="str">
        <f>IFERROR(IF($F22&gt;$G$7-$J$7,"",VLOOKUP(G22,'[1]502'!$C:$M,2,FALSE)),"")</f>
        <v/>
      </c>
      <c r="I22" s="179" t="str">
        <f>IFERROR(IF($F22&gt;$G$7-$J$7,"",VLOOKUP(G22,'[1]502'!$C:$M,10,FALSE)),"")</f>
        <v/>
      </c>
      <c r="J22" s="180">
        <f t="shared" si="1"/>
        <v>0</v>
      </c>
      <c r="L22" s="149">
        <v>13</v>
      </c>
      <c r="M22" s="144" t="str" cm="1">
        <f t="array" ref="M22">IFERROR(IF($L22&gt;$M$7-$P$7,"",INDEX('[1]502'!$C:$C,$P$7+L21)),"")</f>
        <v/>
      </c>
      <c r="N22" s="179" t="str">
        <f>IFERROR(IF($L22&gt;$M$7-$P$7,"",VLOOKUP(M22,'[1]502'!$C:$M,3,FALSE)),"")</f>
        <v/>
      </c>
      <c r="O22" s="179" t="str">
        <f>IFERROR(IF($L22&gt;$M$7-$P$7,"",VLOOKUP(M22,'[1]502'!$C:$M,11,FALSE)),"")</f>
        <v/>
      </c>
      <c r="P22" s="180">
        <f t="shared" si="2"/>
        <v>0</v>
      </c>
      <c r="R22" s="149">
        <v>13</v>
      </c>
      <c r="S22" s="144" t="str" cm="1">
        <f t="array" ref="S22">IFERROR(IF($R22&gt;$S$7-$V$7,"",INDEX('[1]500'!$C:$C,$V$7+R21)),"")</f>
        <v/>
      </c>
      <c r="T22" s="179" t="str">
        <f>IFERROR(IF($R22&gt;$S$7-$V$7,"",VLOOKUP(S22,'[1]500'!$C:$M,3,FALSE)),"")</f>
        <v/>
      </c>
      <c r="U22" s="179" t="str">
        <f>IFERROR(IF($R22&gt;$S$7-$V$7,"",VLOOKUP(S22,'[1]500'!$C:$M,11,FALSE)),"")</f>
        <v/>
      </c>
      <c r="V22" s="180">
        <f t="shared" si="3"/>
        <v>0</v>
      </c>
      <c r="X22" s="149">
        <v>13</v>
      </c>
      <c r="Y22" s="144" t="str" cm="1">
        <f t="array" ref="Y22">IFERROR(IF($X22&gt;$Y$7-$AB$7,"",INDEX('[1]510'!$C:$C,$AB$7+X21)),"")</f>
        <v/>
      </c>
      <c r="Z22" s="179" t="str">
        <f>IFERROR(IF($X22&gt;$Y$7-$AB$7,"",VLOOKUP(Y22,'[1]510'!$C:$M,2,FALSE)),"")</f>
        <v/>
      </c>
      <c r="AA22" s="179" t="str">
        <f>IFERROR(IF($X22&gt;$Y$7-$AB$7,"",VLOOKUP(Y22,'[1]510'!$C:$M,8,FALSE)),"")</f>
        <v/>
      </c>
      <c r="AB22" s="180">
        <f t="shared" si="4"/>
        <v>0</v>
      </c>
      <c r="AD22" s="145"/>
      <c r="AE22" s="257"/>
      <c r="AF22" s="257"/>
      <c r="AJ22" s="149">
        <v>13</v>
      </c>
      <c r="AK22" s="144" t="str" cm="1">
        <f t="array" ref="AK22">IFERROR(IF($AJ22&gt;$AK$7-$AN$7,"",INDEX('[1]561'!$C:$C,$AN$7+AJ21)),"")</f>
        <v/>
      </c>
      <c r="AL22" s="179" t="str">
        <f>IFERROR(IF($AJ22&gt;$AK$7-$AN$7,"",VLOOKUP(AK22,'[1]561'!$C:$M,2,FALSE)),"")</f>
        <v/>
      </c>
      <c r="AM22" s="179" t="str">
        <f>IFERROR(IF($AJ22&gt;$AK$7-$AN$7,"",VLOOKUP(AK22,'[1]561'!$C:$M,3,FALSE)),"")</f>
        <v/>
      </c>
      <c r="AN22" s="179" t="str">
        <f>IFERROR(IF($AJ22&gt;$AK$7-$AN$7,"",VLOOKUP(AK22,'[1]561'!$C:$M,4,FALSE)),"")</f>
        <v/>
      </c>
      <c r="AO22" s="190">
        <f t="shared" si="0"/>
        <v>0</v>
      </c>
      <c r="AP22" s="179" t="str">
        <f>IFERROR(IF($AJ22&gt;$AK$7-$AN$7,"",VLOOKUP(AK22,'[1]561'!$C:$M,10,FALSE)),"")</f>
        <v/>
      </c>
      <c r="AQ22" s="180" t="str">
        <f>IFERROR(IF($AJ22&gt;$AK$7-$AN$7,"",IF(AO22&lt;0,COUNTIF($AO$10:$AO22,"&lt;0"),0)),"")</f>
        <v/>
      </c>
      <c r="AZ22" s="205" t="s">
        <v>33</v>
      </c>
      <c r="BA22" s="200">
        <f>'[1]314'!$G$28</f>
        <v>0</v>
      </c>
      <c r="BB22" s="200">
        <f>'[1]314'!$I$28</f>
        <v>0</v>
      </c>
      <c r="BC22" s="201"/>
      <c r="BD22" s="200">
        <f>'[1]314'!$J$28</f>
        <v>0</v>
      </c>
      <c r="BE22" s="200">
        <f>'[1]314'!$L$28</f>
        <v>0</v>
      </c>
      <c r="BF22" s="207"/>
    </row>
    <row r="23" spans="6:64" ht="14.5" thickBot="1" x14ac:dyDescent="0.35">
      <c r="F23" s="149">
        <v>14</v>
      </c>
      <c r="G23" s="144" t="str" cm="1">
        <f t="array" ref="G23">IFERROR(IF($F23&gt;$G$7-$J$7,"",INDEX('[1]502'!$C:$C,$J$7+F22)),"")</f>
        <v/>
      </c>
      <c r="H23" s="179" t="str">
        <f>IFERROR(IF($F23&gt;$G$7-$J$7,"",VLOOKUP(G23,'[1]502'!$C:$M,2,FALSE)),"")</f>
        <v/>
      </c>
      <c r="I23" s="179" t="str">
        <f>IFERROR(IF($F23&gt;$G$7-$J$7,"",VLOOKUP(G23,'[1]502'!$C:$M,10,FALSE)),"")</f>
        <v/>
      </c>
      <c r="J23" s="180">
        <f t="shared" si="1"/>
        <v>0</v>
      </c>
      <c r="L23" s="149">
        <v>14</v>
      </c>
      <c r="M23" s="144" t="str" cm="1">
        <f t="array" ref="M23">IFERROR(IF($L23&gt;$M$7-$P$7,"",INDEX('[1]502'!$C:$C,$P$7+L22)),"")</f>
        <v/>
      </c>
      <c r="N23" s="179" t="str">
        <f>IFERROR(IF($L23&gt;$M$7-$P$7,"",VLOOKUP(M23,'[1]502'!$C:$M,3,FALSE)),"")</f>
        <v/>
      </c>
      <c r="O23" s="179" t="str">
        <f>IFERROR(IF($L23&gt;$M$7-$P$7,"",VLOOKUP(M23,'[1]502'!$C:$M,11,FALSE)),"")</f>
        <v/>
      </c>
      <c r="P23" s="180">
        <f t="shared" si="2"/>
        <v>0</v>
      </c>
      <c r="R23" s="149">
        <v>14</v>
      </c>
      <c r="S23" s="144" t="str" cm="1">
        <f t="array" ref="S23">IFERROR(IF($R23&gt;$S$7-$V$7,"",INDEX('[1]500'!$C:$C,$V$7+R22)),"")</f>
        <v/>
      </c>
      <c r="T23" s="179" t="str">
        <f>IFERROR(IF($R23&gt;$S$7-$V$7,"",VLOOKUP(S23,'[1]500'!$C:$M,3,FALSE)),"")</f>
        <v/>
      </c>
      <c r="U23" s="179" t="str">
        <f>IFERROR(IF($R23&gt;$S$7-$V$7,"",VLOOKUP(S23,'[1]500'!$C:$M,11,FALSE)),"")</f>
        <v/>
      </c>
      <c r="V23" s="180">
        <f t="shared" si="3"/>
        <v>0</v>
      </c>
      <c r="X23" s="149">
        <v>14</v>
      </c>
      <c r="Y23" s="144" t="str" cm="1">
        <f t="array" ref="Y23">IFERROR(IF($X23&gt;$Y$7-$AB$7,"",INDEX('[1]510'!$C:$C,$AB$7+X22)),"")</f>
        <v/>
      </c>
      <c r="Z23" s="179" t="str">
        <f>IFERROR(IF($X23&gt;$Y$7-$AB$7,"",VLOOKUP(Y23,'[1]510'!$C:$M,2,FALSE)),"")</f>
        <v/>
      </c>
      <c r="AA23" s="179" t="str">
        <f>IFERROR(IF($X23&gt;$Y$7-$AB$7,"",VLOOKUP(Y23,'[1]510'!$C:$M,8,FALSE)),"")</f>
        <v/>
      </c>
      <c r="AB23" s="180">
        <f t="shared" si="4"/>
        <v>0</v>
      </c>
      <c r="AD23" s="144" t="s">
        <v>547</v>
      </c>
      <c r="AE23" s="256" t="s">
        <v>291</v>
      </c>
      <c r="AF23" s="257"/>
      <c r="AJ23" s="149">
        <v>14</v>
      </c>
      <c r="AK23" s="144" t="str" cm="1">
        <f t="array" ref="AK23">IFERROR(IF($AJ23&gt;$AK$7-$AN$7,"",INDEX('[1]561'!$C:$C,$AN$7+AJ22)),"")</f>
        <v/>
      </c>
      <c r="AL23" s="179" t="str">
        <f>IFERROR(IF($AJ23&gt;$AK$7-$AN$7,"",VLOOKUP(AK23,'[1]561'!$C:$M,2,FALSE)),"")</f>
        <v/>
      </c>
      <c r="AM23" s="179" t="str">
        <f>IFERROR(IF($AJ23&gt;$AK$7-$AN$7,"",VLOOKUP(AK23,'[1]561'!$C:$M,3,FALSE)),"")</f>
        <v/>
      </c>
      <c r="AN23" s="179" t="str">
        <f>IFERROR(IF($AJ23&gt;$AK$7-$AN$7,"",VLOOKUP(AK23,'[1]561'!$C:$M,4,FALSE)),"")</f>
        <v/>
      </c>
      <c r="AO23" s="190">
        <f t="shared" si="0"/>
        <v>0</v>
      </c>
      <c r="AP23" s="179" t="str">
        <f>IFERROR(IF($AJ23&gt;$AK$7-$AN$7,"",VLOOKUP(AK23,'[1]561'!$C:$M,10,FALSE)),"")</f>
        <v/>
      </c>
      <c r="AQ23" s="180" t="str">
        <f>IFERROR(IF($AJ23&gt;$AK$7-$AN$7,"",IF(AO23&lt;0,COUNTIF($AO$10:$AO23,"&lt;0"),0)),"")</f>
        <v/>
      </c>
      <c r="AZ23" s="205" t="s">
        <v>140</v>
      </c>
      <c r="BA23" s="200">
        <f>'[1]314'!$G$29</f>
        <v>0</v>
      </c>
      <c r="BB23" s="200">
        <f>'[1]314'!$I$29</f>
        <v>0</v>
      </c>
      <c r="BC23" s="201"/>
      <c r="BD23" s="200">
        <f>'[1]314'!$J$29</f>
        <v>0</v>
      </c>
      <c r="BE23" s="200">
        <f>'[1]314'!$L$29</f>
        <v>0</v>
      </c>
      <c r="BF23" s="207"/>
    </row>
    <row r="24" spans="6:64" ht="14.5" thickBot="1" x14ac:dyDescent="0.35">
      <c r="F24" s="149">
        <v>15</v>
      </c>
      <c r="G24" s="144" t="str" cm="1">
        <f t="array" ref="G24">IFERROR(IF($F24&gt;$G$7-$J$7,"",INDEX('[1]502'!$C:$C,$J$7+F23)),"")</f>
        <v/>
      </c>
      <c r="H24" s="179" t="str">
        <f>IFERROR(IF($F24&gt;$G$7-$J$7,"",VLOOKUP(G24,'[1]502'!$C:$M,2,FALSE)),"")</f>
        <v/>
      </c>
      <c r="I24" s="179" t="str">
        <f>IFERROR(IF($F24&gt;$G$7-$J$7,"",VLOOKUP(G24,'[1]502'!$C:$M,10,FALSE)),"")</f>
        <v/>
      </c>
      <c r="J24" s="180">
        <f t="shared" si="1"/>
        <v>0</v>
      </c>
      <c r="L24" s="149">
        <v>15</v>
      </c>
      <c r="M24" s="144" t="str" cm="1">
        <f t="array" ref="M24">IFERROR(IF($L24&gt;$M$7-$P$7,"",INDEX('[1]502'!$C:$C,$P$7+L23)),"")</f>
        <v/>
      </c>
      <c r="N24" s="179" t="str">
        <f>IFERROR(IF($L24&gt;$M$7-$P$7,"",VLOOKUP(M24,'[1]502'!$C:$M,3,FALSE)),"")</f>
        <v/>
      </c>
      <c r="O24" s="179" t="str">
        <f>IFERROR(IF($L24&gt;$M$7-$P$7,"",VLOOKUP(M24,'[1]502'!$C:$M,11,FALSE)),"")</f>
        <v/>
      </c>
      <c r="P24" s="180">
        <f t="shared" si="2"/>
        <v>0</v>
      </c>
      <c r="R24" s="149">
        <v>15</v>
      </c>
      <c r="S24" s="144" t="str" cm="1">
        <f t="array" ref="S24">IFERROR(IF($R24&gt;$S$7-$V$7,"",INDEX('[1]500'!$C:$C,$V$7+R23)),"")</f>
        <v/>
      </c>
      <c r="T24" s="179" t="str">
        <f>IFERROR(IF($R24&gt;$S$7-$V$7,"",VLOOKUP(S24,'[1]500'!$C:$M,3,FALSE)),"")</f>
        <v/>
      </c>
      <c r="U24" s="179" t="str">
        <f>IFERROR(IF($R24&gt;$S$7-$V$7,"",VLOOKUP(S24,'[1]500'!$C:$M,11,FALSE)),"")</f>
        <v/>
      </c>
      <c r="V24" s="180">
        <f t="shared" si="3"/>
        <v>0</v>
      </c>
      <c r="X24" s="149">
        <v>15</v>
      </c>
      <c r="Y24" s="144" t="str" cm="1">
        <f t="array" ref="Y24">IFERROR(IF($X24&gt;$Y$7-$AB$7,"",INDEX('[1]510'!$C:$C,$AB$7+X23)),"")</f>
        <v/>
      </c>
      <c r="Z24" s="179" t="str">
        <f>IFERROR(IF($X24&gt;$Y$7-$AB$7,"",VLOOKUP(Y24,'[1]510'!$C:$M,2,FALSE)),"")</f>
        <v/>
      </c>
      <c r="AA24" s="179" t="str">
        <f>IFERROR(IF($X24&gt;$Y$7-$AB$7,"",VLOOKUP(Y24,'[1]510'!$C:$M,8,FALSE)),"")</f>
        <v/>
      </c>
      <c r="AB24" s="180">
        <f t="shared" si="4"/>
        <v>0</v>
      </c>
      <c r="AD24" s="156" t="s">
        <v>214</v>
      </c>
      <c r="AE24" s="160">
        <f>INDEX('[1]314'!$G:$G,MATCH($AE$23,'[1]314'!$F:$F,0))</f>
        <v>0</v>
      </c>
      <c r="AJ24" s="149">
        <v>15</v>
      </c>
      <c r="AK24" s="144" t="str" cm="1">
        <f t="array" ref="AK24">IFERROR(IF($AJ24&gt;$AK$7-$AN$7,"",INDEX('[1]561'!$C:$C,$AN$7+AJ23)),"")</f>
        <v/>
      </c>
      <c r="AL24" s="179" t="str">
        <f>IFERROR(IF($AJ24&gt;$AK$7-$AN$7,"",VLOOKUP(AK24,'[1]561'!$C:$M,2,FALSE)),"")</f>
        <v/>
      </c>
      <c r="AM24" s="179" t="str">
        <f>IFERROR(IF($AJ24&gt;$AK$7-$AN$7,"",VLOOKUP(AK24,'[1]561'!$C:$M,3,FALSE)),"")</f>
        <v/>
      </c>
      <c r="AN24" s="179" t="str">
        <f>IFERROR(IF($AJ24&gt;$AK$7-$AN$7,"",VLOOKUP(AK24,'[1]561'!$C:$M,4,FALSE)),"")</f>
        <v/>
      </c>
      <c r="AO24" s="190">
        <f t="shared" si="0"/>
        <v>0</v>
      </c>
      <c r="AP24" s="179" t="str">
        <f>IFERROR(IF($AJ24&gt;$AK$7-$AN$7,"",VLOOKUP(AK24,'[1]561'!$C:$M,10,FALSE)),"")</f>
        <v/>
      </c>
      <c r="AQ24" s="180" t="str">
        <f>IFERROR(IF($AJ24&gt;$AK$7-$AN$7,"",IF(AO24&lt;0,COUNTIF($AO$10:$AO24,"&lt;0"),0)),"")</f>
        <v/>
      </c>
      <c r="AZ24" s="205" t="s">
        <v>141</v>
      </c>
      <c r="BA24" s="200">
        <f>'[1]314'!$G$30</f>
        <v>0</v>
      </c>
      <c r="BB24" s="200">
        <f>'[1]314'!$I$30</f>
        <v>0</v>
      </c>
      <c r="BC24" s="201"/>
      <c r="BD24" s="200">
        <f>'[1]314'!$J$30</f>
        <v>0</v>
      </c>
      <c r="BE24" s="200">
        <f>'[1]314'!$L$30</f>
        <v>0</v>
      </c>
      <c r="BF24" s="207"/>
    </row>
    <row r="25" spans="6:64" x14ac:dyDescent="0.3">
      <c r="F25" s="149">
        <v>16</v>
      </c>
      <c r="G25" s="144" t="str" cm="1">
        <f t="array" ref="G25">IFERROR(IF($F25&gt;$G$7-$J$7,"",INDEX('[1]502'!$C:$C,$J$7+F24)),"")</f>
        <v/>
      </c>
      <c r="H25" s="179" t="str">
        <f>IFERROR(IF($F25&gt;$G$7-$J$7,"",VLOOKUP(G25,'[1]502'!$C:$M,2,FALSE)),"")</f>
        <v/>
      </c>
      <c r="I25" s="179" t="str">
        <f>IFERROR(IF($F25&gt;$G$7-$J$7,"",VLOOKUP(G25,'[1]502'!$C:$M,10,FALSE)),"")</f>
        <v/>
      </c>
      <c r="J25" s="180">
        <f t="shared" si="1"/>
        <v>0</v>
      </c>
      <c r="L25" s="149">
        <v>16</v>
      </c>
      <c r="M25" s="144" t="str" cm="1">
        <f t="array" ref="M25">IFERROR(IF($L25&gt;$M$7-$P$7,"",INDEX('[1]502'!$C:$C,$P$7+L24)),"")</f>
        <v/>
      </c>
      <c r="N25" s="179" t="str">
        <f>IFERROR(IF($L25&gt;$M$7-$P$7,"",VLOOKUP(M25,'[1]502'!$C:$M,3,FALSE)),"")</f>
        <v/>
      </c>
      <c r="O25" s="179" t="str">
        <f>IFERROR(IF($L25&gt;$M$7-$P$7,"",VLOOKUP(M25,'[1]502'!$C:$M,11,FALSE)),"")</f>
        <v/>
      </c>
      <c r="P25" s="180">
        <f t="shared" si="2"/>
        <v>0</v>
      </c>
      <c r="R25" s="149">
        <v>16</v>
      </c>
      <c r="S25" s="144" t="str" cm="1">
        <f t="array" ref="S25">IFERROR(IF($R25&gt;$S$7-$V$7,"",INDEX('[1]500'!$C:$C,$V$7+R24)),"")</f>
        <v/>
      </c>
      <c r="T25" s="179" t="str">
        <f>IFERROR(IF($R25&gt;$S$7-$V$7,"",VLOOKUP(S25,'[1]500'!$C:$M,3,FALSE)),"")</f>
        <v/>
      </c>
      <c r="U25" s="179" t="str">
        <f>IFERROR(IF($R25&gt;$S$7-$V$7,"",VLOOKUP(S25,'[1]500'!$C:$M,11,FALSE)),"")</f>
        <v/>
      </c>
      <c r="V25" s="180">
        <f t="shared" si="3"/>
        <v>0</v>
      </c>
      <c r="X25" s="149">
        <v>16</v>
      </c>
      <c r="Y25" s="144" t="str" cm="1">
        <f t="array" ref="Y25">IFERROR(IF($X25&gt;$Y$7-$AB$7,"",INDEX('[1]510'!$C:$C,$AB$7+X24)),"")</f>
        <v/>
      </c>
      <c r="Z25" s="179" t="str">
        <f>IFERROR(IF($X25&gt;$Y$7-$AB$7,"",VLOOKUP(Y25,'[1]510'!$C:$M,2,FALSE)),"")</f>
        <v/>
      </c>
      <c r="AA25" s="179" t="str">
        <f>IFERROR(IF($X25&gt;$Y$7-$AB$7,"",VLOOKUP(Y25,'[1]510'!$C:$M,8,FALSE)),"")</f>
        <v/>
      </c>
      <c r="AB25" s="180">
        <f t="shared" si="4"/>
        <v>0</v>
      </c>
      <c r="AJ25" s="149">
        <v>16</v>
      </c>
      <c r="AK25" s="144" t="str" cm="1">
        <f t="array" ref="AK25">IFERROR(IF($AJ25&gt;$AK$7-$AN$7,"",INDEX('[1]561'!$C:$C,$AN$7+AJ24)),"")</f>
        <v/>
      </c>
      <c r="AL25" s="179" t="str">
        <f>IFERROR(IF($AJ25&gt;$AK$7-$AN$7,"",VLOOKUP(AK25,'[1]561'!$C:$M,2,FALSE)),"")</f>
        <v/>
      </c>
      <c r="AM25" s="179" t="str">
        <f>IFERROR(IF($AJ25&gt;$AK$7-$AN$7,"",VLOOKUP(AK25,'[1]561'!$C:$M,3,FALSE)),"")</f>
        <v/>
      </c>
      <c r="AN25" s="179" t="str">
        <f>IFERROR(IF($AJ25&gt;$AK$7-$AN$7,"",VLOOKUP(AK25,'[1]561'!$C:$M,4,FALSE)),"")</f>
        <v/>
      </c>
      <c r="AO25" s="190">
        <f t="shared" si="0"/>
        <v>0</v>
      </c>
      <c r="AP25" s="179" t="str">
        <f>IFERROR(IF($AJ25&gt;$AK$7-$AN$7,"",VLOOKUP(AK25,'[1]561'!$C:$M,10,FALSE)),"")</f>
        <v/>
      </c>
      <c r="AQ25" s="180" t="str">
        <f>IFERROR(IF($AJ25&gt;$AK$7-$AN$7,"",IF(AO25&lt;0,COUNTIF($AO$10:$AO25,"&lt;0"),0)),"")</f>
        <v/>
      </c>
      <c r="AZ25" s="205" t="s">
        <v>142</v>
      </c>
      <c r="BA25" s="200">
        <f>'[1]314'!$G$31</f>
        <v>0</v>
      </c>
      <c r="BB25" s="200">
        <f>'[1]314'!$I$31</f>
        <v>0</v>
      </c>
      <c r="BC25" s="201"/>
      <c r="BD25" s="200">
        <f>'[1]314'!$J$31</f>
        <v>0</v>
      </c>
      <c r="BE25" s="200">
        <f>'[1]314'!$L$31</f>
        <v>0</v>
      </c>
      <c r="BF25" s="207"/>
    </row>
    <row r="26" spans="6:64" x14ac:dyDescent="0.3">
      <c r="F26" s="149">
        <v>17</v>
      </c>
      <c r="G26" s="144" t="str" cm="1">
        <f t="array" ref="G26">IFERROR(IF($F26&gt;$G$7-$J$7,"",INDEX('[1]502'!$C:$C,$J$7+F25)),"")</f>
        <v/>
      </c>
      <c r="H26" s="179" t="str">
        <f>IFERROR(IF($F26&gt;$G$7-$J$7,"",VLOOKUP(G26,'[1]502'!$C:$M,2,FALSE)),"")</f>
        <v/>
      </c>
      <c r="I26" s="179" t="str">
        <f>IFERROR(IF($F26&gt;$G$7-$J$7,"",VLOOKUP(G26,'[1]502'!$C:$M,10,FALSE)),"")</f>
        <v/>
      </c>
      <c r="J26" s="180">
        <f t="shared" si="1"/>
        <v>0</v>
      </c>
      <c r="L26" s="149">
        <v>17</v>
      </c>
      <c r="M26" s="144" t="str" cm="1">
        <f t="array" ref="M26">IFERROR(IF($L26&gt;$M$7-$P$7,"",INDEX('[1]502'!$C:$C,$P$7+L25)),"")</f>
        <v/>
      </c>
      <c r="N26" s="179" t="str">
        <f>IFERROR(IF($L26&gt;$M$7-$P$7,"",VLOOKUP(M26,'[1]502'!$C:$M,3,FALSE)),"")</f>
        <v/>
      </c>
      <c r="O26" s="179" t="str">
        <f>IFERROR(IF($L26&gt;$M$7-$P$7,"",VLOOKUP(M26,'[1]502'!$C:$M,11,FALSE)),"")</f>
        <v/>
      </c>
      <c r="P26" s="180">
        <f t="shared" si="2"/>
        <v>0</v>
      </c>
      <c r="R26" s="149">
        <v>17</v>
      </c>
      <c r="S26" s="144" t="str" cm="1">
        <f t="array" ref="S26">IFERROR(IF($R26&gt;$S$7-$V$7,"",INDEX('[1]500'!$C:$C,$V$7+R25)),"")</f>
        <v/>
      </c>
      <c r="T26" s="179" t="str">
        <f>IFERROR(IF($R26&gt;$S$7-$V$7,"",VLOOKUP(S26,'[1]500'!$C:$M,3,FALSE)),"")</f>
        <v/>
      </c>
      <c r="U26" s="179" t="str">
        <f>IFERROR(IF($R26&gt;$S$7-$V$7,"",VLOOKUP(S26,'[1]500'!$C:$M,11,FALSE)),"")</f>
        <v/>
      </c>
      <c r="V26" s="180">
        <f t="shared" si="3"/>
        <v>0</v>
      </c>
      <c r="X26" s="149">
        <v>17</v>
      </c>
      <c r="Y26" s="144" t="str" cm="1">
        <f t="array" ref="Y26">IFERROR(IF($X26&gt;$Y$7-$AB$7,"",INDEX('[1]510'!$C:$C,$AB$7+X25)),"")</f>
        <v/>
      </c>
      <c r="Z26" s="179" t="str">
        <f>IFERROR(IF($X26&gt;$Y$7-$AB$7,"",VLOOKUP(Y26,'[1]510'!$C:$M,2,FALSE)),"")</f>
        <v/>
      </c>
      <c r="AA26" s="179" t="str">
        <f>IFERROR(IF($X26&gt;$Y$7-$AB$7,"",VLOOKUP(Y26,'[1]510'!$C:$M,8,FALSE)),"")</f>
        <v/>
      </c>
      <c r="AB26" s="180">
        <f t="shared" si="4"/>
        <v>0</v>
      </c>
      <c r="AJ26" s="149">
        <v>17</v>
      </c>
      <c r="AK26" s="144" t="str" cm="1">
        <f t="array" ref="AK26">IFERROR(IF($AJ26&gt;$AK$7-$AN$7,"",INDEX('[1]561'!$C:$C,$AN$7+AJ25)),"")</f>
        <v/>
      </c>
      <c r="AL26" s="179" t="str">
        <f>IFERROR(IF($AJ26&gt;$AK$7-$AN$7,"",VLOOKUP(AK26,'[1]561'!$C:$M,2,FALSE)),"")</f>
        <v/>
      </c>
      <c r="AM26" s="179" t="str">
        <f>IFERROR(IF($AJ26&gt;$AK$7-$AN$7,"",VLOOKUP(AK26,'[1]561'!$C:$M,3,FALSE)),"")</f>
        <v/>
      </c>
      <c r="AN26" s="179" t="str">
        <f>IFERROR(IF($AJ26&gt;$AK$7-$AN$7,"",VLOOKUP(AK26,'[1]561'!$C:$M,4,FALSE)),"")</f>
        <v/>
      </c>
      <c r="AO26" s="190">
        <f t="shared" si="0"/>
        <v>0</v>
      </c>
      <c r="AP26" s="179" t="str">
        <f>IFERROR(IF($AJ26&gt;$AK$7-$AN$7,"",VLOOKUP(AK26,'[1]561'!$C:$M,10,FALSE)),"")</f>
        <v/>
      </c>
      <c r="AQ26" s="180" t="str">
        <f>IFERROR(IF($AJ26&gt;$AK$7-$AN$7,"",IF(AO26&lt;0,COUNTIF($AO$10:$AO26,"&lt;0"),0)),"")</f>
        <v/>
      </c>
      <c r="AZ26" s="205" t="s">
        <v>143</v>
      </c>
      <c r="BA26" s="200">
        <f>'[1]314'!$G$32</f>
        <v>0</v>
      </c>
      <c r="BB26" s="200">
        <f>'[1]314'!$I$32</f>
        <v>0</v>
      </c>
      <c r="BC26" s="201"/>
      <c r="BD26" s="200">
        <f>'[1]314'!$J$32</f>
        <v>0</v>
      </c>
      <c r="BE26" s="200">
        <f>'[1]314'!$L$32</f>
        <v>0</v>
      </c>
      <c r="BF26" s="207"/>
    </row>
    <row r="27" spans="6:64" ht="14.5" thickBot="1" x14ac:dyDescent="0.35">
      <c r="F27" s="149">
        <v>18</v>
      </c>
      <c r="G27" s="144" t="str" cm="1">
        <f t="array" ref="G27">IFERROR(IF($F27&gt;$G$7-$J$7,"",INDEX('[1]502'!$C:$C,$J$7+F26)),"")</f>
        <v/>
      </c>
      <c r="H27" s="179" t="str">
        <f>IFERROR(IF($F27&gt;$G$7-$J$7,"",VLOOKUP(G27,'[1]502'!$C:$M,2,FALSE)),"")</f>
        <v/>
      </c>
      <c r="I27" s="179" t="str">
        <f>IFERROR(IF($F27&gt;$G$7-$J$7,"",VLOOKUP(G27,'[1]502'!$C:$M,10,FALSE)),"")</f>
        <v/>
      </c>
      <c r="J27" s="180">
        <f t="shared" si="1"/>
        <v>0</v>
      </c>
      <c r="L27" s="149">
        <v>18</v>
      </c>
      <c r="M27" s="144" t="str" cm="1">
        <f t="array" ref="M27">IFERROR(IF($L27&gt;$M$7-$P$7,"",INDEX('[1]502'!$C:$C,$P$7+L26)),"")</f>
        <v/>
      </c>
      <c r="N27" s="179" t="str">
        <f>IFERROR(IF($L27&gt;$M$7-$P$7,"",VLOOKUP(M27,'[1]502'!$C:$M,3,FALSE)),"")</f>
        <v/>
      </c>
      <c r="O27" s="179" t="str">
        <f>IFERROR(IF($L27&gt;$M$7-$P$7,"",VLOOKUP(M27,'[1]502'!$C:$M,11,FALSE)),"")</f>
        <v/>
      </c>
      <c r="P27" s="180">
        <f t="shared" si="2"/>
        <v>0</v>
      </c>
      <c r="R27" s="149">
        <v>18</v>
      </c>
      <c r="S27" s="144" t="str" cm="1">
        <f t="array" ref="S27">IFERROR(IF($R27&gt;$S$7-$V$7,"",INDEX('[1]500'!$C:$C,$V$7+R26)),"")</f>
        <v/>
      </c>
      <c r="T27" s="179" t="str">
        <f>IFERROR(IF($R27&gt;$S$7-$V$7,"",VLOOKUP(S27,'[1]500'!$C:$M,3,FALSE)),"")</f>
        <v/>
      </c>
      <c r="U27" s="179" t="str">
        <f>IFERROR(IF($R27&gt;$S$7-$V$7,"",VLOOKUP(S27,'[1]500'!$C:$M,11,FALSE)),"")</f>
        <v/>
      </c>
      <c r="V27" s="180">
        <f t="shared" si="3"/>
        <v>0</v>
      </c>
      <c r="X27" s="149">
        <v>18</v>
      </c>
      <c r="Y27" s="144" t="str" cm="1">
        <f t="array" ref="Y27">IFERROR(IF($X27&gt;$Y$7-$AB$7,"",INDEX('[1]510'!$C:$C,$AB$7+X26)),"")</f>
        <v/>
      </c>
      <c r="Z27" s="179" t="str">
        <f>IFERROR(IF($X27&gt;$Y$7-$AB$7,"",VLOOKUP(Y27,'[1]510'!$C:$M,2,FALSE)),"")</f>
        <v/>
      </c>
      <c r="AA27" s="179" t="str">
        <f>IFERROR(IF($X27&gt;$Y$7-$AB$7,"",VLOOKUP(Y27,'[1]510'!$C:$M,8,FALSE)),"")</f>
        <v/>
      </c>
      <c r="AB27" s="180">
        <f t="shared" si="4"/>
        <v>0</v>
      </c>
      <c r="AD27" s="145" t="s">
        <v>548</v>
      </c>
      <c r="AE27" s="135"/>
      <c r="AF27" s="135"/>
      <c r="AJ27" s="149">
        <v>18</v>
      </c>
      <c r="AK27" s="144" t="str" cm="1">
        <f t="array" ref="AK27">IFERROR(IF($AJ27&gt;$AK$7-$AN$7,"",INDEX('[1]561'!$C:$C,$AN$7+AJ26)),"")</f>
        <v/>
      </c>
      <c r="AL27" s="179" t="str">
        <f>IFERROR(IF($AJ27&gt;$AK$7-$AN$7,"",VLOOKUP(AK27,'[1]561'!$C:$M,2,FALSE)),"")</f>
        <v/>
      </c>
      <c r="AM27" s="179" t="str">
        <f>IFERROR(IF($AJ27&gt;$AK$7-$AN$7,"",VLOOKUP(AK27,'[1]561'!$C:$M,3,FALSE)),"")</f>
        <v/>
      </c>
      <c r="AN27" s="179" t="str">
        <f>IFERROR(IF($AJ27&gt;$AK$7-$AN$7,"",VLOOKUP(AK27,'[1]561'!$C:$M,4,FALSE)),"")</f>
        <v/>
      </c>
      <c r="AO27" s="190">
        <f t="shared" si="0"/>
        <v>0</v>
      </c>
      <c r="AP27" s="179" t="str">
        <f>IFERROR(IF($AJ27&gt;$AK$7-$AN$7,"",VLOOKUP(AK27,'[1]561'!$C:$M,10,FALSE)),"")</f>
        <v/>
      </c>
      <c r="AQ27" s="180" t="str">
        <f>IFERROR(IF($AJ27&gt;$AK$7-$AN$7,"",IF(AO27&lt;0,COUNTIF($AO$10:$AO27,"&lt;0"),0)),"")</f>
        <v/>
      </c>
      <c r="AZ27" s="208" t="s">
        <v>144</v>
      </c>
      <c r="BA27" s="209">
        <f>'[1]310'!$G$15</f>
        <v>0</v>
      </c>
      <c r="BB27" s="209">
        <f>'[1]309'!$J$41</f>
        <v>0</v>
      </c>
      <c r="BC27" s="209">
        <f>'[1]309'!$J$41</f>
        <v>0</v>
      </c>
      <c r="BD27" s="209">
        <f>'[1]310'!$G$14</f>
        <v>0</v>
      </c>
      <c r="BE27" s="209">
        <f>'[1]309'!$F$41</f>
        <v>0</v>
      </c>
      <c r="BF27" s="210">
        <f>'[1]309'!$F$41</f>
        <v>0</v>
      </c>
    </row>
    <row r="28" spans="6:64" ht="14.5" thickBot="1" x14ac:dyDescent="0.35">
      <c r="F28" s="149">
        <v>19</v>
      </c>
      <c r="G28" s="144" t="str" cm="1">
        <f t="array" ref="G28">IFERROR(IF($F28&gt;$G$7-$J$7,"",INDEX('[1]502'!$C:$C,$J$7+F27)),"")</f>
        <v/>
      </c>
      <c r="H28" s="179" t="str">
        <f>IFERROR(IF($F28&gt;$G$7-$J$7,"",VLOOKUP(G28,'[1]502'!$C:$M,2,FALSE)),"")</f>
        <v/>
      </c>
      <c r="I28" s="179" t="str">
        <f>IFERROR(IF($F28&gt;$G$7-$J$7,"",VLOOKUP(G28,'[1]502'!$C:$M,10,FALSE)),"")</f>
        <v/>
      </c>
      <c r="J28" s="180">
        <f t="shared" si="1"/>
        <v>0</v>
      </c>
      <c r="L28" s="149">
        <v>19</v>
      </c>
      <c r="M28" s="144" t="str" cm="1">
        <f t="array" ref="M28">IFERROR(IF($L28&gt;$M$7-$P$7,"",INDEX('[1]502'!$C:$C,$P$7+L27)),"")</f>
        <v/>
      </c>
      <c r="N28" s="179" t="str">
        <f>IFERROR(IF($L28&gt;$M$7-$P$7,"",VLOOKUP(M28,'[1]502'!$C:$M,3,FALSE)),"")</f>
        <v/>
      </c>
      <c r="O28" s="179" t="str">
        <f>IFERROR(IF($L28&gt;$M$7-$P$7,"",VLOOKUP(M28,'[1]502'!$C:$M,11,FALSE)),"")</f>
        <v/>
      </c>
      <c r="P28" s="180">
        <f t="shared" si="2"/>
        <v>0</v>
      </c>
      <c r="R28" s="149">
        <v>19</v>
      </c>
      <c r="S28" s="144" t="str" cm="1">
        <f t="array" ref="S28">IFERROR(IF($R28&gt;$S$7-$V$7,"",INDEX('[1]500'!$C:$C,$V$7+R27)),"")</f>
        <v/>
      </c>
      <c r="T28" s="179" t="str">
        <f>IFERROR(IF($R28&gt;$S$7-$V$7,"",VLOOKUP(S28,'[1]500'!$C:$M,3,FALSE)),"")</f>
        <v/>
      </c>
      <c r="U28" s="179" t="str">
        <f>IFERROR(IF($R28&gt;$S$7-$V$7,"",VLOOKUP(S28,'[1]500'!$C:$M,11,FALSE)),"")</f>
        <v/>
      </c>
      <c r="V28" s="180">
        <f t="shared" si="3"/>
        <v>0</v>
      </c>
      <c r="X28" s="149">
        <v>19</v>
      </c>
      <c r="Y28" s="144" t="str" cm="1">
        <f t="array" ref="Y28">IFERROR(IF($X28&gt;$Y$7-$AB$7,"",INDEX('[1]510'!$C:$C,$AB$7+X27)),"")</f>
        <v/>
      </c>
      <c r="Z28" s="179" t="str">
        <f>IFERROR(IF($X28&gt;$Y$7-$AB$7,"",VLOOKUP(Y28,'[1]510'!$C:$M,2,FALSE)),"")</f>
        <v/>
      </c>
      <c r="AA28" s="179" t="str">
        <f>IFERROR(IF($X28&gt;$Y$7-$AB$7,"",VLOOKUP(Y28,'[1]510'!$C:$M,8,FALSE)),"")</f>
        <v/>
      </c>
      <c r="AB28" s="180">
        <f t="shared" si="4"/>
        <v>0</v>
      </c>
      <c r="AD28" s="144" t="s">
        <v>544</v>
      </c>
      <c r="AE28" s="155" t="s">
        <v>217</v>
      </c>
      <c r="AF28" s="155" t="s">
        <v>218</v>
      </c>
      <c r="AJ28" s="149">
        <v>19</v>
      </c>
      <c r="AK28" s="144" t="str" cm="1">
        <f t="array" ref="AK28">IFERROR(IF($AJ28&gt;$AK$7-$AN$7,"",INDEX('[1]561'!$C:$C,$AN$7+AJ27)),"")</f>
        <v/>
      </c>
      <c r="AL28" s="179" t="str">
        <f>IFERROR(IF($AJ28&gt;$AK$7-$AN$7,"",VLOOKUP(AK28,'[1]561'!$C:$M,2,FALSE)),"")</f>
        <v/>
      </c>
      <c r="AM28" s="179" t="str">
        <f>IFERROR(IF($AJ28&gt;$AK$7-$AN$7,"",VLOOKUP(AK28,'[1]561'!$C:$M,3,FALSE)),"")</f>
        <v/>
      </c>
      <c r="AN28" s="179" t="str">
        <f>IFERROR(IF($AJ28&gt;$AK$7-$AN$7,"",VLOOKUP(AK28,'[1]561'!$C:$M,4,FALSE)),"")</f>
        <v/>
      </c>
      <c r="AO28" s="190">
        <f t="shared" si="0"/>
        <v>0</v>
      </c>
      <c r="AP28" s="179" t="str">
        <f>IFERROR(IF($AJ28&gt;$AK$7-$AN$7,"",VLOOKUP(AK28,'[1]561'!$C:$M,10,FALSE)),"")</f>
        <v/>
      </c>
      <c r="AQ28" s="180" t="str">
        <f>IFERROR(IF($AJ28&gt;$AK$7-$AN$7,"",IF(AO28&lt;0,COUNTIF($AO$10:$AO28,"&lt;0"),0)),"")</f>
        <v/>
      </c>
    </row>
    <row r="29" spans="6:64" x14ac:dyDescent="0.3">
      <c r="F29" s="149">
        <v>20</v>
      </c>
      <c r="G29" s="144" t="str" cm="1">
        <f t="array" ref="G29">IFERROR(IF($F29&gt;$G$7-$J$7,"",INDEX('[1]502'!$C:$C,$J$7+F28)),"")</f>
        <v/>
      </c>
      <c r="H29" s="179" t="str">
        <f>IFERROR(IF($F29&gt;$G$7-$J$7,"",VLOOKUP(G29,'[1]502'!$C:$M,2,FALSE)),"")</f>
        <v/>
      </c>
      <c r="I29" s="179" t="str">
        <f>IFERROR(IF($F29&gt;$G$7-$J$7,"",VLOOKUP(G29,'[1]502'!$C:$M,10,FALSE)),"")</f>
        <v/>
      </c>
      <c r="J29" s="180">
        <f t="shared" si="1"/>
        <v>0</v>
      </c>
      <c r="L29" s="149">
        <v>20</v>
      </c>
      <c r="M29" s="144" t="str" cm="1">
        <f t="array" ref="M29">IFERROR(IF($L29&gt;$M$7-$P$7,"",INDEX('[1]502'!$C:$C,$P$7+L28)),"")</f>
        <v/>
      </c>
      <c r="N29" s="179" t="str">
        <f>IFERROR(IF($L29&gt;$M$7-$P$7,"",VLOOKUP(M29,'[1]502'!$C:$M,3,FALSE)),"")</f>
        <v/>
      </c>
      <c r="O29" s="179" t="str">
        <f>IFERROR(IF($L29&gt;$M$7-$P$7,"",VLOOKUP(M29,'[1]502'!$C:$M,11,FALSE)),"")</f>
        <v/>
      </c>
      <c r="P29" s="180">
        <f t="shared" si="2"/>
        <v>0</v>
      </c>
      <c r="R29" s="149">
        <v>20</v>
      </c>
      <c r="S29" s="144" t="str" cm="1">
        <f t="array" ref="S29">IFERROR(IF($R29&gt;$S$7-$V$7,"",INDEX('[1]500'!$C:$C,$V$7+R28)),"")</f>
        <v/>
      </c>
      <c r="T29" s="179" t="str">
        <f>IFERROR(IF($R29&gt;$S$7-$V$7,"",VLOOKUP(S29,'[1]500'!$C:$M,3,FALSE)),"")</f>
        <v/>
      </c>
      <c r="U29" s="179" t="str">
        <f>IFERROR(IF($R29&gt;$S$7-$V$7,"",VLOOKUP(S29,'[1]500'!$C:$M,11,FALSE)),"")</f>
        <v/>
      </c>
      <c r="V29" s="180">
        <f t="shared" si="3"/>
        <v>0</v>
      </c>
      <c r="X29" s="149">
        <v>20</v>
      </c>
      <c r="Y29" s="144" t="str" cm="1">
        <f t="array" ref="Y29">IFERROR(IF($X29&gt;$Y$7-$AB$7,"",INDEX('[1]510'!$C:$C,$AB$7+X28)),"")</f>
        <v/>
      </c>
      <c r="Z29" s="179" t="str">
        <f>IFERROR(IF($X29&gt;$Y$7-$AB$7,"",VLOOKUP(Y29,'[1]510'!$C:$M,2,FALSE)),"")</f>
        <v/>
      </c>
      <c r="AA29" s="179" t="str">
        <f>IFERROR(IF($X29&gt;$Y$7-$AB$7,"",VLOOKUP(Y29,'[1]510'!$C:$M,8,FALSE)),"")</f>
        <v/>
      </c>
      <c r="AB29" s="180">
        <f t="shared" si="4"/>
        <v>0</v>
      </c>
      <c r="AD29" s="161" t="s">
        <v>219</v>
      </c>
      <c r="AE29" s="162">
        <f>INDEX('[1]541'!$E:$E,MATCH($AD29&amp;" ",'[1]541'!$C:$C,0))</f>
        <v>0</v>
      </c>
      <c r="AF29" s="163">
        <f>INDEX('[1]541'!$D:$D,MATCH($AD29&amp;" ",'[1]541'!$C:$C,0))</f>
        <v>0</v>
      </c>
      <c r="AJ29" s="149">
        <v>20</v>
      </c>
      <c r="AK29" s="144" t="str" cm="1">
        <f t="array" ref="AK29">IFERROR(IF($AJ29&gt;$AK$7-$AN$7,"",INDEX('[1]561'!$C:$C,$AN$7+AJ28)),"")</f>
        <v/>
      </c>
      <c r="AL29" s="179" t="str">
        <f>IFERROR(IF($AJ29&gt;$AK$7-$AN$7,"",VLOOKUP(AK29,'[1]561'!$C:$M,2,FALSE)),"")</f>
        <v/>
      </c>
      <c r="AM29" s="179" t="str">
        <f>IFERROR(IF($AJ29&gt;$AK$7-$AN$7,"",VLOOKUP(AK29,'[1]561'!$C:$M,3,FALSE)),"")</f>
        <v/>
      </c>
      <c r="AN29" s="179" t="str">
        <f>IFERROR(IF($AJ29&gt;$AK$7-$AN$7,"",VLOOKUP(AK29,'[1]561'!$C:$M,4,FALSE)),"")</f>
        <v/>
      </c>
      <c r="AO29" s="190">
        <f t="shared" si="0"/>
        <v>0</v>
      </c>
      <c r="AP29" s="179" t="str">
        <f>IFERROR(IF($AJ29&gt;$AK$7-$AN$7,"",VLOOKUP(AK29,'[1]561'!$C:$M,10,FALSE)),"")</f>
        <v/>
      </c>
      <c r="AQ29" s="180" t="str">
        <f>IFERROR(IF($AJ29&gt;$AK$7-$AN$7,"",IF(AO29&lt;0,COUNTIF($AO$10:$AO29,"&lt;0"),0)),"")</f>
        <v/>
      </c>
    </row>
    <row r="30" spans="6:64" x14ac:dyDescent="0.3">
      <c r="F30" s="149">
        <v>21</v>
      </c>
      <c r="G30" s="144" t="str" cm="1">
        <f t="array" ref="G30">IFERROR(IF($F30&gt;$G$7-$J$7,"",INDEX('[1]502'!$C:$C,$J$7+F29)),"")</f>
        <v/>
      </c>
      <c r="H30" s="179" t="str">
        <f>IFERROR(IF($F30&gt;$G$7-$J$7,"",VLOOKUP(G30,'[1]502'!$C:$M,2,FALSE)),"")</f>
        <v/>
      </c>
      <c r="I30" s="179" t="str">
        <f>IFERROR(IF($F30&gt;$G$7-$J$7,"",VLOOKUP(G30,'[1]502'!$C:$M,10,FALSE)),"")</f>
        <v/>
      </c>
      <c r="J30" s="180">
        <f t="shared" si="1"/>
        <v>0</v>
      </c>
      <c r="L30" s="149">
        <v>21</v>
      </c>
      <c r="M30" s="144" t="str" cm="1">
        <f t="array" ref="M30">IFERROR(IF($L30&gt;$M$7-$P$7,"",INDEX('[1]502'!$C:$C,$P$7+L29)),"")</f>
        <v/>
      </c>
      <c r="N30" s="179" t="str">
        <f>IFERROR(IF($L30&gt;$M$7-$P$7,"",VLOOKUP(M30,'[1]502'!$C:$M,3,FALSE)),"")</f>
        <v/>
      </c>
      <c r="O30" s="179" t="str">
        <f>IFERROR(IF($L30&gt;$M$7-$P$7,"",VLOOKUP(M30,'[1]502'!$C:$M,11,FALSE)),"")</f>
        <v/>
      </c>
      <c r="P30" s="180">
        <f t="shared" si="2"/>
        <v>0</v>
      </c>
      <c r="R30" s="149">
        <v>21</v>
      </c>
      <c r="S30" s="144" t="str" cm="1">
        <f t="array" ref="S30">IFERROR(IF($R30&gt;$S$7-$V$7,"",INDEX('[1]500'!$C:$C,$V$7+R29)),"")</f>
        <v/>
      </c>
      <c r="T30" s="179" t="str">
        <f>IFERROR(IF($R30&gt;$S$7-$V$7,"",VLOOKUP(S30,'[1]500'!$C:$M,3,FALSE)),"")</f>
        <v/>
      </c>
      <c r="U30" s="179" t="str">
        <f>IFERROR(IF($R30&gt;$S$7-$V$7,"",VLOOKUP(S30,'[1]500'!$C:$M,11,FALSE)),"")</f>
        <v/>
      </c>
      <c r="V30" s="180">
        <f t="shared" si="3"/>
        <v>0</v>
      </c>
      <c r="X30" s="149">
        <v>21</v>
      </c>
      <c r="Y30" s="144" t="str" cm="1">
        <f t="array" ref="Y30">IFERROR(IF($X30&gt;$Y$7-$AB$7,"",INDEX('[1]510'!$C:$C,$AB$7+X29)),"")</f>
        <v/>
      </c>
      <c r="Z30" s="179" t="str">
        <f>IFERROR(IF($X30&gt;$Y$7-$AB$7,"",VLOOKUP(Y30,'[1]510'!$C:$M,2,FALSE)),"")</f>
        <v/>
      </c>
      <c r="AA30" s="179" t="str">
        <f>IFERROR(IF($X30&gt;$Y$7-$AB$7,"",VLOOKUP(Y30,'[1]510'!$C:$M,8,FALSE)),"")</f>
        <v/>
      </c>
      <c r="AB30" s="180">
        <f t="shared" si="4"/>
        <v>0</v>
      </c>
      <c r="AD30" s="164" t="s">
        <v>220</v>
      </c>
      <c r="AE30" s="165">
        <f>INDEX('[1]541'!$E:$E,MATCH($AD30,'[1]541'!$C:$C,0))</f>
        <v>0</v>
      </c>
      <c r="AF30" s="166">
        <f>INDEX('[1]541'!$D:$D,MATCH($AD30,'[1]541'!$C:$C,0))</f>
        <v>0</v>
      </c>
      <c r="AJ30" s="149">
        <v>21</v>
      </c>
      <c r="AK30" s="144" t="str" cm="1">
        <f t="array" ref="AK30">IFERROR(IF($AJ30&gt;$AK$7-$AN$7,"",INDEX('[1]561'!$C:$C,$AN$7+AJ29)),"")</f>
        <v/>
      </c>
      <c r="AL30" s="179" t="str">
        <f>IFERROR(IF($AJ30&gt;$AK$7-$AN$7,"",VLOOKUP(AK30,'[1]561'!$C:$M,2,FALSE)),"")</f>
        <v/>
      </c>
      <c r="AM30" s="179" t="str">
        <f>IFERROR(IF($AJ30&gt;$AK$7-$AN$7,"",VLOOKUP(AK30,'[1]561'!$C:$M,3,FALSE)),"")</f>
        <v/>
      </c>
      <c r="AN30" s="179" t="str">
        <f>IFERROR(IF($AJ30&gt;$AK$7-$AN$7,"",VLOOKUP(AK30,'[1]561'!$C:$M,4,FALSE)),"")</f>
        <v/>
      </c>
      <c r="AO30" s="190">
        <f t="shared" si="0"/>
        <v>0</v>
      </c>
      <c r="AP30" s="179" t="str">
        <f>IFERROR(IF($AJ30&gt;$AK$7-$AN$7,"",VLOOKUP(AK30,'[1]561'!$C:$M,10,FALSE)),"")</f>
        <v/>
      </c>
      <c r="AQ30" s="180" t="str">
        <f>IFERROR(IF($AJ30&gt;$AK$7-$AN$7,"",IF(AO30&lt;0,COUNTIF($AO$10:$AO30,"&lt;0"),0)),"")</f>
        <v/>
      </c>
    </row>
    <row r="31" spans="6:64" x14ac:dyDescent="0.3">
      <c r="F31" s="149">
        <v>22</v>
      </c>
      <c r="G31" s="144" t="str" cm="1">
        <f t="array" ref="G31">IFERROR(IF($F31&gt;$G$7-$J$7,"",INDEX('[1]502'!$C:$C,$J$7+F30)),"")</f>
        <v/>
      </c>
      <c r="H31" s="179" t="str">
        <f>IFERROR(IF($F31&gt;$G$7-$J$7,"",VLOOKUP(G31,'[1]502'!$C:$M,2,FALSE)),"")</f>
        <v/>
      </c>
      <c r="I31" s="179" t="str">
        <f>IFERROR(IF($F31&gt;$G$7-$J$7,"",VLOOKUP(G31,'[1]502'!$C:$M,10,FALSE)),"")</f>
        <v/>
      </c>
      <c r="J31" s="180">
        <f t="shared" si="1"/>
        <v>0</v>
      </c>
      <c r="L31" s="149">
        <v>22</v>
      </c>
      <c r="M31" s="144" t="str" cm="1">
        <f t="array" ref="M31">IFERROR(IF($L31&gt;$M$7-$P$7,"",INDEX('[1]502'!$C:$C,$P$7+L30)),"")</f>
        <v/>
      </c>
      <c r="N31" s="179" t="str">
        <f>IFERROR(IF($L31&gt;$M$7-$P$7,"",VLOOKUP(M31,'[1]502'!$C:$M,3,FALSE)),"")</f>
        <v/>
      </c>
      <c r="O31" s="179" t="str">
        <f>IFERROR(IF($L31&gt;$M$7-$P$7,"",VLOOKUP(M31,'[1]502'!$C:$M,11,FALSE)),"")</f>
        <v/>
      </c>
      <c r="P31" s="180">
        <f t="shared" si="2"/>
        <v>0</v>
      </c>
      <c r="R31" s="149">
        <v>22</v>
      </c>
      <c r="S31" s="144" t="str" cm="1">
        <f t="array" ref="S31">IFERROR(IF($R31&gt;$S$7-$V$7,"",INDEX('[1]500'!$C:$C,$V$7+R30)),"")</f>
        <v/>
      </c>
      <c r="T31" s="179" t="str">
        <f>IFERROR(IF($R31&gt;$S$7-$V$7,"",VLOOKUP(S31,'[1]500'!$C:$M,3,FALSE)),"")</f>
        <v/>
      </c>
      <c r="U31" s="179" t="str">
        <f>IFERROR(IF($R31&gt;$S$7-$V$7,"",VLOOKUP(S31,'[1]500'!$C:$M,11,FALSE)),"")</f>
        <v/>
      </c>
      <c r="V31" s="180">
        <f t="shared" si="3"/>
        <v>0</v>
      </c>
      <c r="X31" s="149">
        <v>22</v>
      </c>
      <c r="Y31" s="144" t="str" cm="1">
        <f t="array" ref="Y31">IFERROR(IF($X31&gt;$Y$7-$AB$7,"",INDEX('[1]510'!$C:$C,$AB$7+X30)),"")</f>
        <v/>
      </c>
      <c r="Z31" s="179" t="str">
        <f>IFERROR(IF($X31&gt;$Y$7-$AB$7,"",VLOOKUP(Y31,'[1]510'!$C:$M,2,FALSE)),"")</f>
        <v/>
      </c>
      <c r="AA31" s="179" t="str">
        <f>IFERROR(IF($X31&gt;$Y$7-$AB$7,"",VLOOKUP(Y31,'[1]510'!$C:$M,8,FALSE)),"")</f>
        <v/>
      </c>
      <c r="AB31" s="180">
        <f t="shared" si="4"/>
        <v>0</v>
      </c>
      <c r="AD31" s="164" t="s">
        <v>221</v>
      </c>
      <c r="AE31" s="165">
        <f>INDEX('[1]541'!$E:$E,MATCH($AD31,'[1]541'!$C:$C,0))</f>
        <v>0</v>
      </c>
      <c r="AF31" s="166">
        <f>INDEX('[1]541'!$D:$D,MATCH($AD31,'[1]541'!$C:$C,0))</f>
        <v>0</v>
      </c>
      <c r="AJ31" s="149">
        <v>22</v>
      </c>
      <c r="AK31" s="144" t="str" cm="1">
        <f t="array" ref="AK31">IFERROR(IF($AJ31&gt;$AK$7-$AN$7,"",INDEX('[1]561'!$C:$C,$AN$7+AJ30)),"")</f>
        <v/>
      </c>
      <c r="AL31" s="179" t="str">
        <f>IFERROR(IF($AJ31&gt;$AK$7-$AN$7,"",VLOOKUP(AK31,'[1]561'!$C:$M,2,FALSE)),"")</f>
        <v/>
      </c>
      <c r="AM31" s="179" t="str">
        <f>IFERROR(IF($AJ31&gt;$AK$7-$AN$7,"",VLOOKUP(AK31,'[1]561'!$C:$M,3,FALSE)),"")</f>
        <v/>
      </c>
      <c r="AN31" s="179" t="str">
        <f>IFERROR(IF($AJ31&gt;$AK$7-$AN$7,"",VLOOKUP(AK31,'[1]561'!$C:$M,4,FALSE)),"")</f>
        <v/>
      </c>
      <c r="AO31" s="190">
        <f t="shared" si="0"/>
        <v>0</v>
      </c>
      <c r="AP31" s="179" t="str">
        <f>IFERROR(IF($AJ31&gt;$AK$7-$AN$7,"",VLOOKUP(AK31,'[1]561'!$C:$M,10,FALSE)),"")</f>
        <v/>
      </c>
      <c r="AQ31" s="180" t="str">
        <f>IFERROR(IF($AJ31&gt;$AK$7-$AN$7,"",IF(AO31&lt;0,COUNTIF($AO$10:$AO31,"&lt;0"),0)),"")</f>
        <v/>
      </c>
      <c r="BL31" s="214"/>
    </row>
    <row r="32" spans="6:64" ht="26" x14ac:dyDescent="0.3">
      <c r="F32" s="149">
        <v>23</v>
      </c>
      <c r="G32" s="144" t="str" cm="1">
        <f t="array" ref="G32">IFERROR(IF($F32&gt;$G$7-$J$7,"",INDEX('[1]502'!$C:$C,$J$7+F31)),"")</f>
        <v/>
      </c>
      <c r="H32" s="179" t="str">
        <f>IFERROR(IF($F32&gt;$G$7-$J$7,"",VLOOKUP(G32,'[1]502'!$C:$M,2,FALSE)),"")</f>
        <v/>
      </c>
      <c r="I32" s="179" t="str">
        <f>IFERROR(IF($F32&gt;$G$7-$J$7,"",VLOOKUP(G32,'[1]502'!$C:$M,10,FALSE)),"")</f>
        <v/>
      </c>
      <c r="J32" s="180">
        <f t="shared" si="1"/>
        <v>0</v>
      </c>
      <c r="L32" s="149">
        <v>23</v>
      </c>
      <c r="M32" s="144" t="str" cm="1">
        <f t="array" ref="M32">IFERROR(IF($L32&gt;$M$7-$P$7,"",INDEX('[1]502'!$C:$C,$P$7+L31)),"")</f>
        <v/>
      </c>
      <c r="N32" s="179" t="str">
        <f>IFERROR(IF($L32&gt;$M$7-$P$7,"",VLOOKUP(M32,'[1]502'!$C:$M,3,FALSE)),"")</f>
        <v/>
      </c>
      <c r="O32" s="179" t="str">
        <f>IFERROR(IF($L32&gt;$M$7-$P$7,"",VLOOKUP(M32,'[1]502'!$C:$M,11,FALSE)),"")</f>
        <v/>
      </c>
      <c r="P32" s="180">
        <f t="shared" si="2"/>
        <v>0</v>
      </c>
      <c r="R32" s="149">
        <v>23</v>
      </c>
      <c r="S32" s="144" t="str" cm="1">
        <f t="array" ref="S32">IFERROR(IF($R32&gt;$S$7-$V$7,"",INDEX('[1]500'!$C:$C,$V$7+R31)),"")</f>
        <v/>
      </c>
      <c r="T32" s="179" t="str">
        <f>IFERROR(IF($R32&gt;$S$7-$V$7,"",VLOOKUP(S32,'[1]500'!$C:$M,3,FALSE)),"")</f>
        <v/>
      </c>
      <c r="U32" s="179" t="str">
        <f>IFERROR(IF($R32&gt;$S$7-$V$7,"",VLOOKUP(S32,'[1]500'!$C:$M,11,FALSE)),"")</f>
        <v/>
      </c>
      <c r="V32" s="180">
        <f t="shared" si="3"/>
        <v>0</v>
      </c>
      <c r="X32" s="149">
        <v>23</v>
      </c>
      <c r="Y32" s="144" t="str" cm="1">
        <f t="array" ref="Y32">IFERROR(IF($X32&gt;$Y$7-$AB$7,"",INDEX('[1]510'!$C:$C,$AB$7+X31)),"")</f>
        <v/>
      </c>
      <c r="Z32" s="179" t="str">
        <f>IFERROR(IF($X32&gt;$Y$7-$AB$7,"",VLOOKUP(Y32,'[1]510'!$C:$M,2,FALSE)),"")</f>
        <v/>
      </c>
      <c r="AA32" s="179" t="str">
        <f>IFERROR(IF($X32&gt;$Y$7-$AB$7,"",VLOOKUP(Y32,'[1]510'!$C:$M,8,FALSE)),"")</f>
        <v/>
      </c>
      <c r="AB32" s="180">
        <f t="shared" si="4"/>
        <v>0</v>
      </c>
      <c r="AD32" s="164" t="s">
        <v>285</v>
      </c>
      <c r="AE32" s="165">
        <f>INDEX('[1]541'!$E:$E,MATCH($AD32,'[1]541'!$C:$C,0))</f>
        <v>0</v>
      </c>
      <c r="AF32" s="166">
        <f>INDEX('[1]541'!$D:$D,MATCH($AD32,'[1]541'!$C:$C,0))</f>
        <v>0</v>
      </c>
      <c r="AJ32" s="149">
        <v>23</v>
      </c>
      <c r="AK32" s="144" t="str" cm="1">
        <f t="array" ref="AK32">IFERROR(IF($AJ32&gt;$AK$7-$AN$7,"",INDEX('[1]561'!$C:$C,$AN$7+AJ31)),"")</f>
        <v/>
      </c>
      <c r="AL32" s="179" t="str">
        <f>IFERROR(IF($AJ32&gt;$AK$7-$AN$7,"",VLOOKUP(AK32,'[1]561'!$C:$M,2,FALSE)),"")</f>
        <v/>
      </c>
      <c r="AM32" s="179" t="str">
        <f>IFERROR(IF($AJ32&gt;$AK$7-$AN$7,"",VLOOKUP(AK32,'[1]561'!$C:$M,3,FALSE)),"")</f>
        <v/>
      </c>
      <c r="AN32" s="179" t="str">
        <f>IFERROR(IF($AJ32&gt;$AK$7-$AN$7,"",VLOOKUP(AK32,'[1]561'!$C:$M,4,FALSE)),"")</f>
        <v/>
      </c>
      <c r="AO32" s="190">
        <f t="shared" si="0"/>
        <v>0</v>
      </c>
      <c r="AP32" s="179" t="str">
        <f>IFERROR(IF($AJ32&gt;$AK$7-$AN$7,"",VLOOKUP(AK32,'[1]561'!$C:$M,10,FALSE)),"")</f>
        <v/>
      </c>
      <c r="AQ32" s="180" t="str">
        <f>IFERROR(IF($AJ32&gt;$AK$7-$AN$7,"",IF(AO32&lt;0,COUNTIF($AO$10:$AO32,"&lt;0"),0)),"")</f>
        <v/>
      </c>
      <c r="BH32" s="215"/>
      <c r="BI32" s="216"/>
    </row>
    <row r="33" spans="6:67" x14ac:dyDescent="0.3">
      <c r="F33" s="149">
        <v>24</v>
      </c>
      <c r="G33" s="144" t="str" cm="1">
        <f t="array" ref="G33">IFERROR(IF($F33&gt;$G$7-$J$7,"",INDEX('[1]502'!$C:$C,$J$7+F32)),"")</f>
        <v/>
      </c>
      <c r="H33" s="179" t="str">
        <f>IFERROR(IF($F33&gt;$G$7-$J$7,"",VLOOKUP(G33,'[1]502'!$C:$M,2,FALSE)),"")</f>
        <v/>
      </c>
      <c r="I33" s="179" t="str">
        <f>IFERROR(IF($F33&gt;$G$7-$J$7,"",VLOOKUP(G33,'[1]502'!$C:$M,10,FALSE)),"")</f>
        <v/>
      </c>
      <c r="J33" s="180">
        <f t="shared" si="1"/>
        <v>0</v>
      </c>
      <c r="L33" s="149">
        <v>24</v>
      </c>
      <c r="M33" s="144" t="str" cm="1">
        <f t="array" ref="M33">IFERROR(IF($L33&gt;$M$7-$P$7,"",INDEX('[1]502'!$C:$C,$P$7+L32)),"")</f>
        <v/>
      </c>
      <c r="N33" s="179" t="str">
        <f>IFERROR(IF($L33&gt;$M$7-$P$7,"",VLOOKUP(M33,'[1]502'!$C:$M,3,FALSE)),"")</f>
        <v/>
      </c>
      <c r="O33" s="179" t="str">
        <f>IFERROR(IF($L33&gt;$M$7-$P$7,"",VLOOKUP(M33,'[1]502'!$C:$M,11,FALSE)),"")</f>
        <v/>
      </c>
      <c r="P33" s="180">
        <f t="shared" si="2"/>
        <v>0</v>
      </c>
      <c r="R33" s="149">
        <v>24</v>
      </c>
      <c r="S33" s="144" t="str" cm="1">
        <f t="array" ref="S33">IFERROR(IF($R33&gt;$S$7-$V$7,"",INDEX('[1]500'!$C:$C,$V$7+R32)),"")</f>
        <v/>
      </c>
      <c r="T33" s="179" t="str">
        <f>IFERROR(IF($R33&gt;$S$7-$V$7,"",VLOOKUP(S33,'[1]500'!$C:$M,3,FALSE)),"")</f>
        <v/>
      </c>
      <c r="U33" s="179" t="str">
        <f>IFERROR(IF($R33&gt;$S$7-$V$7,"",VLOOKUP(S33,'[1]500'!$C:$M,11,FALSE)),"")</f>
        <v/>
      </c>
      <c r="V33" s="180">
        <f t="shared" si="3"/>
        <v>0</v>
      </c>
      <c r="X33" s="149">
        <v>24</v>
      </c>
      <c r="Y33" s="144" t="str" cm="1">
        <f t="array" ref="Y33">IFERROR(IF($X33&gt;$Y$7-$AB$7,"",INDEX('[1]510'!$C:$C,$AB$7+X32)),"")</f>
        <v/>
      </c>
      <c r="Z33" s="179" t="str">
        <f>IFERROR(IF($X33&gt;$Y$7-$AB$7,"",VLOOKUP(Y33,'[1]510'!$C:$M,2,FALSE)),"")</f>
        <v/>
      </c>
      <c r="AA33" s="179" t="str">
        <f>IFERROR(IF($X33&gt;$Y$7-$AB$7,"",VLOOKUP(Y33,'[1]510'!$C:$M,8,FALSE)),"")</f>
        <v/>
      </c>
      <c r="AB33" s="180">
        <f t="shared" si="4"/>
        <v>0</v>
      </c>
      <c r="AD33" s="164" t="s">
        <v>223</v>
      </c>
      <c r="AE33" s="165">
        <f>INDEX('[1]541'!$E:$E,MATCH($AD33,'[1]541'!$C:$C,0))</f>
        <v>0</v>
      </c>
      <c r="AF33" s="166">
        <f>INDEX('[1]541'!$D:$D,MATCH($AD33,'[1]541'!$C:$C,0))</f>
        <v>0</v>
      </c>
      <c r="AJ33" s="149">
        <v>24</v>
      </c>
      <c r="AK33" s="144" t="str" cm="1">
        <f t="array" ref="AK33">IFERROR(IF($AJ33&gt;$AK$7-$AN$7,"",INDEX('[1]561'!$C:$C,$AN$7+AJ32)),"")</f>
        <v/>
      </c>
      <c r="AL33" s="179" t="str">
        <f>IFERROR(IF($AJ33&gt;$AK$7-$AN$7,"",VLOOKUP(AK33,'[1]561'!$C:$M,2,FALSE)),"")</f>
        <v/>
      </c>
      <c r="AM33" s="179" t="str">
        <f>IFERROR(IF($AJ33&gt;$AK$7-$AN$7,"",VLOOKUP(AK33,'[1]561'!$C:$M,3,FALSE)),"")</f>
        <v/>
      </c>
      <c r="AN33" s="179" t="str">
        <f>IFERROR(IF($AJ33&gt;$AK$7-$AN$7,"",VLOOKUP(AK33,'[1]561'!$C:$M,4,FALSE)),"")</f>
        <v/>
      </c>
      <c r="AO33" s="190">
        <f t="shared" si="0"/>
        <v>0</v>
      </c>
      <c r="AP33" s="179" t="str">
        <f>IFERROR(IF($AJ33&gt;$AK$7-$AN$7,"",VLOOKUP(AK33,'[1]561'!$C:$M,10,FALSE)),"")</f>
        <v/>
      </c>
      <c r="AQ33" s="180" t="str">
        <f>IFERROR(IF($AJ33&gt;$AK$7-$AN$7,"",IF(AO33&lt;0,COUNTIF($AO$10:$AO33,"&lt;0"),0)),"")</f>
        <v/>
      </c>
      <c r="BH33" s="217"/>
      <c r="BI33" s="218"/>
      <c r="BJ33" s="33"/>
      <c r="BO33" s="131"/>
    </row>
    <row r="34" spans="6:67" ht="14.5" thickBot="1" x14ac:dyDescent="0.35">
      <c r="F34" s="149">
        <v>25</v>
      </c>
      <c r="G34" s="144" t="str" cm="1">
        <f t="array" ref="G34">IFERROR(IF($F34&gt;$G$7-$J$7,"",INDEX('[1]502'!$C:$C,$J$7+F33)),"")</f>
        <v/>
      </c>
      <c r="H34" s="179" t="str">
        <f>IFERROR(IF($F34&gt;$G$7-$J$7,"",VLOOKUP(G34,'[1]502'!$C:$M,2,FALSE)),"")</f>
        <v/>
      </c>
      <c r="I34" s="179" t="str">
        <f>IFERROR(IF($F34&gt;$G$7-$J$7,"",VLOOKUP(G34,'[1]502'!$C:$M,10,FALSE)),"")</f>
        <v/>
      </c>
      <c r="J34" s="180">
        <f t="shared" si="1"/>
        <v>0</v>
      </c>
      <c r="L34" s="149">
        <v>25</v>
      </c>
      <c r="M34" s="144" t="str" cm="1">
        <f t="array" ref="M34">IFERROR(IF($L34&gt;$M$7-$P$7,"",INDEX('[1]502'!$C:$C,$P$7+L33)),"")</f>
        <v/>
      </c>
      <c r="N34" s="179" t="str">
        <f>IFERROR(IF($L34&gt;$M$7-$P$7,"",VLOOKUP(M34,'[1]502'!$C:$M,3,FALSE)),"")</f>
        <v/>
      </c>
      <c r="O34" s="179" t="str">
        <f>IFERROR(IF($L34&gt;$M$7-$P$7,"",VLOOKUP(M34,'[1]502'!$C:$M,11,FALSE)),"")</f>
        <v/>
      </c>
      <c r="P34" s="180">
        <f t="shared" si="2"/>
        <v>0</v>
      </c>
      <c r="R34" s="149">
        <v>25</v>
      </c>
      <c r="S34" s="144" t="str" cm="1">
        <f t="array" ref="S34">IFERROR(IF($R34&gt;$S$7-$V$7,"",INDEX('[1]500'!$C:$C,$V$7+R33)),"")</f>
        <v/>
      </c>
      <c r="T34" s="179" t="str">
        <f>IFERROR(IF($R34&gt;$S$7-$V$7,"",VLOOKUP(S34,'[1]500'!$C:$M,3,FALSE)),"")</f>
        <v/>
      </c>
      <c r="U34" s="179" t="str">
        <f>IFERROR(IF($R34&gt;$S$7-$V$7,"",VLOOKUP(S34,'[1]500'!$C:$M,11,FALSE)),"")</f>
        <v/>
      </c>
      <c r="V34" s="180">
        <f t="shared" si="3"/>
        <v>0</v>
      </c>
      <c r="X34" s="149">
        <v>25</v>
      </c>
      <c r="Y34" s="144" t="str" cm="1">
        <f t="array" ref="Y34">IFERROR(IF($X34&gt;$Y$7-$AB$7,"",INDEX('[1]510'!$C:$C,$AB$7+X33)),"")</f>
        <v/>
      </c>
      <c r="Z34" s="179" t="str">
        <f>IFERROR(IF($X34&gt;$Y$7-$AB$7,"",VLOOKUP(Y34,'[1]510'!$C:$M,2,FALSE)),"")</f>
        <v/>
      </c>
      <c r="AA34" s="179" t="str">
        <f>IFERROR(IF($X34&gt;$Y$7-$AB$7,"",VLOOKUP(Y34,'[1]510'!$C:$M,8,FALSE)),"")</f>
        <v/>
      </c>
      <c r="AB34" s="180">
        <f t="shared" si="4"/>
        <v>0</v>
      </c>
      <c r="AD34" s="167" t="s">
        <v>284</v>
      </c>
      <c r="AE34" s="171">
        <f>INDEX('[1]541'!$E:$E,MATCH($AD34,'[1]541'!$C:$C,0))</f>
        <v>0</v>
      </c>
      <c r="AF34" s="168">
        <f>INDEX('[1]541'!$D:$D,MATCH($AD34,'[1]541'!$C:$C,0))</f>
        <v>0</v>
      </c>
      <c r="AJ34" s="149">
        <v>25</v>
      </c>
      <c r="AK34" s="144" t="str" cm="1">
        <f t="array" ref="AK34">IFERROR(IF($AJ34&gt;$AK$7-$AN$7,"",INDEX('[1]561'!$C:$C,$AN$7+AJ33)),"")</f>
        <v/>
      </c>
      <c r="AL34" s="179" t="str">
        <f>IFERROR(IF($AJ34&gt;$AK$7-$AN$7,"",VLOOKUP(AK34,'[1]561'!$C:$M,2,FALSE)),"")</f>
        <v/>
      </c>
      <c r="AM34" s="179" t="str">
        <f>IFERROR(IF($AJ34&gt;$AK$7-$AN$7,"",VLOOKUP(AK34,'[1]561'!$C:$M,3,FALSE)),"")</f>
        <v/>
      </c>
      <c r="AN34" s="179" t="str">
        <f>IFERROR(IF($AJ34&gt;$AK$7-$AN$7,"",VLOOKUP(AK34,'[1]561'!$C:$M,4,FALSE)),"")</f>
        <v/>
      </c>
      <c r="AO34" s="190">
        <f t="shared" si="0"/>
        <v>0</v>
      </c>
      <c r="AP34" s="179" t="str">
        <f>IFERROR(IF($AJ34&gt;$AK$7-$AN$7,"",VLOOKUP(AK34,'[1]561'!$C:$M,10,FALSE)),"")</f>
        <v/>
      </c>
      <c r="AQ34" s="180" t="str">
        <f>IFERROR(IF($AJ34&gt;$AK$7-$AN$7,"",IF(AO34&lt;0,COUNTIF($AO$10:$AO34,"&lt;0"),0)),"")</f>
        <v/>
      </c>
      <c r="BO34" s="130"/>
    </row>
    <row r="35" spans="6:67" x14ac:dyDescent="0.3">
      <c r="F35" s="149">
        <v>26</v>
      </c>
      <c r="G35" s="144" t="str" cm="1">
        <f t="array" ref="G35">IFERROR(IF($F35&gt;$G$7-$J$7,"",INDEX('[1]502'!$C:$C,$J$7+F34)),"")</f>
        <v/>
      </c>
      <c r="H35" s="179" t="str">
        <f>IFERROR(IF($F35&gt;$G$7-$J$7,"",VLOOKUP(G35,'[1]502'!$C:$M,2,FALSE)),"")</f>
        <v/>
      </c>
      <c r="I35" s="179" t="str">
        <f>IFERROR(IF($F35&gt;$G$7-$J$7,"",VLOOKUP(G35,'[1]502'!$C:$M,10,FALSE)),"")</f>
        <v/>
      </c>
      <c r="J35" s="180">
        <f t="shared" si="1"/>
        <v>0</v>
      </c>
      <c r="L35" s="149">
        <v>26</v>
      </c>
      <c r="M35" s="144" t="str" cm="1">
        <f t="array" ref="M35">IFERROR(IF($L35&gt;$M$7-$P$7,"",INDEX('[1]502'!$C:$C,$P$7+L34)),"")</f>
        <v/>
      </c>
      <c r="N35" s="179" t="str">
        <f>IFERROR(IF($L35&gt;$M$7-$P$7,"",VLOOKUP(M35,'[1]502'!$C:$M,3,FALSE)),"")</f>
        <v/>
      </c>
      <c r="O35" s="179" t="str">
        <f>IFERROR(IF($L35&gt;$M$7-$P$7,"",VLOOKUP(M35,'[1]502'!$C:$M,11,FALSE)),"")</f>
        <v/>
      </c>
      <c r="P35" s="180">
        <f t="shared" si="2"/>
        <v>0</v>
      </c>
      <c r="R35" s="149">
        <v>26</v>
      </c>
      <c r="S35" s="144" t="str" cm="1">
        <f t="array" ref="S35">IFERROR(IF($R35&gt;$S$7-$V$7,"",INDEX('[1]500'!$C:$C,$V$7+R34)),"")</f>
        <v/>
      </c>
      <c r="T35" s="179" t="str">
        <f>IFERROR(IF($R35&gt;$S$7-$V$7,"",VLOOKUP(S35,'[1]500'!$C:$M,3,FALSE)),"")</f>
        <v/>
      </c>
      <c r="U35" s="179" t="str">
        <f>IFERROR(IF($R35&gt;$S$7-$V$7,"",VLOOKUP(S35,'[1]500'!$C:$M,11,FALSE)),"")</f>
        <v/>
      </c>
      <c r="V35" s="180">
        <f t="shared" si="3"/>
        <v>0</v>
      </c>
      <c r="X35" s="149">
        <v>26</v>
      </c>
      <c r="Y35" s="144" t="str" cm="1">
        <f t="array" ref="Y35">IFERROR(IF($X35&gt;$Y$7-$AB$7,"",INDEX('[1]510'!$C:$C,$AB$7+X34)),"")</f>
        <v/>
      </c>
      <c r="Z35" s="179" t="str">
        <f>IFERROR(IF($X35&gt;$Y$7-$AB$7,"",VLOOKUP(Y35,'[1]510'!$C:$M,2,FALSE)),"")</f>
        <v/>
      </c>
      <c r="AA35" s="179" t="str">
        <f>IFERROR(IF($X35&gt;$Y$7-$AB$7,"",VLOOKUP(Y35,'[1]510'!$C:$M,8,FALSE)),"")</f>
        <v/>
      </c>
      <c r="AB35" s="180">
        <f t="shared" si="4"/>
        <v>0</v>
      </c>
      <c r="AJ35" s="149">
        <v>26</v>
      </c>
      <c r="AK35" s="144" t="str" cm="1">
        <f t="array" ref="AK35">IFERROR(IF($AJ35&gt;$AK$7-$AN$7,"",INDEX('[1]561'!$C:$C,$AN$7+AJ34)),"")</f>
        <v/>
      </c>
      <c r="AL35" s="179" t="str">
        <f>IFERROR(IF($AJ35&gt;$AK$7-$AN$7,"",VLOOKUP(AK35,'[1]561'!$C:$M,2,FALSE)),"")</f>
        <v/>
      </c>
      <c r="AM35" s="179" t="str">
        <f>IFERROR(IF($AJ35&gt;$AK$7-$AN$7,"",VLOOKUP(AK35,'[1]561'!$C:$M,3,FALSE)),"")</f>
        <v/>
      </c>
      <c r="AN35" s="179" t="str">
        <f>IFERROR(IF($AJ35&gt;$AK$7-$AN$7,"",VLOOKUP(AK35,'[1]561'!$C:$M,4,FALSE)),"")</f>
        <v/>
      </c>
      <c r="AO35" s="190">
        <f t="shared" si="0"/>
        <v>0</v>
      </c>
      <c r="AP35" s="179" t="str">
        <f>IFERROR(IF($AJ35&gt;$AK$7-$AN$7,"",VLOOKUP(AK35,'[1]561'!$C:$M,10,FALSE)),"")</f>
        <v/>
      </c>
      <c r="AQ35" s="180" t="str">
        <f>IFERROR(IF($AJ35&gt;$AK$7-$AN$7,"",IF(AO35&lt;0,COUNTIF($AO$10:$AO35,"&lt;0"),0)),"")</f>
        <v/>
      </c>
      <c r="BH35" s="653"/>
      <c r="BI35" s="219"/>
      <c r="BJ35" s="219"/>
      <c r="BL35" s="191"/>
      <c r="BM35" s="191"/>
      <c r="BO35" s="130"/>
    </row>
    <row r="36" spans="6:67" x14ac:dyDescent="0.3">
      <c r="F36" s="149">
        <v>27</v>
      </c>
      <c r="G36" s="144" t="str" cm="1">
        <f t="array" ref="G36">IFERROR(IF($F36&gt;$G$7-$J$7,"",INDEX('[1]502'!$C:$C,$J$7+F35)),"")</f>
        <v/>
      </c>
      <c r="H36" s="179" t="str">
        <f>IFERROR(IF($F36&gt;$G$7-$J$7,"",VLOOKUP(G36,'[1]502'!$C:$M,2,FALSE)),"")</f>
        <v/>
      </c>
      <c r="I36" s="179" t="str">
        <f>IFERROR(IF($F36&gt;$G$7-$J$7,"",VLOOKUP(G36,'[1]502'!$C:$M,10,FALSE)),"")</f>
        <v/>
      </c>
      <c r="J36" s="180">
        <f t="shared" si="1"/>
        <v>0</v>
      </c>
      <c r="L36" s="149">
        <v>27</v>
      </c>
      <c r="M36" s="144" t="str" cm="1">
        <f t="array" ref="M36">IFERROR(IF($L36&gt;$M$7-$P$7,"",INDEX('[1]502'!$C:$C,$P$7+L35)),"")</f>
        <v/>
      </c>
      <c r="N36" s="179" t="str">
        <f>IFERROR(IF($L36&gt;$M$7-$P$7,"",VLOOKUP(M36,'[1]502'!$C:$M,3,FALSE)),"")</f>
        <v/>
      </c>
      <c r="O36" s="179" t="str">
        <f>IFERROR(IF($L36&gt;$M$7-$P$7,"",VLOOKUP(M36,'[1]502'!$C:$M,11,FALSE)),"")</f>
        <v/>
      </c>
      <c r="P36" s="180">
        <f t="shared" si="2"/>
        <v>0</v>
      </c>
      <c r="R36" s="149">
        <v>27</v>
      </c>
      <c r="S36" s="144" t="str" cm="1">
        <f t="array" ref="S36">IFERROR(IF($R36&gt;$S$7-$V$7,"",INDEX('[1]500'!$C:$C,$V$7+R35)),"")</f>
        <v/>
      </c>
      <c r="T36" s="179" t="str">
        <f>IFERROR(IF($R36&gt;$S$7-$V$7,"",VLOOKUP(S36,'[1]500'!$C:$M,3,FALSE)),"")</f>
        <v/>
      </c>
      <c r="U36" s="179" t="str">
        <f>IFERROR(IF($R36&gt;$S$7-$V$7,"",VLOOKUP(S36,'[1]500'!$C:$M,11,FALSE)),"")</f>
        <v/>
      </c>
      <c r="V36" s="180">
        <f t="shared" si="3"/>
        <v>0</v>
      </c>
      <c r="X36" s="149">
        <v>27</v>
      </c>
      <c r="Y36" s="144" t="str" cm="1">
        <f t="array" ref="Y36">IFERROR(IF($X36&gt;$Y$7-$AB$7,"",INDEX('[1]510'!$C:$C,$AB$7+X35)),"")</f>
        <v/>
      </c>
      <c r="Z36" s="179" t="str">
        <f>IFERROR(IF($X36&gt;$Y$7-$AB$7,"",VLOOKUP(Y36,'[1]510'!$C:$M,2,FALSE)),"")</f>
        <v/>
      </c>
      <c r="AA36" s="179" t="str">
        <f>IFERROR(IF($X36&gt;$Y$7-$AB$7,"",VLOOKUP(Y36,'[1]510'!$C:$M,8,FALSE)),"")</f>
        <v/>
      </c>
      <c r="AB36" s="180">
        <f t="shared" si="4"/>
        <v>0</v>
      </c>
      <c r="AJ36" s="149">
        <v>27</v>
      </c>
      <c r="AK36" s="144" t="str" cm="1">
        <f t="array" ref="AK36">IFERROR(IF($AJ36&gt;$AK$7-$AN$7,"",INDEX('[1]561'!$C:$C,$AN$7+AJ35)),"")</f>
        <v/>
      </c>
      <c r="AL36" s="179" t="str">
        <f>IFERROR(IF($AJ36&gt;$AK$7-$AN$7,"",VLOOKUP(AK36,'[1]561'!$C:$M,2,FALSE)),"")</f>
        <v/>
      </c>
      <c r="AM36" s="179" t="str">
        <f>IFERROR(IF($AJ36&gt;$AK$7-$AN$7,"",VLOOKUP(AK36,'[1]561'!$C:$M,3,FALSE)),"")</f>
        <v/>
      </c>
      <c r="AN36" s="179" t="str">
        <f>IFERROR(IF($AJ36&gt;$AK$7-$AN$7,"",VLOOKUP(AK36,'[1]561'!$C:$M,4,FALSE)),"")</f>
        <v/>
      </c>
      <c r="AO36" s="190">
        <f t="shared" si="0"/>
        <v>0</v>
      </c>
      <c r="AP36" s="179" t="str">
        <f>IFERROR(IF($AJ36&gt;$AK$7-$AN$7,"",VLOOKUP(AK36,'[1]561'!$C:$M,10,FALSE)),"")</f>
        <v/>
      </c>
      <c r="AQ36" s="180" t="str">
        <f>IFERROR(IF($AJ36&gt;$AK$7-$AN$7,"",IF(AO36&lt;0,COUNTIF($AO$10:$AO36,"&lt;0"),0)),"")</f>
        <v/>
      </c>
      <c r="BH36" s="653"/>
      <c r="BI36" s="220"/>
      <c r="BJ36" s="220"/>
      <c r="BO36" s="130"/>
    </row>
    <row r="37" spans="6:67" x14ac:dyDescent="0.3">
      <c r="F37" s="149">
        <v>28</v>
      </c>
      <c r="G37" s="144" t="str" cm="1">
        <f t="array" ref="G37">IFERROR(IF($F37&gt;$G$7-$J$7,"",INDEX('[1]502'!$C:$C,$J$7+F36)),"")</f>
        <v/>
      </c>
      <c r="H37" s="179" t="str">
        <f>IFERROR(IF($F37&gt;$G$7-$J$7,"",VLOOKUP(G37,'[1]502'!$C:$M,2,FALSE)),"")</f>
        <v/>
      </c>
      <c r="I37" s="179" t="str">
        <f>IFERROR(IF($F37&gt;$G$7-$J$7,"",VLOOKUP(G37,'[1]502'!$C:$M,10,FALSE)),"")</f>
        <v/>
      </c>
      <c r="J37" s="180">
        <f t="shared" si="1"/>
        <v>0</v>
      </c>
      <c r="L37" s="149">
        <v>28</v>
      </c>
      <c r="M37" s="144" t="str" cm="1">
        <f t="array" ref="M37">IFERROR(IF($L37&gt;$M$7-$P$7,"",INDEX('[1]502'!$C:$C,$P$7+L36)),"")</f>
        <v/>
      </c>
      <c r="N37" s="179" t="str">
        <f>IFERROR(IF($L37&gt;$M$7-$P$7,"",VLOOKUP(M37,'[1]502'!$C:$M,3,FALSE)),"")</f>
        <v/>
      </c>
      <c r="O37" s="179" t="str">
        <f>IFERROR(IF($L37&gt;$M$7-$P$7,"",VLOOKUP(M37,'[1]502'!$C:$M,11,FALSE)),"")</f>
        <v/>
      </c>
      <c r="P37" s="180">
        <f t="shared" si="2"/>
        <v>0</v>
      </c>
      <c r="R37" s="149">
        <v>28</v>
      </c>
      <c r="S37" s="144" t="str" cm="1">
        <f t="array" ref="S37">IFERROR(IF($R37&gt;$S$7-$V$7,"",INDEX('[1]500'!$C:$C,$V$7+R36)),"")</f>
        <v/>
      </c>
      <c r="T37" s="179" t="str">
        <f>IFERROR(IF($R37&gt;$S$7-$V$7,"",VLOOKUP(S37,'[1]500'!$C:$M,3,FALSE)),"")</f>
        <v/>
      </c>
      <c r="U37" s="179" t="str">
        <f>IFERROR(IF($R37&gt;$S$7-$V$7,"",VLOOKUP(S37,'[1]500'!$C:$M,11,FALSE)),"")</f>
        <v/>
      </c>
      <c r="V37" s="180">
        <f t="shared" si="3"/>
        <v>0</v>
      </c>
      <c r="X37" s="149">
        <v>28</v>
      </c>
      <c r="Y37" s="144" t="str" cm="1">
        <f t="array" ref="Y37">IFERROR(IF($X37&gt;$Y$7-$AB$7,"",INDEX('[1]510'!$C:$C,$AB$7+X36)),"")</f>
        <v/>
      </c>
      <c r="Z37" s="179" t="str">
        <f>IFERROR(IF($X37&gt;$Y$7-$AB$7,"",VLOOKUP(Y37,'[1]510'!$C:$M,2,FALSE)),"")</f>
        <v/>
      </c>
      <c r="AA37" s="179" t="str">
        <f>IFERROR(IF($X37&gt;$Y$7-$AB$7,"",VLOOKUP(Y37,'[1]510'!$C:$M,8,FALSE)),"")</f>
        <v/>
      </c>
      <c r="AB37" s="180">
        <f t="shared" si="4"/>
        <v>0</v>
      </c>
      <c r="AD37" s="145" t="s">
        <v>549</v>
      </c>
      <c r="AJ37" s="149">
        <v>28</v>
      </c>
      <c r="AK37" s="144" t="str" cm="1">
        <f t="array" ref="AK37">IFERROR(IF($AJ37&gt;$AK$7-$AN$7,"",INDEX('[1]561'!$C:$C,$AN$7+AJ36)),"")</f>
        <v/>
      </c>
      <c r="AL37" s="179" t="str">
        <f>IFERROR(IF($AJ37&gt;$AK$7-$AN$7,"",VLOOKUP(AK37,'[1]561'!$C:$M,2,FALSE)),"")</f>
        <v/>
      </c>
      <c r="AM37" s="179" t="str">
        <f>IFERROR(IF($AJ37&gt;$AK$7-$AN$7,"",VLOOKUP(AK37,'[1]561'!$C:$M,3,FALSE)),"")</f>
        <v/>
      </c>
      <c r="AN37" s="179" t="str">
        <f>IFERROR(IF($AJ37&gt;$AK$7-$AN$7,"",VLOOKUP(AK37,'[1]561'!$C:$M,4,FALSE)),"")</f>
        <v/>
      </c>
      <c r="AO37" s="190">
        <f t="shared" si="0"/>
        <v>0</v>
      </c>
      <c r="AP37" s="179" t="str">
        <f>IFERROR(IF($AJ37&gt;$AK$7-$AN$7,"",VLOOKUP(AK37,'[1]561'!$C:$M,10,FALSE)),"")</f>
        <v/>
      </c>
      <c r="AQ37" s="180" t="str">
        <f>IFERROR(IF($AJ37&gt;$AK$7-$AN$7,"",IF(AO37&lt;0,COUNTIF($AO$10:$AO37,"&lt;0"),0)),"")</f>
        <v/>
      </c>
      <c r="BH37" s="221"/>
      <c r="BI37" s="222"/>
      <c r="BJ37" s="222"/>
    </row>
    <row r="38" spans="6:67" x14ac:dyDescent="0.3">
      <c r="F38" s="149">
        <v>29</v>
      </c>
      <c r="G38" s="144" t="str" cm="1">
        <f t="array" ref="G38">IFERROR(IF($F38&gt;$G$7-$J$7,"",INDEX('[1]502'!$C:$C,$J$7+F37)),"")</f>
        <v/>
      </c>
      <c r="H38" s="179" t="str">
        <f>IFERROR(IF($F38&gt;$G$7-$J$7,"",VLOOKUP(G38,'[1]502'!$C:$M,2,FALSE)),"")</f>
        <v/>
      </c>
      <c r="I38" s="179" t="str">
        <f>IFERROR(IF($F38&gt;$G$7-$J$7,"",VLOOKUP(G38,'[1]502'!$C:$M,10,FALSE)),"")</f>
        <v/>
      </c>
      <c r="J38" s="180">
        <f t="shared" si="1"/>
        <v>0</v>
      </c>
      <c r="L38" s="149">
        <v>29</v>
      </c>
      <c r="M38" s="144" t="str" cm="1">
        <f t="array" ref="M38">IFERROR(IF($L38&gt;$M$7-$P$7,"",INDEX('[1]502'!$C:$C,$P$7+L37)),"")</f>
        <v/>
      </c>
      <c r="N38" s="179" t="str">
        <f>IFERROR(IF($L38&gt;$M$7-$P$7,"",VLOOKUP(M38,'[1]502'!$C:$M,3,FALSE)),"")</f>
        <v/>
      </c>
      <c r="O38" s="179" t="str">
        <f>IFERROR(IF($L38&gt;$M$7-$P$7,"",VLOOKUP(M38,'[1]502'!$C:$M,11,FALSE)),"")</f>
        <v/>
      </c>
      <c r="P38" s="180">
        <f t="shared" si="2"/>
        <v>0</v>
      </c>
      <c r="R38" s="149">
        <v>29</v>
      </c>
      <c r="S38" s="144" t="str" cm="1">
        <f t="array" ref="S38">IFERROR(IF($R38&gt;$S$7-$V$7,"",INDEX('[1]500'!$C:$C,$V$7+R37)),"")</f>
        <v/>
      </c>
      <c r="T38" s="179" t="str">
        <f>IFERROR(IF($R38&gt;$S$7-$V$7,"",VLOOKUP(S38,'[1]500'!$C:$M,3,FALSE)),"")</f>
        <v/>
      </c>
      <c r="U38" s="179" t="str">
        <f>IFERROR(IF($R38&gt;$S$7-$V$7,"",VLOOKUP(S38,'[1]500'!$C:$M,11,FALSE)),"")</f>
        <v/>
      </c>
      <c r="V38" s="180">
        <f t="shared" si="3"/>
        <v>0</v>
      </c>
      <c r="X38" s="149">
        <v>29</v>
      </c>
      <c r="Y38" s="144" t="str" cm="1">
        <f t="array" ref="Y38">IFERROR(IF($X38&gt;$Y$7-$AB$7,"",INDEX('[1]510'!$C:$C,$AB$7+X37)),"")</f>
        <v/>
      </c>
      <c r="Z38" s="179" t="str">
        <f>IFERROR(IF($X38&gt;$Y$7-$AB$7,"",VLOOKUP(Y38,'[1]510'!$C:$M,2,FALSE)),"")</f>
        <v/>
      </c>
      <c r="AA38" s="179" t="str">
        <f>IFERROR(IF($X38&gt;$Y$7-$AB$7,"",VLOOKUP(Y38,'[1]510'!$C:$M,8,FALSE)),"")</f>
        <v/>
      </c>
      <c r="AB38" s="180">
        <f t="shared" si="4"/>
        <v>0</v>
      </c>
      <c r="AJ38" s="149">
        <v>29</v>
      </c>
      <c r="AK38" s="144" t="str" cm="1">
        <f t="array" ref="AK38">IFERROR(IF($AJ38&gt;$AK$7-$AN$7,"",INDEX('[1]561'!$C:$C,$AN$7+AJ37)),"")</f>
        <v/>
      </c>
      <c r="AL38" s="179" t="str">
        <f>IFERROR(IF($AJ38&gt;$AK$7-$AN$7,"",VLOOKUP(AK38,'[1]561'!$C:$M,2,FALSE)),"")</f>
        <v/>
      </c>
      <c r="AM38" s="179" t="str">
        <f>IFERROR(IF($AJ38&gt;$AK$7-$AN$7,"",VLOOKUP(AK38,'[1]561'!$C:$M,3,FALSE)),"")</f>
        <v/>
      </c>
      <c r="AN38" s="179" t="str">
        <f>IFERROR(IF($AJ38&gt;$AK$7-$AN$7,"",VLOOKUP(AK38,'[1]561'!$C:$M,4,FALSE)),"")</f>
        <v/>
      </c>
      <c r="AO38" s="190">
        <f t="shared" si="0"/>
        <v>0</v>
      </c>
      <c r="AP38" s="179" t="str">
        <f>IFERROR(IF($AJ38&gt;$AK$7-$AN$7,"",VLOOKUP(AK38,'[1]561'!$C:$M,10,FALSE)),"")</f>
        <v/>
      </c>
      <c r="AQ38" s="180" t="str">
        <f>IFERROR(IF($AJ38&gt;$AK$7-$AN$7,"",IF(AO38&lt;0,COUNTIF($AO$10:$AO38,"&lt;0"),0)),"")</f>
        <v/>
      </c>
      <c r="BH38" s="221"/>
      <c r="BI38" s="222"/>
      <c r="BJ38" s="222"/>
    </row>
    <row r="39" spans="6:67" ht="14.5" thickBot="1" x14ac:dyDescent="0.35">
      <c r="F39" s="149">
        <v>30</v>
      </c>
      <c r="G39" s="144" t="str" cm="1">
        <f t="array" ref="G39">IFERROR(IF($F39&gt;$G$7-$J$7,"",INDEX('[1]502'!$C:$C,$J$7+F38)),"")</f>
        <v/>
      </c>
      <c r="H39" s="179" t="str">
        <f>IFERROR(IF($F39&gt;$G$7-$J$7,"",VLOOKUP(G39,'[1]502'!$C:$M,2,FALSE)),"")</f>
        <v/>
      </c>
      <c r="I39" s="179" t="str">
        <f>IFERROR(IF($F39&gt;$G$7-$J$7,"",VLOOKUP(G39,'[1]502'!$C:$M,10,FALSE)),"")</f>
        <v/>
      </c>
      <c r="J39" s="180">
        <f t="shared" si="1"/>
        <v>0</v>
      </c>
      <c r="L39" s="149">
        <v>30</v>
      </c>
      <c r="M39" s="144" t="str" cm="1">
        <f t="array" ref="M39">IFERROR(IF($L39&gt;$M$7-$P$7,"",INDEX('[1]502'!$C:$C,$P$7+L38)),"")</f>
        <v/>
      </c>
      <c r="N39" s="179" t="str">
        <f>IFERROR(IF($L39&gt;$M$7-$P$7,"",VLOOKUP(M39,'[1]502'!$C:$M,3,FALSE)),"")</f>
        <v/>
      </c>
      <c r="O39" s="179" t="str">
        <f>IFERROR(IF($L39&gt;$M$7-$P$7,"",VLOOKUP(M39,'[1]502'!$C:$M,11,FALSE)),"")</f>
        <v/>
      </c>
      <c r="P39" s="180">
        <f t="shared" si="2"/>
        <v>0</v>
      </c>
      <c r="R39" s="149">
        <v>30</v>
      </c>
      <c r="S39" s="144" t="str" cm="1">
        <f t="array" ref="S39">IFERROR(IF($R39&gt;$S$7-$V$7,"",INDEX('[1]500'!$C:$C,$V$7+R38)),"")</f>
        <v/>
      </c>
      <c r="T39" s="179" t="str">
        <f>IFERROR(IF($R39&gt;$S$7-$V$7,"",VLOOKUP(S39,'[1]500'!$C:$M,3,FALSE)),"")</f>
        <v/>
      </c>
      <c r="U39" s="179" t="str">
        <f>IFERROR(IF($R39&gt;$S$7-$V$7,"",VLOOKUP(S39,'[1]500'!$C:$M,11,FALSE)),"")</f>
        <v/>
      </c>
      <c r="V39" s="180">
        <f t="shared" si="3"/>
        <v>0</v>
      </c>
      <c r="X39" s="149">
        <v>30</v>
      </c>
      <c r="Y39" s="144" t="str" cm="1">
        <f t="array" ref="Y39">IFERROR(IF($X39&gt;$Y$7-$AB$7,"",INDEX('[1]510'!$C:$C,$AB$7+X38)),"")</f>
        <v/>
      </c>
      <c r="Z39" s="179" t="str">
        <f>IFERROR(IF($X39&gt;$Y$7-$AB$7,"",VLOOKUP(Y39,'[1]510'!$C:$M,2,FALSE)),"")</f>
        <v/>
      </c>
      <c r="AA39" s="179" t="str">
        <f>IFERROR(IF($X39&gt;$Y$7-$AB$7,"",VLOOKUP(Y39,'[1]510'!$C:$M,8,FALSE)),"")</f>
        <v/>
      </c>
      <c r="AB39" s="180">
        <f t="shared" si="4"/>
        <v>0</v>
      </c>
      <c r="AD39" s="144" t="s">
        <v>552</v>
      </c>
      <c r="AJ39" s="149">
        <v>30</v>
      </c>
      <c r="AK39" s="144" t="str" cm="1">
        <f t="array" ref="AK39">IFERROR(IF($AJ39&gt;$AK$7-$AN$7,"",INDEX('[1]561'!$C:$C,$AN$7+AJ38)),"")</f>
        <v/>
      </c>
      <c r="AL39" s="179" t="str">
        <f>IFERROR(IF($AJ39&gt;$AK$7-$AN$7,"",VLOOKUP(AK39,'[1]561'!$C:$M,2,FALSE)),"")</f>
        <v/>
      </c>
      <c r="AM39" s="179" t="str">
        <f>IFERROR(IF($AJ39&gt;$AK$7-$AN$7,"",VLOOKUP(AK39,'[1]561'!$C:$M,3,FALSE)),"")</f>
        <v/>
      </c>
      <c r="AN39" s="179" t="str">
        <f>IFERROR(IF($AJ39&gt;$AK$7-$AN$7,"",VLOOKUP(AK39,'[1]561'!$C:$M,4,FALSE)),"")</f>
        <v/>
      </c>
      <c r="AO39" s="190">
        <f t="shared" si="0"/>
        <v>0</v>
      </c>
      <c r="AP39" s="179" t="str">
        <f>IFERROR(IF($AJ39&gt;$AK$7-$AN$7,"",VLOOKUP(AK39,'[1]561'!$C:$M,10,FALSE)),"")</f>
        <v/>
      </c>
      <c r="AQ39" s="180" t="str">
        <f>IFERROR(IF($AJ39&gt;$AK$7-$AN$7,"",IF(AO39&lt;0,COUNTIF($AO$10:$AO39,"&lt;0"),0)),"")</f>
        <v/>
      </c>
      <c r="BH39" s="221"/>
      <c r="BI39" s="222"/>
      <c r="BJ39" s="222"/>
    </row>
    <row r="40" spans="6:67" x14ac:dyDescent="0.3">
      <c r="F40" s="149">
        <v>31</v>
      </c>
      <c r="G40" s="144" t="str" cm="1">
        <f t="array" ref="G40">IFERROR(IF($F40&gt;$G$7-$J$7,"",INDEX('[1]502'!$C:$C,$J$7+F39)),"")</f>
        <v/>
      </c>
      <c r="H40" s="179" t="str">
        <f>IFERROR(IF($F40&gt;$G$7-$J$7,"",VLOOKUP(G40,'[1]502'!$C:$M,2,FALSE)),"")</f>
        <v/>
      </c>
      <c r="I40" s="179" t="str">
        <f>IFERROR(IF($F40&gt;$G$7-$J$7,"",VLOOKUP(G40,'[1]502'!$C:$M,10,FALSE)),"")</f>
        <v/>
      </c>
      <c r="J40" s="180">
        <f t="shared" si="1"/>
        <v>0</v>
      </c>
      <c r="L40" s="149">
        <v>31</v>
      </c>
      <c r="M40" s="144" t="str" cm="1">
        <f t="array" ref="M40">IFERROR(IF($L40&gt;$M$7-$P$7,"",INDEX('[1]502'!$C:$C,$P$7+L39)),"")</f>
        <v/>
      </c>
      <c r="N40" s="179" t="str">
        <f>IFERROR(IF($L40&gt;$M$7-$P$7,"",VLOOKUP(M40,'[1]502'!$C:$M,3,FALSE)),"")</f>
        <v/>
      </c>
      <c r="O40" s="179" t="str">
        <f>IFERROR(IF($L40&gt;$M$7-$P$7,"",VLOOKUP(M40,'[1]502'!$C:$M,11,FALSE)),"")</f>
        <v/>
      </c>
      <c r="P40" s="180">
        <f t="shared" si="2"/>
        <v>0</v>
      </c>
      <c r="R40" s="149">
        <v>31</v>
      </c>
      <c r="S40" s="144" t="str" cm="1">
        <f t="array" ref="S40">IFERROR(IF($R40&gt;$S$7-$V$7,"",INDEX('[1]500'!$C:$C,$V$7+R39)),"")</f>
        <v/>
      </c>
      <c r="T40" s="179" t="str">
        <f>IFERROR(IF($R40&gt;$S$7-$V$7,"",VLOOKUP(S40,'[1]500'!$C:$M,3,FALSE)),"")</f>
        <v/>
      </c>
      <c r="U40" s="179" t="str">
        <f>IFERROR(IF($R40&gt;$S$7-$V$7,"",VLOOKUP(S40,'[1]500'!$C:$M,11,FALSE)),"")</f>
        <v/>
      </c>
      <c r="V40" s="180">
        <f t="shared" si="3"/>
        <v>0</v>
      </c>
      <c r="X40" s="149">
        <v>31</v>
      </c>
      <c r="Y40" s="144" t="str" cm="1">
        <f t="array" ref="Y40">IFERROR(IF($X40&gt;$Y$7-$AB$7,"",INDEX('[1]510'!$C:$C,$AB$7+X39)),"")</f>
        <v/>
      </c>
      <c r="Z40" s="179" t="str">
        <f>IFERROR(IF($X40&gt;$Y$7-$AB$7,"",VLOOKUP(Y40,'[1]510'!$C:$M,2,FALSE)),"")</f>
        <v/>
      </c>
      <c r="AA40" s="179" t="str">
        <f>IFERROR(IF($X40&gt;$Y$7-$AB$7,"",VLOOKUP(Y40,'[1]510'!$C:$M,8,FALSE)),"")</f>
        <v/>
      </c>
      <c r="AB40" s="180">
        <f t="shared" si="4"/>
        <v>0</v>
      </c>
      <c r="AD40" s="161"/>
      <c r="AE40" s="169" t="s">
        <v>227</v>
      </c>
      <c r="AF40" s="170" t="s">
        <v>228</v>
      </c>
      <c r="AJ40" s="149">
        <v>31</v>
      </c>
      <c r="AK40" s="144" t="str" cm="1">
        <f t="array" ref="AK40">IFERROR(IF($AJ40&gt;$AK$7-$AN$7,"",INDEX('[1]561'!$C:$C,$AN$7+AJ39)),"")</f>
        <v/>
      </c>
      <c r="AL40" s="179" t="str">
        <f>IFERROR(IF($AJ40&gt;$AK$7-$AN$7,"",VLOOKUP(AK40,'[1]561'!$C:$M,2,FALSE)),"")</f>
        <v/>
      </c>
      <c r="AM40" s="179" t="str">
        <f>IFERROR(IF($AJ40&gt;$AK$7-$AN$7,"",VLOOKUP(AK40,'[1]561'!$C:$M,3,FALSE)),"")</f>
        <v/>
      </c>
      <c r="AN40" s="179" t="str">
        <f>IFERROR(IF($AJ40&gt;$AK$7-$AN$7,"",VLOOKUP(AK40,'[1]561'!$C:$M,4,FALSE)),"")</f>
        <v/>
      </c>
      <c r="AO40" s="190">
        <f t="shared" si="0"/>
        <v>0</v>
      </c>
      <c r="AP40" s="179" t="str">
        <f>IFERROR(IF($AJ40&gt;$AK$7-$AN$7,"",VLOOKUP(AK40,'[1]561'!$C:$M,10,FALSE)),"")</f>
        <v/>
      </c>
      <c r="AQ40" s="180" t="str">
        <f>IFERROR(IF($AJ40&gt;$AK$7-$AN$7,"",IF(AO40&lt;0,COUNTIF($AO$10:$AO40,"&lt;0"),0)),"")</f>
        <v/>
      </c>
      <c r="BH40" s="221"/>
      <c r="BI40" s="222"/>
      <c r="BJ40" s="222"/>
    </row>
    <row r="41" spans="6:67" x14ac:dyDescent="0.3">
      <c r="F41" s="149">
        <v>32</v>
      </c>
      <c r="G41" s="144" t="str" cm="1">
        <f t="array" ref="G41">IFERROR(IF($F41&gt;$G$7-$J$7,"",INDEX('[1]502'!$C:$C,$J$7+F40)),"")</f>
        <v/>
      </c>
      <c r="H41" s="179" t="str">
        <f>IFERROR(IF($F41&gt;$G$7-$J$7,"",VLOOKUP(G41,'[1]502'!$C:$M,2,FALSE)),"")</f>
        <v/>
      </c>
      <c r="I41" s="179" t="str">
        <f>IFERROR(IF($F41&gt;$G$7-$J$7,"",VLOOKUP(G41,'[1]502'!$C:$M,10,FALSE)),"")</f>
        <v/>
      </c>
      <c r="J41" s="180">
        <f t="shared" si="1"/>
        <v>0</v>
      </c>
      <c r="L41" s="149">
        <v>32</v>
      </c>
      <c r="M41" s="144" t="str" cm="1">
        <f t="array" ref="M41">IFERROR(IF($L41&gt;$M$7-$P$7,"",INDEX('[1]502'!$C:$C,$P$7+L40)),"")</f>
        <v/>
      </c>
      <c r="N41" s="179" t="str">
        <f>IFERROR(IF($L41&gt;$M$7-$P$7,"",VLOOKUP(M41,'[1]502'!$C:$M,3,FALSE)),"")</f>
        <v/>
      </c>
      <c r="O41" s="179" t="str">
        <f>IFERROR(IF($L41&gt;$M$7-$P$7,"",VLOOKUP(M41,'[1]502'!$C:$M,11,FALSE)),"")</f>
        <v/>
      </c>
      <c r="P41" s="180">
        <f t="shared" si="2"/>
        <v>0</v>
      </c>
      <c r="R41" s="149">
        <v>32</v>
      </c>
      <c r="S41" s="144" t="str" cm="1">
        <f t="array" ref="S41">IFERROR(IF($R41&gt;$S$7-$V$7,"",INDEX('[1]500'!$C:$C,$V$7+R40)),"")</f>
        <v/>
      </c>
      <c r="T41" s="179" t="str">
        <f>IFERROR(IF($R41&gt;$S$7-$V$7,"",VLOOKUP(S41,'[1]500'!$C:$M,3,FALSE)),"")</f>
        <v/>
      </c>
      <c r="U41" s="179" t="str">
        <f>IFERROR(IF($R41&gt;$S$7-$V$7,"",VLOOKUP(S41,'[1]500'!$C:$M,11,FALSE)),"")</f>
        <v/>
      </c>
      <c r="V41" s="180">
        <f t="shared" si="3"/>
        <v>0</v>
      </c>
      <c r="X41" s="149">
        <v>32</v>
      </c>
      <c r="Y41" s="144" t="str" cm="1">
        <f t="array" ref="Y41">IFERROR(IF($X41&gt;$Y$7-$AB$7,"",INDEX('[1]510'!$C:$C,$AB$7+X40)),"")</f>
        <v/>
      </c>
      <c r="Z41" s="179" t="str">
        <f>IFERROR(IF($X41&gt;$Y$7-$AB$7,"",VLOOKUP(Y41,'[1]510'!$C:$M,2,FALSE)),"")</f>
        <v/>
      </c>
      <c r="AA41" s="179" t="str">
        <f>IFERROR(IF($X41&gt;$Y$7-$AB$7,"",VLOOKUP(Y41,'[1]510'!$C:$M,8,FALSE)),"")</f>
        <v/>
      </c>
      <c r="AB41" s="180">
        <f t="shared" si="4"/>
        <v>0</v>
      </c>
      <c r="AD41" s="164" t="s">
        <v>230</v>
      </c>
      <c r="AE41" s="165">
        <f>INDEX('[1]521'!$F:$F,MATCH(AG41,'[1]521'!$C:$C,0))</f>
        <v>0</v>
      </c>
      <c r="AF41" s="166">
        <f>INDEX('[1]521'!$F:$F,MATCH(AH41,'[1]521'!$C:$C,0))</f>
        <v>0</v>
      </c>
      <c r="AG41" s="256" t="s">
        <v>286</v>
      </c>
      <c r="AH41" s="258" t="s">
        <v>287</v>
      </c>
      <c r="AJ41" s="149">
        <v>32</v>
      </c>
      <c r="AK41" s="144" t="str" cm="1">
        <f t="array" ref="AK41">IFERROR(IF($AJ41&gt;$AK$7-$AN$7,"",INDEX('[1]561'!$C:$C,$AN$7+AJ40)),"")</f>
        <v/>
      </c>
      <c r="AL41" s="179" t="str">
        <f>IFERROR(IF($AJ41&gt;$AK$7-$AN$7,"",VLOOKUP(AK41,'[1]561'!$C:$M,2,FALSE)),"")</f>
        <v/>
      </c>
      <c r="AM41" s="179" t="str">
        <f>IFERROR(IF($AJ41&gt;$AK$7-$AN$7,"",VLOOKUP(AK41,'[1]561'!$C:$M,3,FALSE)),"")</f>
        <v/>
      </c>
      <c r="AN41" s="179" t="str">
        <f>IFERROR(IF($AJ41&gt;$AK$7-$AN$7,"",VLOOKUP(AK41,'[1]561'!$C:$M,4,FALSE)),"")</f>
        <v/>
      </c>
      <c r="AO41" s="190">
        <f t="shared" si="0"/>
        <v>0</v>
      </c>
      <c r="AP41" s="179" t="str">
        <f>IFERROR(IF($AJ41&gt;$AK$7-$AN$7,"",VLOOKUP(AK41,'[1]561'!$C:$M,10,FALSE)),"")</f>
        <v/>
      </c>
      <c r="AQ41" s="180" t="str">
        <f>IFERROR(IF($AJ41&gt;$AK$7-$AN$7,"",IF(AO41&lt;0,COUNTIF($AO$10:$AO41,"&lt;0"),0)),"")</f>
        <v/>
      </c>
      <c r="BH41" s="221"/>
      <c r="BI41" s="222"/>
      <c r="BJ41" s="222"/>
    </row>
    <row r="42" spans="6:67" ht="26" x14ac:dyDescent="0.3">
      <c r="F42" s="149">
        <v>33</v>
      </c>
      <c r="G42" s="144" t="str" cm="1">
        <f t="array" ref="G42">IFERROR(IF($F42&gt;$G$7-$J$7,"",INDEX('[1]502'!$C:$C,$J$7+F41)),"")</f>
        <v/>
      </c>
      <c r="H42" s="179" t="str">
        <f>IFERROR(IF($F42&gt;$G$7-$J$7,"",VLOOKUP(G42,'[1]502'!$C:$M,2,FALSE)),"")</f>
        <v/>
      </c>
      <c r="I42" s="179" t="str">
        <f>IFERROR(IF($F42&gt;$G$7-$J$7,"",VLOOKUP(G42,'[1]502'!$C:$M,10,FALSE)),"")</f>
        <v/>
      </c>
      <c r="J42" s="180">
        <f t="shared" si="1"/>
        <v>0</v>
      </c>
      <c r="L42" s="149">
        <v>33</v>
      </c>
      <c r="M42" s="144" t="str" cm="1">
        <f t="array" ref="M42">IFERROR(IF($L42&gt;$M$7-$P$7,"",INDEX('[1]502'!$C:$C,$P$7+L41)),"")</f>
        <v/>
      </c>
      <c r="N42" s="179" t="str">
        <f>IFERROR(IF($L42&gt;$M$7-$P$7,"",VLOOKUP(M42,'[1]502'!$C:$M,3,FALSE)),"")</f>
        <v/>
      </c>
      <c r="O42" s="179" t="str">
        <f>IFERROR(IF($L42&gt;$M$7-$P$7,"",VLOOKUP(M42,'[1]502'!$C:$M,11,FALSE)),"")</f>
        <v/>
      </c>
      <c r="P42" s="180">
        <f t="shared" si="2"/>
        <v>0</v>
      </c>
      <c r="R42" s="149">
        <v>33</v>
      </c>
      <c r="S42" s="144" t="str" cm="1">
        <f t="array" ref="S42">IFERROR(IF($R42&gt;$S$7-$V$7,"",INDEX('[1]500'!$C:$C,$V$7+R41)),"")</f>
        <v/>
      </c>
      <c r="T42" s="179" t="str">
        <f>IFERROR(IF($R42&gt;$S$7-$V$7,"",VLOOKUP(S42,'[1]500'!$C:$M,3,FALSE)),"")</f>
        <v/>
      </c>
      <c r="U42" s="179" t="str">
        <f>IFERROR(IF($R42&gt;$S$7-$V$7,"",VLOOKUP(S42,'[1]500'!$C:$M,11,FALSE)),"")</f>
        <v/>
      </c>
      <c r="V42" s="180">
        <f t="shared" si="3"/>
        <v>0</v>
      </c>
      <c r="X42" s="149">
        <v>33</v>
      </c>
      <c r="Y42" s="144" t="str" cm="1">
        <f t="array" ref="Y42">IFERROR(IF($X42&gt;$Y$7-$AB$7,"",INDEX('[1]510'!$C:$C,$AB$7+X41)),"")</f>
        <v/>
      </c>
      <c r="Z42" s="179" t="str">
        <f>IFERROR(IF($X42&gt;$Y$7-$AB$7,"",VLOOKUP(Y42,'[1]510'!$C:$M,2,FALSE)),"")</f>
        <v/>
      </c>
      <c r="AA42" s="179" t="str">
        <f>IFERROR(IF($X42&gt;$Y$7-$AB$7,"",VLOOKUP(Y42,'[1]510'!$C:$M,8,FALSE)),"")</f>
        <v/>
      </c>
      <c r="AB42" s="180">
        <f t="shared" si="4"/>
        <v>0</v>
      </c>
      <c r="AD42" s="164" t="s">
        <v>231</v>
      </c>
      <c r="AE42" s="165">
        <f>INDEX('[1]521'!$F:$F,MATCH(AG42,'[1]521'!$C:$C,0))</f>
        <v>0</v>
      </c>
      <c r="AF42" s="166">
        <f>INDEX('[1]521'!$F:$F,MATCH(AH42,'[1]521'!$C:$C,0))</f>
        <v>0</v>
      </c>
      <c r="AG42" s="256" t="s">
        <v>288</v>
      </c>
      <c r="AH42" s="258" t="s">
        <v>289</v>
      </c>
      <c r="AJ42" s="149">
        <v>33</v>
      </c>
      <c r="AK42" s="144" t="str" cm="1">
        <f t="array" ref="AK42">IFERROR(IF($AJ42&gt;$AK$7-$AN$7,"",INDEX('[1]561'!$C:$C,$AN$7+AJ41)),"")</f>
        <v/>
      </c>
      <c r="AL42" s="179" t="str">
        <f>IFERROR(IF($AJ42&gt;$AK$7-$AN$7,"",VLOOKUP(AK42,'[1]561'!$C:$M,2,FALSE)),"")</f>
        <v/>
      </c>
      <c r="AM42" s="179" t="str">
        <f>IFERROR(IF($AJ42&gt;$AK$7-$AN$7,"",VLOOKUP(AK42,'[1]561'!$C:$M,3,FALSE)),"")</f>
        <v/>
      </c>
      <c r="AN42" s="179" t="str">
        <f>IFERROR(IF($AJ42&gt;$AK$7-$AN$7,"",VLOOKUP(AK42,'[1]561'!$C:$M,4,FALSE)),"")</f>
        <v/>
      </c>
      <c r="AO42" s="190">
        <f t="shared" si="0"/>
        <v>0</v>
      </c>
      <c r="AP42" s="179" t="str">
        <f>IFERROR(IF($AJ42&gt;$AK$7-$AN$7,"",VLOOKUP(AK42,'[1]561'!$C:$M,10,FALSE)),"")</f>
        <v/>
      </c>
      <c r="AQ42" s="180" t="str">
        <f>IFERROR(IF($AJ42&gt;$AK$7-$AN$7,"",IF(AO42&lt;0,COUNTIF($AO$10:$AO42,"&lt;0"),0)),"")</f>
        <v/>
      </c>
    </row>
    <row r="43" spans="6:67" ht="26" x14ac:dyDescent="0.3">
      <c r="F43" s="149">
        <v>34</v>
      </c>
      <c r="G43" s="144" t="str" cm="1">
        <f t="array" ref="G43">IFERROR(IF($F43&gt;$G$7-$J$7,"",INDEX('[1]502'!$C:$C,$J$7+F42)),"")</f>
        <v/>
      </c>
      <c r="H43" s="179" t="str">
        <f>IFERROR(IF($F43&gt;$G$7-$J$7,"",VLOOKUP(G43,'[1]502'!$C:$M,2,FALSE)),"")</f>
        <v/>
      </c>
      <c r="I43" s="179" t="str">
        <f>IFERROR(IF($F43&gt;$G$7-$J$7,"",VLOOKUP(G43,'[1]502'!$C:$M,10,FALSE)),"")</f>
        <v/>
      </c>
      <c r="J43" s="180">
        <f t="shared" si="1"/>
        <v>0</v>
      </c>
      <c r="L43" s="149">
        <v>34</v>
      </c>
      <c r="M43" s="144" t="str" cm="1">
        <f t="array" ref="M43">IFERROR(IF($L43&gt;$M$7-$P$7,"",INDEX('[1]502'!$C:$C,$P$7+L42)),"")</f>
        <v/>
      </c>
      <c r="N43" s="179" t="str">
        <f>IFERROR(IF($L43&gt;$M$7-$P$7,"",VLOOKUP(M43,'[1]502'!$C:$M,3,FALSE)),"")</f>
        <v/>
      </c>
      <c r="O43" s="179" t="str">
        <f>IFERROR(IF($L43&gt;$M$7-$P$7,"",VLOOKUP(M43,'[1]502'!$C:$M,11,FALSE)),"")</f>
        <v/>
      </c>
      <c r="P43" s="180">
        <f t="shared" si="2"/>
        <v>0</v>
      </c>
      <c r="R43" s="149">
        <v>34</v>
      </c>
      <c r="S43" s="144" t="str" cm="1">
        <f t="array" ref="S43">IFERROR(IF($R43&gt;$S$7-$V$7,"",INDEX('[1]500'!$C:$C,$V$7+R42)),"")</f>
        <v/>
      </c>
      <c r="T43" s="179" t="str">
        <f>IFERROR(IF($R43&gt;$S$7-$V$7,"",VLOOKUP(S43,'[1]500'!$C:$M,3,FALSE)),"")</f>
        <v/>
      </c>
      <c r="U43" s="179" t="str">
        <f>IFERROR(IF($R43&gt;$S$7-$V$7,"",VLOOKUP(S43,'[1]500'!$C:$M,11,FALSE)),"")</f>
        <v/>
      </c>
      <c r="V43" s="180">
        <f t="shared" si="3"/>
        <v>0</v>
      </c>
      <c r="X43" s="149">
        <v>34</v>
      </c>
      <c r="Y43" s="144" t="str" cm="1">
        <f t="array" ref="Y43">IFERROR(IF($X43&gt;$Y$7-$AB$7,"",INDEX('[1]510'!$C:$C,$AB$7+X42)),"")</f>
        <v/>
      </c>
      <c r="Z43" s="179" t="str">
        <f>IFERROR(IF($X43&gt;$Y$7-$AB$7,"",VLOOKUP(Y43,'[1]510'!$C:$M,2,FALSE)),"")</f>
        <v/>
      </c>
      <c r="AA43" s="179" t="str">
        <f>IFERROR(IF($X43&gt;$Y$7-$AB$7,"",VLOOKUP(Y43,'[1]510'!$C:$M,8,FALSE)),"")</f>
        <v/>
      </c>
      <c r="AB43" s="180">
        <f t="shared" si="4"/>
        <v>0</v>
      </c>
      <c r="AD43" s="164" t="s">
        <v>232</v>
      </c>
      <c r="AE43" s="165">
        <f>INDEX('[1]521'!$F:$F,MATCH(AG43,'[1]521'!$C:$C,0))</f>
        <v>0</v>
      </c>
      <c r="AF43" s="166">
        <f>INDEX('[1]521'!$F:$F,MATCH(AH43,'[1]521'!$C:$C,0))</f>
        <v>0</v>
      </c>
      <c r="AG43" s="256" t="s">
        <v>703</v>
      </c>
      <c r="AH43" s="258" t="s">
        <v>704</v>
      </c>
      <c r="AJ43" s="149">
        <v>34</v>
      </c>
      <c r="AK43" s="144" t="str" cm="1">
        <f t="array" ref="AK43">IFERROR(IF($AJ43&gt;$AK$7-$AN$7,"",INDEX('[1]561'!$C:$C,$AN$7+AJ42)),"")</f>
        <v/>
      </c>
      <c r="AL43" s="179" t="str">
        <f>IFERROR(IF($AJ43&gt;$AK$7-$AN$7,"",VLOOKUP(AK43,'[1]561'!$C:$M,2,FALSE)),"")</f>
        <v/>
      </c>
      <c r="AM43" s="179" t="str">
        <f>IFERROR(IF($AJ43&gt;$AK$7-$AN$7,"",VLOOKUP(AK43,'[1]561'!$C:$M,3,FALSE)),"")</f>
        <v/>
      </c>
      <c r="AN43" s="179" t="str">
        <f>IFERROR(IF($AJ43&gt;$AK$7-$AN$7,"",VLOOKUP(AK43,'[1]561'!$C:$M,4,FALSE)),"")</f>
        <v/>
      </c>
      <c r="AO43" s="190">
        <f t="shared" si="0"/>
        <v>0</v>
      </c>
      <c r="AP43" s="179" t="str">
        <f>IFERROR(IF($AJ43&gt;$AK$7-$AN$7,"",VLOOKUP(AK43,'[1]561'!$C:$M,10,FALSE)),"")</f>
        <v/>
      </c>
      <c r="AQ43" s="180" t="str">
        <f>IFERROR(IF($AJ43&gt;$AK$7-$AN$7,"",IF(AO43&lt;0,COUNTIF($AO$10:$AO43,"&lt;0"),0)),"")</f>
        <v/>
      </c>
      <c r="BH43" s="135"/>
      <c r="BI43" s="135"/>
      <c r="BJ43" s="223"/>
    </row>
    <row r="44" spans="6:67" x14ac:dyDescent="0.3">
      <c r="F44" s="149">
        <v>35</v>
      </c>
      <c r="G44" s="144" t="str" cm="1">
        <f t="array" ref="G44">IFERROR(IF($F44&gt;$G$7-$J$7,"",INDEX('[1]502'!$C:$C,$J$7+F43)),"")</f>
        <v/>
      </c>
      <c r="H44" s="179" t="str">
        <f>IFERROR(IF($F44&gt;$G$7-$J$7,"",VLOOKUP(G44,'[1]502'!$C:$M,2,FALSE)),"")</f>
        <v/>
      </c>
      <c r="I44" s="179" t="str">
        <f>IFERROR(IF($F44&gt;$G$7-$J$7,"",VLOOKUP(G44,'[1]502'!$C:$M,10,FALSE)),"")</f>
        <v/>
      </c>
      <c r="J44" s="180">
        <f t="shared" si="1"/>
        <v>0</v>
      </c>
      <c r="L44" s="149">
        <v>35</v>
      </c>
      <c r="M44" s="144" t="str" cm="1">
        <f t="array" ref="M44">IFERROR(IF($L44&gt;$M$7-$P$7,"",INDEX('[1]502'!$C:$C,$P$7+L43)),"")</f>
        <v/>
      </c>
      <c r="N44" s="179" t="str">
        <f>IFERROR(IF($L44&gt;$M$7-$P$7,"",VLOOKUP(M44,'[1]502'!$C:$M,3,FALSE)),"")</f>
        <v/>
      </c>
      <c r="O44" s="179" t="str">
        <f>IFERROR(IF($L44&gt;$M$7-$P$7,"",VLOOKUP(M44,'[1]502'!$C:$M,11,FALSE)),"")</f>
        <v/>
      </c>
      <c r="P44" s="180">
        <f t="shared" si="2"/>
        <v>0</v>
      </c>
      <c r="R44" s="149">
        <v>35</v>
      </c>
      <c r="S44" s="144" t="str" cm="1">
        <f t="array" ref="S44">IFERROR(IF($R44&gt;$S$7-$V$7,"",INDEX('[1]500'!$C:$C,$V$7+R43)),"")</f>
        <v/>
      </c>
      <c r="T44" s="179" t="str">
        <f>IFERROR(IF($R44&gt;$S$7-$V$7,"",VLOOKUP(S44,'[1]500'!$C:$M,3,FALSE)),"")</f>
        <v/>
      </c>
      <c r="U44" s="179" t="str">
        <f>IFERROR(IF($R44&gt;$S$7-$V$7,"",VLOOKUP(S44,'[1]500'!$C:$M,11,FALSE)),"")</f>
        <v/>
      </c>
      <c r="V44" s="180">
        <f t="shared" si="3"/>
        <v>0</v>
      </c>
      <c r="X44" s="149">
        <v>35</v>
      </c>
      <c r="Y44" s="144" t="str" cm="1">
        <f t="array" ref="Y44">IFERROR(IF($X44&gt;$Y$7-$AB$7,"",INDEX('[1]510'!$C:$C,$AB$7+X43)),"")</f>
        <v/>
      </c>
      <c r="Z44" s="179" t="str">
        <f>IFERROR(IF($X44&gt;$Y$7-$AB$7,"",VLOOKUP(Y44,'[1]510'!$C:$M,2,FALSE)),"")</f>
        <v/>
      </c>
      <c r="AA44" s="179" t="str">
        <f>IFERROR(IF($X44&gt;$Y$7-$AB$7,"",VLOOKUP(Y44,'[1]510'!$C:$M,8,FALSE)),"")</f>
        <v/>
      </c>
      <c r="AB44" s="180">
        <f t="shared" si="4"/>
        <v>0</v>
      </c>
      <c r="AD44" s="164" t="s">
        <v>551</v>
      </c>
      <c r="AE44" s="165">
        <f>INDEX('[1]501'!$I:$I,MATCH(AG44,'[1]501'!$C:$C,0))</f>
        <v>0</v>
      </c>
      <c r="AF44" s="166">
        <f>INDEX('[1]500'!$L:$L,MATCH(AH44,'[1]500'!$C:$C,0))</f>
        <v>0</v>
      </c>
      <c r="AG44" s="256" t="s">
        <v>630</v>
      </c>
      <c r="AH44" s="258" t="s">
        <v>85</v>
      </c>
      <c r="AJ44" s="149">
        <v>35</v>
      </c>
      <c r="AK44" s="144" t="str" cm="1">
        <f t="array" ref="AK44">IFERROR(IF($AJ44&gt;$AK$7-$AN$7,"",INDEX('[1]561'!$C:$C,$AN$7+AJ43)),"")</f>
        <v/>
      </c>
      <c r="AL44" s="179" t="str">
        <f>IFERROR(IF($AJ44&gt;$AK$7-$AN$7,"",VLOOKUP(AK44,'[1]561'!$C:$M,2,FALSE)),"")</f>
        <v/>
      </c>
      <c r="AM44" s="179" t="str">
        <f>IFERROR(IF($AJ44&gt;$AK$7-$AN$7,"",VLOOKUP(AK44,'[1]561'!$C:$M,3,FALSE)),"")</f>
        <v/>
      </c>
      <c r="AN44" s="179" t="str">
        <f>IFERROR(IF($AJ44&gt;$AK$7-$AN$7,"",VLOOKUP(AK44,'[1]561'!$C:$M,4,FALSE)),"")</f>
        <v/>
      </c>
      <c r="AO44" s="190">
        <f t="shared" si="0"/>
        <v>0</v>
      </c>
      <c r="AP44" s="179" t="str">
        <f>IFERROR(IF($AJ44&gt;$AK$7-$AN$7,"",VLOOKUP(AK44,'[1]561'!$C:$M,10,FALSE)),"")</f>
        <v/>
      </c>
      <c r="AQ44" s="180" t="str">
        <f>IFERROR(IF($AJ44&gt;$AK$7-$AN$7,"",IF(AO44&lt;0,COUNTIF($AO$10:$AO44,"&lt;0"),0)),"")</f>
        <v/>
      </c>
      <c r="BH44" s="132"/>
      <c r="BI44" s="132"/>
      <c r="BJ44" s="132"/>
    </row>
    <row r="45" spans="6:67" ht="14.5" thickBot="1" x14ac:dyDescent="0.35">
      <c r="F45" s="149">
        <v>36</v>
      </c>
      <c r="G45" s="144" t="str" cm="1">
        <f t="array" ref="G45">IFERROR(IF($F45&gt;$G$7-$J$7,"",INDEX('[1]502'!$C:$C,$J$7+F44)),"")</f>
        <v/>
      </c>
      <c r="H45" s="179" t="str">
        <f>IFERROR(IF($F45&gt;$G$7-$J$7,"",VLOOKUP(G45,'[1]502'!$C:$M,2,FALSE)),"")</f>
        <v/>
      </c>
      <c r="I45" s="179" t="str">
        <f>IFERROR(IF($F45&gt;$G$7-$J$7,"",VLOOKUP(G45,'[1]502'!$C:$M,10,FALSE)),"")</f>
        <v/>
      </c>
      <c r="J45" s="180">
        <f t="shared" si="1"/>
        <v>0</v>
      </c>
      <c r="L45" s="149">
        <v>36</v>
      </c>
      <c r="M45" s="144" t="str" cm="1">
        <f t="array" ref="M45">IFERROR(IF($L45&gt;$M$7-$P$7,"",INDEX('[1]502'!$C:$C,$P$7+L44)),"")</f>
        <v/>
      </c>
      <c r="N45" s="179" t="str">
        <f>IFERROR(IF($L45&gt;$M$7-$P$7,"",VLOOKUP(M45,'[1]502'!$C:$M,3,FALSE)),"")</f>
        <v/>
      </c>
      <c r="O45" s="179" t="str">
        <f>IFERROR(IF($L45&gt;$M$7-$P$7,"",VLOOKUP(M45,'[1]502'!$C:$M,11,FALSE)),"")</f>
        <v/>
      </c>
      <c r="P45" s="180">
        <f t="shared" si="2"/>
        <v>0</v>
      </c>
      <c r="R45" s="149">
        <v>36</v>
      </c>
      <c r="S45" s="144" t="str" cm="1">
        <f t="array" ref="S45">IFERROR(IF($R45&gt;$S$7-$V$7,"",INDEX('[1]500'!$C:$C,$V$7+R44)),"")</f>
        <v/>
      </c>
      <c r="T45" s="179" t="str">
        <f>IFERROR(IF($R45&gt;$S$7-$V$7,"",VLOOKUP(S45,'[1]500'!$C:$M,3,FALSE)),"")</f>
        <v/>
      </c>
      <c r="U45" s="179" t="str">
        <f>IFERROR(IF($R45&gt;$S$7-$V$7,"",VLOOKUP(S45,'[1]500'!$C:$M,11,FALSE)),"")</f>
        <v/>
      </c>
      <c r="V45" s="180">
        <f t="shared" si="3"/>
        <v>0</v>
      </c>
      <c r="X45" s="149">
        <v>36</v>
      </c>
      <c r="Y45" s="144" t="str" cm="1">
        <f t="array" ref="Y45">IFERROR(IF($X45&gt;$Y$7-$AB$7,"",INDEX('[1]510'!$C:$C,$AB$7+X44)),"")</f>
        <v/>
      </c>
      <c r="Z45" s="179" t="str">
        <f>IFERROR(IF($X45&gt;$Y$7-$AB$7,"",VLOOKUP(Y45,'[1]510'!$C:$M,2,FALSE)),"")</f>
        <v/>
      </c>
      <c r="AA45" s="179" t="str">
        <f>IFERROR(IF($X45&gt;$Y$7-$AB$7,"",VLOOKUP(Y45,'[1]510'!$C:$M,8,FALSE)),"")</f>
        <v/>
      </c>
      <c r="AB45" s="180">
        <f t="shared" si="4"/>
        <v>0</v>
      </c>
      <c r="AD45" s="167" t="s">
        <v>220</v>
      </c>
      <c r="AE45" s="171">
        <f>INDEX('[1]511'!$I:$I,MATCH(AG45,'[1]511'!$C:$C,0))</f>
        <v>0</v>
      </c>
      <c r="AF45" s="168">
        <f>INDEX('[1]510'!$I:$I,MATCH(AH45,'[1]510'!$C:$C,0))</f>
        <v>0</v>
      </c>
      <c r="AG45" s="256" t="s">
        <v>630</v>
      </c>
      <c r="AH45" s="258" t="s">
        <v>85</v>
      </c>
      <c r="AJ45" s="149">
        <v>36</v>
      </c>
      <c r="AK45" s="144" t="str" cm="1">
        <f t="array" ref="AK45">IFERROR(IF($AJ45&gt;$AK$7-$AN$7,"",INDEX('[1]561'!$C:$C,$AN$7+AJ44)),"")</f>
        <v/>
      </c>
      <c r="AL45" s="179" t="str">
        <f>IFERROR(IF($AJ45&gt;$AK$7-$AN$7,"",VLOOKUP(AK45,'[1]561'!$C:$M,2,FALSE)),"")</f>
        <v/>
      </c>
      <c r="AM45" s="179" t="str">
        <f>IFERROR(IF($AJ45&gt;$AK$7-$AN$7,"",VLOOKUP(AK45,'[1]561'!$C:$M,3,FALSE)),"")</f>
        <v/>
      </c>
      <c r="AN45" s="179" t="str">
        <f>IFERROR(IF($AJ45&gt;$AK$7-$AN$7,"",VLOOKUP(AK45,'[1]561'!$C:$M,4,FALSE)),"")</f>
        <v/>
      </c>
      <c r="AO45" s="190">
        <f t="shared" si="0"/>
        <v>0</v>
      </c>
      <c r="AP45" s="179" t="str">
        <f>IFERROR(IF($AJ45&gt;$AK$7-$AN$7,"",VLOOKUP(AK45,'[1]561'!$C:$M,10,FALSE)),"")</f>
        <v/>
      </c>
      <c r="AQ45" s="180" t="str">
        <f>IFERROR(IF($AJ45&gt;$AK$7-$AN$7,"",IF(AO45&lt;0,COUNTIF($AO$10:$AO45,"&lt;0"),0)),"")</f>
        <v/>
      </c>
      <c r="BH45" s="133"/>
      <c r="BI45" s="140"/>
      <c r="BJ45" s="140"/>
    </row>
    <row r="46" spans="6:67" x14ac:dyDescent="0.3">
      <c r="F46" s="149">
        <v>37</v>
      </c>
      <c r="G46" s="144" t="str" cm="1">
        <f t="array" ref="G46">IFERROR(IF($F46&gt;$G$7-$J$7,"",INDEX('[1]502'!$C:$C,$J$7+F45)),"")</f>
        <v/>
      </c>
      <c r="H46" s="179" t="str">
        <f>IFERROR(IF($F46&gt;$G$7-$J$7,"",VLOOKUP(G46,'[1]502'!$C:$M,2,FALSE)),"")</f>
        <v/>
      </c>
      <c r="I46" s="179" t="str">
        <f>IFERROR(IF($F46&gt;$G$7-$J$7,"",VLOOKUP(G46,'[1]502'!$C:$M,10,FALSE)),"")</f>
        <v/>
      </c>
      <c r="J46" s="180">
        <f t="shared" si="1"/>
        <v>0</v>
      </c>
      <c r="L46" s="149">
        <v>37</v>
      </c>
      <c r="M46" s="144" t="str" cm="1">
        <f t="array" ref="M46">IFERROR(IF($L46&gt;$M$7-$P$7,"",INDEX('[1]502'!$C:$C,$P$7+L45)),"")</f>
        <v/>
      </c>
      <c r="N46" s="179" t="str">
        <f>IFERROR(IF($L46&gt;$M$7-$P$7,"",VLOOKUP(M46,'[1]502'!$C:$M,3,FALSE)),"")</f>
        <v/>
      </c>
      <c r="O46" s="179" t="str">
        <f>IFERROR(IF($L46&gt;$M$7-$P$7,"",VLOOKUP(M46,'[1]502'!$C:$M,11,FALSE)),"")</f>
        <v/>
      </c>
      <c r="P46" s="180">
        <f t="shared" si="2"/>
        <v>0</v>
      </c>
      <c r="R46" s="149">
        <v>37</v>
      </c>
      <c r="S46" s="144" t="str" cm="1">
        <f t="array" ref="S46">IFERROR(IF($R46&gt;$S$7-$V$7,"",INDEX('[1]500'!$C:$C,$V$7+R45)),"")</f>
        <v/>
      </c>
      <c r="T46" s="179" t="str">
        <f>IFERROR(IF($R46&gt;$S$7-$V$7,"",VLOOKUP(S46,'[1]500'!$C:$M,3,FALSE)),"")</f>
        <v/>
      </c>
      <c r="U46" s="179" t="str">
        <f>IFERROR(IF($R46&gt;$S$7-$V$7,"",VLOOKUP(S46,'[1]500'!$C:$M,11,FALSE)),"")</f>
        <v/>
      </c>
      <c r="V46" s="180">
        <f t="shared" si="3"/>
        <v>0</v>
      </c>
      <c r="X46" s="149">
        <v>37</v>
      </c>
      <c r="Y46" s="144" t="str" cm="1">
        <f t="array" ref="Y46">IFERROR(IF($X46&gt;$Y$7-$AB$7,"",INDEX('[1]510'!$C:$C,$AB$7+X45)),"")</f>
        <v/>
      </c>
      <c r="Z46" s="179" t="str">
        <f>IFERROR(IF($X46&gt;$Y$7-$AB$7,"",VLOOKUP(Y46,'[1]510'!$C:$M,2,FALSE)),"")</f>
        <v/>
      </c>
      <c r="AA46" s="179" t="str">
        <f>IFERROR(IF($X46&gt;$Y$7-$AB$7,"",VLOOKUP(Y46,'[1]510'!$C:$M,8,FALSE)),"")</f>
        <v/>
      </c>
      <c r="AB46" s="180">
        <f t="shared" si="4"/>
        <v>0</v>
      </c>
      <c r="AJ46" s="149">
        <v>37</v>
      </c>
      <c r="AK46" s="144" t="str" cm="1">
        <f t="array" ref="AK46">IFERROR(IF($AJ46&gt;$AK$7-$AN$7,"",INDEX('[1]561'!$C:$C,$AN$7+AJ45)),"")</f>
        <v/>
      </c>
      <c r="AL46" s="179" t="str">
        <f>IFERROR(IF($AJ46&gt;$AK$7-$AN$7,"",VLOOKUP(AK46,'[1]561'!$C:$M,2,FALSE)),"")</f>
        <v/>
      </c>
      <c r="AM46" s="179" t="str">
        <f>IFERROR(IF($AJ46&gt;$AK$7-$AN$7,"",VLOOKUP(AK46,'[1]561'!$C:$M,3,FALSE)),"")</f>
        <v/>
      </c>
      <c r="AN46" s="179" t="str">
        <f>IFERROR(IF($AJ46&gt;$AK$7-$AN$7,"",VLOOKUP(AK46,'[1]561'!$C:$M,4,FALSE)),"")</f>
        <v/>
      </c>
      <c r="AO46" s="190">
        <f t="shared" si="0"/>
        <v>0</v>
      </c>
      <c r="AP46" s="179" t="str">
        <f>IFERROR(IF($AJ46&gt;$AK$7-$AN$7,"",VLOOKUP(AK46,'[1]561'!$C:$M,10,FALSE)),"")</f>
        <v/>
      </c>
      <c r="AQ46" s="180" t="str">
        <f>IFERROR(IF($AJ46&gt;$AK$7-$AN$7,"",IF(AO46&lt;0,COUNTIF($AO$10:$AO46,"&lt;0"),0)),"")</f>
        <v/>
      </c>
    </row>
    <row r="47" spans="6:67" x14ac:dyDescent="0.3">
      <c r="F47" s="149">
        <v>38</v>
      </c>
      <c r="G47" s="144" t="str" cm="1">
        <f t="array" ref="G47">IFERROR(IF($F47&gt;$G$7-$J$7,"",INDEX('[1]502'!$C:$C,$J$7+F46)),"")</f>
        <v/>
      </c>
      <c r="H47" s="179" t="str">
        <f>IFERROR(IF($F47&gt;$G$7-$J$7,"",VLOOKUP(G47,'[1]502'!$C:$M,2,FALSE)),"")</f>
        <v/>
      </c>
      <c r="I47" s="179" t="str">
        <f>IFERROR(IF($F47&gt;$G$7-$J$7,"",VLOOKUP(G47,'[1]502'!$C:$M,10,FALSE)),"")</f>
        <v/>
      </c>
      <c r="J47" s="180">
        <f t="shared" si="1"/>
        <v>0</v>
      </c>
      <c r="L47" s="149">
        <v>38</v>
      </c>
      <c r="M47" s="144" t="str" cm="1">
        <f t="array" ref="M47">IFERROR(IF($L47&gt;$M$7-$P$7,"",INDEX('[1]502'!$C:$C,$P$7+L46)),"")</f>
        <v/>
      </c>
      <c r="N47" s="179" t="str">
        <f>IFERROR(IF($L47&gt;$M$7-$P$7,"",VLOOKUP(M47,'[1]502'!$C:$M,3,FALSE)),"")</f>
        <v/>
      </c>
      <c r="O47" s="179" t="str">
        <f>IFERROR(IF($L47&gt;$M$7-$P$7,"",VLOOKUP(M47,'[1]502'!$C:$M,11,FALSE)),"")</f>
        <v/>
      </c>
      <c r="P47" s="180">
        <f t="shared" si="2"/>
        <v>0</v>
      </c>
      <c r="R47" s="149">
        <v>38</v>
      </c>
      <c r="S47" s="144" t="str" cm="1">
        <f t="array" ref="S47">IFERROR(IF($R47&gt;$S$7-$V$7,"",INDEX('[1]500'!$C:$C,$V$7+R46)),"")</f>
        <v/>
      </c>
      <c r="T47" s="179" t="str">
        <f>IFERROR(IF($R47&gt;$S$7-$V$7,"",VLOOKUP(S47,'[1]500'!$C:$M,3,FALSE)),"")</f>
        <v/>
      </c>
      <c r="U47" s="179" t="str">
        <f>IFERROR(IF($R47&gt;$S$7-$V$7,"",VLOOKUP(S47,'[1]500'!$C:$M,11,FALSE)),"")</f>
        <v/>
      </c>
      <c r="V47" s="180">
        <f t="shared" si="3"/>
        <v>0</v>
      </c>
      <c r="X47" s="149">
        <v>38</v>
      </c>
      <c r="Y47" s="144" t="str" cm="1">
        <f t="array" ref="Y47">IFERROR(IF($X47&gt;$Y$7-$AB$7,"",INDEX('[1]510'!$C:$C,$AB$7+X46)),"")</f>
        <v/>
      </c>
      <c r="Z47" s="179" t="str">
        <f>IFERROR(IF($X47&gt;$Y$7-$AB$7,"",VLOOKUP(Y47,'[1]510'!$C:$M,2,FALSE)),"")</f>
        <v/>
      </c>
      <c r="AA47" s="179" t="str">
        <f>IFERROR(IF($X47&gt;$Y$7-$AB$7,"",VLOOKUP(Y47,'[1]510'!$C:$M,8,FALSE)),"")</f>
        <v/>
      </c>
      <c r="AB47" s="180">
        <f t="shared" si="4"/>
        <v>0</v>
      </c>
      <c r="AJ47" s="149">
        <v>38</v>
      </c>
      <c r="AK47" s="144" t="str" cm="1">
        <f t="array" ref="AK47">IFERROR(IF($AJ47&gt;$AK$7-$AN$7,"",INDEX('[1]561'!$C:$C,$AN$7+AJ46)),"")</f>
        <v/>
      </c>
      <c r="AL47" s="179" t="str">
        <f>IFERROR(IF($AJ47&gt;$AK$7-$AN$7,"",VLOOKUP(AK47,'[1]561'!$C:$M,2,FALSE)),"")</f>
        <v/>
      </c>
      <c r="AM47" s="179" t="str">
        <f>IFERROR(IF($AJ47&gt;$AK$7-$AN$7,"",VLOOKUP(AK47,'[1]561'!$C:$M,3,FALSE)),"")</f>
        <v/>
      </c>
      <c r="AN47" s="179" t="str">
        <f>IFERROR(IF($AJ47&gt;$AK$7-$AN$7,"",VLOOKUP(AK47,'[1]561'!$C:$M,4,FALSE)),"")</f>
        <v/>
      </c>
      <c r="AO47" s="190">
        <f t="shared" si="0"/>
        <v>0</v>
      </c>
      <c r="AP47" s="179" t="str">
        <f>IFERROR(IF($AJ47&gt;$AK$7-$AN$7,"",VLOOKUP(AK47,'[1]561'!$C:$M,10,FALSE)),"")</f>
        <v/>
      </c>
      <c r="AQ47" s="180" t="str">
        <f>IFERROR(IF($AJ47&gt;$AK$7-$AN$7,"",IF(AO47&lt;0,COUNTIF($AO$10:$AO47,"&lt;0"),0)),"")</f>
        <v/>
      </c>
    </row>
    <row r="48" spans="6:67" x14ac:dyDescent="0.3">
      <c r="F48" s="149">
        <v>39</v>
      </c>
      <c r="G48" s="144" t="str" cm="1">
        <f t="array" ref="G48">IFERROR(IF($F48&gt;$G$7-$J$7,"",INDEX('[1]502'!$C:$C,$J$7+F47)),"")</f>
        <v/>
      </c>
      <c r="H48" s="179" t="str">
        <f>IFERROR(IF($F48&gt;$G$7-$J$7,"",VLOOKUP(G48,'[1]502'!$C:$M,2,FALSE)),"")</f>
        <v/>
      </c>
      <c r="I48" s="179" t="str">
        <f>IFERROR(IF($F48&gt;$G$7-$J$7,"",VLOOKUP(G48,'[1]502'!$C:$M,10,FALSE)),"")</f>
        <v/>
      </c>
      <c r="J48" s="180">
        <f t="shared" si="1"/>
        <v>0</v>
      </c>
      <c r="L48" s="149">
        <v>39</v>
      </c>
      <c r="M48" s="144" t="str" cm="1">
        <f t="array" ref="M48">IFERROR(IF($L48&gt;$M$7-$P$7,"",INDEX('[1]502'!$C:$C,$P$7+L47)),"")</f>
        <v/>
      </c>
      <c r="N48" s="179" t="str">
        <f>IFERROR(IF($L48&gt;$M$7-$P$7,"",VLOOKUP(M48,'[1]502'!$C:$M,3,FALSE)),"")</f>
        <v/>
      </c>
      <c r="O48" s="179" t="str">
        <f>IFERROR(IF($L48&gt;$M$7-$P$7,"",VLOOKUP(M48,'[1]502'!$C:$M,11,FALSE)),"")</f>
        <v/>
      </c>
      <c r="P48" s="180">
        <f t="shared" si="2"/>
        <v>0</v>
      </c>
      <c r="R48" s="149">
        <v>39</v>
      </c>
      <c r="S48" s="144" t="str" cm="1">
        <f t="array" ref="S48">IFERROR(IF($R48&gt;$S$7-$V$7,"",INDEX('[1]500'!$C:$C,$V$7+R47)),"")</f>
        <v/>
      </c>
      <c r="T48" s="179" t="str">
        <f>IFERROR(IF($R48&gt;$S$7-$V$7,"",VLOOKUP(S48,'[1]500'!$C:$M,3,FALSE)),"")</f>
        <v/>
      </c>
      <c r="U48" s="179" t="str">
        <f>IFERROR(IF($R48&gt;$S$7-$V$7,"",VLOOKUP(S48,'[1]500'!$C:$M,11,FALSE)),"")</f>
        <v/>
      </c>
      <c r="V48" s="180">
        <f t="shared" si="3"/>
        <v>0</v>
      </c>
      <c r="X48" s="149">
        <v>39</v>
      </c>
      <c r="Y48" s="144" t="str" cm="1">
        <f t="array" ref="Y48">IFERROR(IF($X48&gt;$Y$7-$AB$7,"",INDEX('[1]510'!$C:$C,$AB$7+X47)),"")</f>
        <v/>
      </c>
      <c r="Z48" s="179" t="str">
        <f>IFERROR(IF($X48&gt;$Y$7-$AB$7,"",VLOOKUP(Y48,'[1]510'!$C:$M,2,FALSE)),"")</f>
        <v/>
      </c>
      <c r="AA48" s="179" t="str">
        <f>IFERROR(IF($X48&gt;$Y$7-$AB$7,"",VLOOKUP(Y48,'[1]510'!$C:$M,8,FALSE)),"")</f>
        <v/>
      </c>
      <c r="AB48" s="180">
        <f t="shared" si="4"/>
        <v>0</v>
      </c>
      <c r="AD48" s="145" t="s">
        <v>711</v>
      </c>
      <c r="AJ48" s="149">
        <v>39</v>
      </c>
      <c r="AK48" s="144" t="str" cm="1">
        <f t="array" ref="AK48">IFERROR(IF($AJ48&gt;$AK$7-$AN$7,"",INDEX('[1]561'!$C:$C,$AN$7+AJ47)),"")</f>
        <v/>
      </c>
      <c r="AL48" s="179" t="str">
        <f>IFERROR(IF($AJ48&gt;$AK$7-$AN$7,"",VLOOKUP(AK48,'[1]561'!$C:$M,2,FALSE)),"")</f>
        <v/>
      </c>
      <c r="AM48" s="179" t="str">
        <f>IFERROR(IF($AJ48&gt;$AK$7-$AN$7,"",VLOOKUP(AK48,'[1]561'!$C:$M,3,FALSE)),"")</f>
        <v/>
      </c>
      <c r="AN48" s="179" t="str">
        <f>IFERROR(IF($AJ48&gt;$AK$7-$AN$7,"",VLOOKUP(AK48,'[1]561'!$C:$M,4,FALSE)),"")</f>
        <v/>
      </c>
      <c r="AO48" s="190">
        <f t="shared" si="0"/>
        <v>0</v>
      </c>
      <c r="AP48" s="179" t="str">
        <f>IFERROR(IF($AJ48&gt;$AK$7-$AN$7,"",VLOOKUP(AK48,'[1]561'!$C:$M,10,FALSE)),"")</f>
        <v/>
      </c>
      <c r="AQ48" s="180" t="str">
        <f>IFERROR(IF($AJ48&gt;$AK$7-$AN$7,"",IF(AO48&lt;0,COUNTIF($AO$10:$AO48,"&lt;0"),0)),"")</f>
        <v/>
      </c>
    </row>
    <row r="49" spans="6:68" x14ac:dyDescent="0.3">
      <c r="F49" s="149">
        <v>40</v>
      </c>
      <c r="G49" s="144" t="str" cm="1">
        <f t="array" ref="G49">IFERROR(IF($F49&gt;$G$7-$J$7,"",INDEX('[1]502'!$C:$C,$J$7+F48)),"")</f>
        <v/>
      </c>
      <c r="H49" s="179" t="str">
        <f>IFERROR(IF($F49&gt;$G$7-$J$7,"",VLOOKUP(G49,'[1]502'!$C:$M,2,FALSE)),"")</f>
        <v/>
      </c>
      <c r="I49" s="179" t="str">
        <f>IFERROR(IF($F49&gt;$G$7-$J$7,"",VLOOKUP(G49,'[1]502'!$C:$M,10,FALSE)),"")</f>
        <v/>
      </c>
      <c r="J49" s="180">
        <f t="shared" si="1"/>
        <v>0</v>
      </c>
      <c r="L49" s="149">
        <v>40</v>
      </c>
      <c r="M49" s="144" t="str" cm="1">
        <f t="array" ref="M49">IFERROR(IF($L49&gt;$M$7-$P$7,"",INDEX('[1]502'!$C:$C,$P$7+L48)),"")</f>
        <v/>
      </c>
      <c r="N49" s="179" t="str">
        <f>IFERROR(IF($L49&gt;$M$7-$P$7,"",VLOOKUP(M49,'[1]502'!$C:$M,3,FALSE)),"")</f>
        <v/>
      </c>
      <c r="O49" s="179" t="str">
        <f>IFERROR(IF($L49&gt;$M$7-$P$7,"",VLOOKUP(M49,'[1]502'!$C:$M,11,FALSE)),"")</f>
        <v/>
      </c>
      <c r="P49" s="180">
        <f t="shared" si="2"/>
        <v>0</v>
      </c>
      <c r="R49" s="149">
        <v>40</v>
      </c>
      <c r="S49" s="144" t="str" cm="1">
        <f t="array" ref="S49">IFERROR(IF($R49&gt;$S$7-$V$7,"",INDEX('[1]500'!$C:$C,$V$7+R48)),"")</f>
        <v/>
      </c>
      <c r="T49" s="179" t="str">
        <f>IFERROR(IF($R49&gt;$S$7-$V$7,"",VLOOKUP(S49,'[1]500'!$C:$M,3,FALSE)),"")</f>
        <v/>
      </c>
      <c r="U49" s="179" t="str">
        <f>IFERROR(IF($R49&gt;$S$7-$V$7,"",VLOOKUP(S49,'[1]500'!$C:$M,11,FALSE)),"")</f>
        <v/>
      </c>
      <c r="V49" s="180">
        <f t="shared" si="3"/>
        <v>0</v>
      </c>
      <c r="X49" s="149">
        <v>40</v>
      </c>
      <c r="Y49" s="144" t="str" cm="1">
        <f t="array" ref="Y49">IFERROR(IF($X49&gt;$Y$7-$AB$7,"",INDEX('[1]510'!$C:$C,$AB$7+X48)),"")</f>
        <v/>
      </c>
      <c r="Z49" s="179" t="str">
        <f>IFERROR(IF($X49&gt;$Y$7-$AB$7,"",VLOOKUP(Y49,'[1]510'!$C:$M,2,FALSE)),"")</f>
        <v/>
      </c>
      <c r="AA49" s="179" t="str">
        <f>IFERROR(IF($X49&gt;$Y$7-$AB$7,"",VLOOKUP(Y49,'[1]510'!$C:$M,8,FALSE)),"")</f>
        <v/>
      </c>
      <c r="AB49" s="180">
        <f t="shared" si="4"/>
        <v>0</v>
      </c>
      <c r="AJ49" s="149">
        <v>40</v>
      </c>
      <c r="AK49" s="144" t="str" cm="1">
        <f t="array" ref="AK49">IFERROR(IF($AJ49&gt;$AK$7-$AN$7,"",INDEX('[1]561'!$C:$C,$AN$7+AJ48)),"")</f>
        <v/>
      </c>
      <c r="AL49" s="179" t="str">
        <f>IFERROR(IF($AJ49&gt;$AK$7-$AN$7,"",VLOOKUP(AK49,'[1]561'!$C:$M,2,FALSE)),"")</f>
        <v/>
      </c>
      <c r="AM49" s="179" t="str">
        <f>IFERROR(IF($AJ49&gt;$AK$7-$AN$7,"",VLOOKUP(AK49,'[1]561'!$C:$M,3,FALSE)),"")</f>
        <v/>
      </c>
      <c r="AN49" s="179" t="str">
        <f>IFERROR(IF($AJ49&gt;$AK$7-$AN$7,"",VLOOKUP(AK49,'[1]561'!$C:$M,4,FALSE)),"")</f>
        <v/>
      </c>
      <c r="AO49" s="190">
        <f t="shared" si="0"/>
        <v>0</v>
      </c>
      <c r="AP49" s="179" t="str">
        <f>IFERROR(IF($AJ49&gt;$AK$7-$AN$7,"",VLOOKUP(AK49,'[1]561'!$C:$M,10,FALSE)),"")</f>
        <v/>
      </c>
      <c r="AQ49" s="180" t="str">
        <f>IFERROR(IF($AJ49&gt;$AK$7-$AN$7,"",IF(AO49&lt;0,COUNTIF($AO$10:$AO49,"&lt;0"),0)),"")</f>
        <v/>
      </c>
    </row>
    <row r="50" spans="6:68" ht="14.5" thickBot="1" x14ac:dyDescent="0.35">
      <c r="F50" s="149">
        <v>41</v>
      </c>
      <c r="G50" s="144" t="str" cm="1">
        <f t="array" ref="G50">IFERROR(IF($F50&gt;$G$7-$J$7,"",INDEX('[1]502'!$C:$C,$J$7+F49)),"")</f>
        <v/>
      </c>
      <c r="H50" s="179" t="str">
        <f>IFERROR(IF($F50&gt;$G$7-$J$7,"",VLOOKUP(G50,'[1]502'!$C:$M,2,FALSE)),"")</f>
        <v/>
      </c>
      <c r="I50" s="179" t="str">
        <f>IFERROR(IF($F50&gt;$G$7-$J$7,"",VLOOKUP(G50,'[1]502'!$C:$M,10,FALSE)),"")</f>
        <v/>
      </c>
      <c r="J50" s="180">
        <f t="shared" si="1"/>
        <v>0</v>
      </c>
      <c r="L50" s="149">
        <v>41</v>
      </c>
      <c r="M50" s="144" t="str" cm="1">
        <f t="array" ref="M50">IFERROR(IF($L50&gt;$M$7-$P$7,"",INDEX('[1]502'!$C:$C,$P$7+L49)),"")</f>
        <v/>
      </c>
      <c r="N50" s="179" t="str">
        <f>IFERROR(IF($L50&gt;$M$7-$P$7,"",VLOOKUP(M50,'[1]502'!$C:$M,3,FALSE)),"")</f>
        <v/>
      </c>
      <c r="O50" s="179" t="str">
        <f>IFERROR(IF($L50&gt;$M$7-$P$7,"",VLOOKUP(M50,'[1]502'!$C:$M,11,FALSE)),"")</f>
        <v/>
      </c>
      <c r="P50" s="180">
        <f t="shared" si="2"/>
        <v>0</v>
      </c>
      <c r="R50" s="149">
        <v>41</v>
      </c>
      <c r="S50" s="144" t="str" cm="1">
        <f t="array" ref="S50">IFERROR(IF($R50&gt;$S$7-$V$7,"",INDEX('[1]500'!$C:$C,$V$7+R49)),"")</f>
        <v/>
      </c>
      <c r="T50" s="179" t="str">
        <f>IFERROR(IF($R50&gt;$S$7-$V$7,"",VLOOKUP(S50,'[1]500'!$C:$M,3,FALSE)),"")</f>
        <v/>
      </c>
      <c r="U50" s="179" t="str">
        <f>IFERROR(IF($R50&gt;$S$7-$V$7,"",VLOOKUP(S50,'[1]500'!$C:$M,11,FALSE)),"")</f>
        <v/>
      </c>
      <c r="V50" s="180">
        <f t="shared" si="3"/>
        <v>0</v>
      </c>
      <c r="X50" s="149">
        <v>41</v>
      </c>
      <c r="Y50" s="144" t="str" cm="1">
        <f t="array" ref="Y50">IFERROR(IF($X50&gt;$Y$7-$AB$7,"",INDEX('[1]510'!$C:$C,$AB$7+X49)),"")</f>
        <v/>
      </c>
      <c r="Z50" s="179" t="str">
        <f>IFERROR(IF($X50&gt;$Y$7-$AB$7,"",VLOOKUP(Y50,'[1]510'!$C:$M,2,FALSE)),"")</f>
        <v/>
      </c>
      <c r="AA50" s="179" t="str">
        <f>IFERROR(IF($X50&gt;$Y$7-$AB$7,"",VLOOKUP(Y50,'[1]510'!$C:$M,8,FALSE)),"")</f>
        <v/>
      </c>
      <c r="AB50" s="180">
        <f t="shared" si="4"/>
        <v>0</v>
      </c>
      <c r="AD50" s="144" t="s">
        <v>550</v>
      </c>
      <c r="AE50" s="144" t="s">
        <v>710</v>
      </c>
      <c r="AF50" s="144" t="s">
        <v>709</v>
      </c>
      <c r="AJ50" s="149">
        <v>41</v>
      </c>
      <c r="AK50" s="144" t="str" cm="1">
        <f t="array" ref="AK50">IFERROR(IF($AJ50&gt;$AK$7-$AN$7,"",INDEX('[1]561'!$C:$C,$AN$7+AJ49)),"")</f>
        <v/>
      </c>
      <c r="AL50" s="179" t="str">
        <f>IFERROR(IF($AJ50&gt;$AK$7-$AN$7,"",VLOOKUP(AK50,'[1]561'!$C:$M,2,FALSE)),"")</f>
        <v/>
      </c>
      <c r="AM50" s="179" t="str">
        <f>IFERROR(IF($AJ50&gt;$AK$7-$AN$7,"",VLOOKUP(AK50,'[1]561'!$C:$M,3,FALSE)),"")</f>
        <v/>
      </c>
      <c r="AN50" s="179" t="str">
        <f>IFERROR(IF($AJ50&gt;$AK$7-$AN$7,"",VLOOKUP(AK50,'[1]561'!$C:$M,4,FALSE)),"")</f>
        <v/>
      </c>
      <c r="AO50" s="190">
        <f t="shared" si="0"/>
        <v>0</v>
      </c>
      <c r="AP50" s="179" t="str">
        <f>IFERROR(IF($AJ50&gt;$AK$7-$AN$7,"",VLOOKUP(AK50,'[1]561'!$C:$M,10,FALSE)),"")</f>
        <v/>
      </c>
      <c r="AQ50" s="180" t="str">
        <f>IFERROR(IF($AJ50&gt;$AK$7-$AN$7,"",IF(AO50&lt;0,COUNTIF($AO$10:$AO50,"&lt;0"),0)),"")</f>
        <v/>
      </c>
      <c r="BP50" s="224"/>
    </row>
    <row r="51" spans="6:68" x14ac:dyDescent="0.3">
      <c r="F51" s="149">
        <v>42</v>
      </c>
      <c r="G51" s="144" t="str" cm="1">
        <f t="array" ref="G51">IFERROR(IF($F51&gt;$G$7-$J$7,"",INDEX('[1]502'!$C:$C,$J$7+F50)),"")</f>
        <v/>
      </c>
      <c r="H51" s="179" t="str">
        <f>IFERROR(IF($F51&gt;$G$7-$J$7,"",VLOOKUP(G51,'[1]502'!$C:$M,2,FALSE)),"")</f>
        <v/>
      </c>
      <c r="I51" s="179" t="str">
        <f>IFERROR(IF($F51&gt;$G$7-$J$7,"",VLOOKUP(G51,'[1]502'!$C:$M,10,FALSE)),"")</f>
        <v/>
      </c>
      <c r="J51" s="180">
        <f t="shared" si="1"/>
        <v>0</v>
      </c>
      <c r="L51" s="149">
        <v>42</v>
      </c>
      <c r="M51" s="144" t="str" cm="1">
        <f t="array" ref="M51">IFERROR(IF($L51&gt;$M$7-$P$7,"",INDEX('[1]502'!$C:$C,$P$7+L50)),"")</f>
        <v/>
      </c>
      <c r="N51" s="179" t="str">
        <f>IFERROR(IF($L51&gt;$M$7-$P$7,"",VLOOKUP(M51,'[1]502'!$C:$M,3,FALSE)),"")</f>
        <v/>
      </c>
      <c r="O51" s="179" t="str">
        <f>IFERROR(IF($L51&gt;$M$7-$P$7,"",VLOOKUP(M51,'[1]502'!$C:$M,11,FALSE)),"")</f>
        <v/>
      </c>
      <c r="P51" s="180">
        <f t="shared" si="2"/>
        <v>0</v>
      </c>
      <c r="R51" s="149">
        <v>42</v>
      </c>
      <c r="S51" s="144" t="str" cm="1">
        <f t="array" ref="S51">IFERROR(IF($R51&gt;$S$7-$V$7,"",INDEX('[1]500'!$C:$C,$V$7+R50)),"")</f>
        <v/>
      </c>
      <c r="T51" s="179" t="str">
        <f>IFERROR(IF($R51&gt;$S$7-$V$7,"",VLOOKUP(S51,'[1]500'!$C:$M,3,FALSE)),"")</f>
        <v/>
      </c>
      <c r="U51" s="179" t="str">
        <f>IFERROR(IF($R51&gt;$S$7-$V$7,"",VLOOKUP(S51,'[1]500'!$C:$M,11,FALSE)),"")</f>
        <v/>
      </c>
      <c r="V51" s="180">
        <f t="shared" si="3"/>
        <v>0</v>
      </c>
      <c r="X51" s="149">
        <v>42</v>
      </c>
      <c r="Y51" s="144" t="str" cm="1">
        <f t="array" ref="Y51">IFERROR(IF($X51&gt;$Y$7-$AB$7,"",INDEX('[1]510'!$C:$C,$AB$7+X50)),"")</f>
        <v/>
      </c>
      <c r="Z51" s="179" t="str">
        <f>IFERROR(IF($X51&gt;$Y$7-$AB$7,"",VLOOKUP(Y51,'[1]510'!$C:$M,2,FALSE)),"")</f>
        <v/>
      </c>
      <c r="AA51" s="179" t="str">
        <f>IFERROR(IF($X51&gt;$Y$7-$AB$7,"",VLOOKUP(Y51,'[1]510'!$C:$M,8,FALSE)),"")</f>
        <v/>
      </c>
      <c r="AB51" s="180">
        <f t="shared" si="4"/>
        <v>0</v>
      </c>
      <c r="AD51" s="187" t="s">
        <v>292</v>
      </c>
      <c r="AE51" s="147">
        <f>INDEX('[1]309'!$F:$F,MATCH($AG51,'[1]309'!$E:$E,0))</f>
        <v>0</v>
      </c>
      <c r="AF51" s="148">
        <f>INDEX('[1]309'!$G:$G,MATCH($AG51,'[1]309'!$E:$E,0))</f>
        <v>0</v>
      </c>
      <c r="AG51" s="256" t="s">
        <v>282</v>
      </c>
      <c r="AJ51" s="149">
        <v>42</v>
      </c>
      <c r="AK51" s="144" t="str" cm="1">
        <f t="array" ref="AK51">IFERROR(IF($AJ51&gt;$AK$7-$AN$7,"",INDEX('[1]561'!$C:$C,$AN$7+AJ50)),"")</f>
        <v/>
      </c>
      <c r="AL51" s="179" t="str">
        <f>IFERROR(IF($AJ51&gt;$AK$7-$AN$7,"",VLOOKUP(AK51,'[1]561'!$C:$M,2,FALSE)),"")</f>
        <v/>
      </c>
      <c r="AM51" s="179" t="str">
        <f>IFERROR(IF($AJ51&gt;$AK$7-$AN$7,"",VLOOKUP(AK51,'[1]561'!$C:$M,3,FALSE)),"")</f>
        <v/>
      </c>
      <c r="AN51" s="179" t="str">
        <f>IFERROR(IF($AJ51&gt;$AK$7-$AN$7,"",VLOOKUP(AK51,'[1]561'!$C:$M,4,FALSE)),"")</f>
        <v/>
      </c>
      <c r="AO51" s="190">
        <f t="shared" si="0"/>
        <v>0</v>
      </c>
      <c r="AP51" s="179" t="str">
        <f>IFERROR(IF($AJ51&gt;$AK$7-$AN$7,"",VLOOKUP(AK51,'[1]561'!$C:$M,10,FALSE)),"")</f>
        <v/>
      </c>
      <c r="AQ51" s="180" t="str">
        <f>IFERROR(IF($AJ51&gt;$AK$7-$AN$7,"",IF(AO51&lt;0,COUNTIF($AO$10:$AO51,"&lt;0"),0)),"")</f>
        <v/>
      </c>
    </row>
    <row r="52" spans="6:68" x14ac:dyDescent="0.3">
      <c r="F52" s="149">
        <v>43</v>
      </c>
      <c r="G52" s="144" t="str" cm="1">
        <f t="array" ref="G52">IFERROR(IF($F52&gt;$G$7-$J$7,"",INDEX('[1]502'!$C:$C,$J$7+F51)),"")</f>
        <v/>
      </c>
      <c r="H52" s="179" t="str">
        <f>IFERROR(IF($F52&gt;$G$7-$J$7,"",VLOOKUP(G52,'[1]502'!$C:$M,2,FALSE)),"")</f>
        <v/>
      </c>
      <c r="I52" s="179" t="str">
        <f>IFERROR(IF($F52&gt;$G$7-$J$7,"",VLOOKUP(G52,'[1]502'!$C:$M,10,FALSE)),"")</f>
        <v/>
      </c>
      <c r="J52" s="180">
        <f t="shared" si="1"/>
        <v>0</v>
      </c>
      <c r="L52" s="149">
        <v>43</v>
      </c>
      <c r="M52" s="144" t="str" cm="1">
        <f t="array" ref="M52">IFERROR(IF($L52&gt;$M$7-$P$7,"",INDEX('[1]502'!$C:$C,$P$7+L51)),"")</f>
        <v/>
      </c>
      <c r="N52" s="179" t="str">
        <f>IFERROR(IF($L52&gt;$M$7-$P$7,"",VLOOKUP(M52,'[1]502'!$C:$M,3,FALSE)),"")</f>
        <v/>
      </c>
      <c r="O52" s="179" t="str">
        <f>IFERROR(IF($L52&gt;$M$7-$P$7,"",VLOOKUP(M52,'[1]502'!$C:$M,11,FALSE)),"")</f>
        <v/>
      </c>
      <c r="P52" s="180">
        <f t="shared" si="2"/>
        <v>0</v>
      </c>
      <c r="R52" s="149">
        <v>43</v>
      </c>
      <c r="S52" s="144" t="str" cm="1">
        <f t="array" ref="S52">IFERROR(IF($R52&gt;$S$7-$V$7,"",INDEX('[1]500'!$C:$C,$V$7+R51)),"")</f>
        <v/>
      </c>
      <c r="T52" s="179" t="str">
        <f>IFERROR(IF($R52&gt;$S$7-$V$7,"",VLOOKUP(S52,'[1]500'!$C:$M,3,FALSE)),"")</f>
        <v/>
      </c>
      <c r="U52" s="179" t="str">
        <f>IFERROR(IF($R52&gt;$S$7-$V$7,"",VLOOKUP(S52,'[1]500'!$C:$M,11,FALSE)),"")</f>
        <v/>
      </c>
      <c r="V52" s="180">
        <f t="shared" si="3"/>
        <v>0</v>
      </c>
      <c r="X52" s="149">
        <v>43</v>
      </c>
      <c r="Y52" s="144" t="str" cm="1">
        <f t="array" ref="Y52">IFERROR(IF($X52&gt;$Y$7-$AB$7,"",INDEX('[1]510'!$C:$C,$AB$7+X51)),"")</f>
        <v/>
      </c>
      <c r="Z52" s="179" t="str">
        <f>IFERROR(IF($X52&gt;$Y$7-$AB$7,"",VLOOKUP(Y52,'[1]510'!$C:$M,2,FALSE)),"")</f>
        <v/>
      </c>
      <c r="AA52" s="179" t="str">
        <f>IFERROR(IF($X52&gt;$Y$7-$AB$7,"",VLOOKUP(Y52,'[1]510'!$C:$M,8,FALSE)),"")</f>
        <v/>
      </c>
      <c r="AB52" s="180">
        <f t="shared" si="4"/>
        <v>0</v>
      </c>
      <c r="AD52" s="189" t="s">
        <v>705</v>
      </c>
      <c r="AE52" s="144">
        <f>INDEX('[1]309'!$F:$F,MATCH($AG52,'[1]309'!$E:$E,0))</f>
        <v>0</v>
      </c>
      <c r="AF52" s="386">
        <f>INDEX('[1]309'!$G:$G,MATCH($AG52,'[1]309'!$E:$E,0))</f>
        <v>0</v>
      </c>
      <c r="AG52" s="256" t="s">
        <v>707</v>
      </c>
      <c r="AJ52" s="149">
        <v>43</v>
      </c>
      <c r="AK52" s="144" t="str" cm="1">
        <f t="array" ref="AK52">IFERROR(IF($AJ52&gt;$AK$7-$AN$7,"",INDEX('[1]561'!$C:$C,$AN$7+AJ51)),"")</f>
        <v/>
      </c>
      <c r="AL52" s="179" t="str">
        <f>IFERROR(IF($AJ52&gt;$AK$7-$AN$7,"",VLOOKUP(AK52,'[1]561'!$C:$M,2,FALSE)),"")</f>
        <v/>
      </c>
      <c r="AM52" s="179" t="str">
        <f>IFERROR(IF($AJ52&gt;$AK$7-$AN$7,"",VLOOKUP(AK52,'[1]561'!$C:$M,3,FALSE)),"")</f>
        <v/>
      </c>
      <c r="AN52" s="179" t="str">
        <f>IFERROR(IF($AJ52&gt;$AK$7-$AN$7,"",VLOOKUP(AK52,'[1]561'!$C:$M,4,FALSE)),"")</f>
        <v/>
      </c>
      <c r="AO52" s="190">
        <f t="shared" si="0"/>
        <v>0</v>
      </c>
      <c r="AP52" s="179" t="str">
        <f>IFERROR(IF($AJ52&gt;$AK$7-$AN$7,"",VLOOKUP(AK52,'[1]561'!$C:$M,10,FALSE)),"")</f>
        <v/>
      </c>
      <c r="AQ52" s="180" t="str">
        <f>IFERROR(IF($AJ52&gt;$AK$7-$AN$7,"",IF(AO52&lt;0,COUNTIF($AO$10:$AO52,"&lt;0"),0)),"")</f>
        <v/>
      </c>
    </row>
    <row r="53" spans="6:68" x14ac:dyDescent="0.3">
      <c r="F53" s="149">
        <v>44</v>
      </c>
      <c r="G53" s="144" t="str" cm="1">
        <f t="array" ref="G53">IFERROR(IF($F53&gt;$G$7-$J$7,"",INDEX('[1]502'!$C:$C,$J$7+F52)),"")</f>
        <v/>
      </c>
      <c r="H53" s="179" t="str">
        <f>IFERROR(IF($F53&gt;$G$7-$J$7,"",VLOOKUP(G53,'[1]502'!$C:$M,2,FALSE)),"")</f>
        <v/>
      </c>
      <c r="I53" s="179" t="str">
        <f>IFERROR(IF($F53&gt;$G$7-$J$7,"",VLOOKUP(G53,'[1]502'!$C:$M,10,FALSE)),"")</f>
        <v/>
      </c>
      <c r="J53" s="180">
        <f t="shared" si="1"/>
        <v>0</v>
      </c>
      <c r="L53" s="149">
        <v>44</v>
      </c>
      <c r="M53" s="144" t="str" cm="1">
        <f t="array" ref="M53">IFERROR(IF($L53&gt;$M$7-$P$7,"",INDEX('[1]502'!$C:$C,$P$7+L52)),"")</f>
        <v/>
      </c>
      <c r="N53" s="179" t="str">
        <f>IFERROR(IF($L53&gt;$M$7-$P$7,"",VLOOKUP(M53,'[1]502'!$C:$M,3,FALSE)),"")</f>
        <v/>
      </c>
      <c r="O53" s="179" t="str">
        <f>IFERROR(IF($L53&gt;$M$7-$P$7,"",VLOOKUP(M53,'[1]502'!$C:$M,11,FALSE)),"")</f>
        <v/>
      </c>
      <c r="P53" s="180">
        <f t="shared" si="2"/>
        <v>0</v>
      </c>
      <c r="R53" s="149">
        <v>44</v>
      </c>
      <c r="S53" s="144" t="str" cm="1">
        <f t="array" ref="S53">IFERROR(IF($R53&gt;$S$7-$V$7,"",INDEX('[1]500'!$C:$C,$V$7+R52)),"")</f>
        <v/>
      </c>
      <c r="T53" s="179" t="str">
        <f>IFERROR(IF($R53&gt;$S$7-$V$7,"",VLOOKUP(S53,'[1]500'!$C:$M,3,FALSE)),"")</f>
        <v/>
      </c>
      <c r="U53" s="179" t="str">
        <f>IFERROR(IF($R53&gt;$S$7-$V$7,"",VLOOKUP(S53,'[1]500'!$C:$M,11,FALSE)),"")</f>
        <v/>
      </c>
      <c r="V53" s="180">
        <f t="shared" si="3"/>
        <v>0</v>
      </c>
      <c r="X53" s="149">
        <v>44</v>
      </c>
      <c r="Y53" s="144" t="str" cm="1">
        <f t="array" ref="Y53">IFERROR(IF($X53&gt;$Y$7-$AB$7,"",INDEX('[1]510'!$C:$C,$AB$7+X52)),"")</f>
        <v/>
      </c>
      <c r="Z53" s="179" t="str">
        <f>IFERROR(IF($X53&gt;$Y$7-$AB$7,"",VLOOKUP(Y53,'[1]510'!$C:$M,2,FALSE)),"")</f>
        <v/>
      </c>
      <c r="AA53" s="179" t="str">
        <f>IFERROR(IF($X53&gt;$Y$7-$AB$7,"",VLOOKUP(Y53,'[1]510'!$C:$M,8,FALSE)),"")</f>
        <v/>
      </c>
      <c r="AB53" s="180">
        <f t="shared" si="4"/>
        <v>0</v>
      </c>
      <c r="AD53" s="189" t="s">
        <v>50</v>
      </c>
      <c r="AE53" s="144">
        <f>INDEX('[1]309'!$F:$F,MATCH($AG53,'[1]309'!$E:$E,0))</f>
        <v>0</v>
      </c>
      <c r="AF53" s="386">
        <f>INDEX('[1]309'!$G:$G,MATCH($AG53,'[1]309'!$E:$E,0))</f>
        <v>0</v>
      </c>
      <c r="AG53" s="256" t="s">
        <v>312</v>
      </c>
      <c r="AJ53" s="149">
        <v>44</v>
      </c>
      <c r="AK53" s="144" t="str" cm="1">
        <f t="array" ref="AK53">IFERROR(IF($AJ53&gt;$AK$7-$AN$7,"",INDEX('[1]561'!$C:$C,$AN$7+AJ52)),"")</f>
        <v/>
      </c>
      <c r="AL53" s="179" t="str">
        <f>IFERROR(IF($AJ53&gt;$AK$7-$AN$7,"",VLOOKUP(AK53,'[1]561'!$C:$M,2,FALSE)),"")</f>
        <v/>
      </c>
      <c r="AM53" s="179" t="str">
        <f>IFERROR(IF($AJ53&gt;$AK$7-$AN$7,"",VLOOKUP(AK53,'[1]561'!$C:$M,3,FALSE)),"")</f>
        <v/>
      </c>
      <c r="AN53" s="179" t="str">
        <f>IFERROR(IF($AJ53&gt;$AK$7-$AN$7,"",VLOOKUP(AK53,'[1]561'!$C:$M,4,FALSE)),"")</f>
        <v/>
      </c>
      <c r="AO53" s="190">
        <f t="shared" si="0"/>
        <v>0</v>
      </c>
      <c r="AP53" s="179" t="str">
        <f>IFERROR(IF($AJ53&gt;$AK$7-$AN$7,"",VLOOKUP(AK53,'[1]561'!$C:$M,10,FALSE)),"")</f>
        <v/>
      </c>
      <c r="AQ53" s="180" t="str">
        <f>IFERROR(IF($AJ53&gt;$AK$7-$AN$7,"",IF(AO53&lt;0,COUNTIF($AO$10:$AO53,"&lt;0"),0)),"")</f>
        <v/>
      </c>
    </row>
    <row r="54" spans="6:68" x14ac:dyDescent="0.3">
      <c r="F54" s="149">
        <v>45</v>
      </c>
      <c r="G54" s="144" t="str" cm="1">
        <f t="array" ref="G54">IFERROR(IF($F54&gt;$G$7-$J$7,"",INDEX('[1]502'!$C:$C,$J$7+F53)),"")</f>
        <v/>
      </c>
      <c r="H54" s="179" t="str">
        <f>IFERROR(IF($F54&gt;$G$7-$J$7,"",VLOOKUP(G54,'[1]502'!$C:$M,2,FALSE)),"")</f>
        <v/>
      </c>
      <c r="I54" s="179" t="str">
        <f>IFERROR(IF($F54&gt;$G$7-$J$7,"",VLOOKUP(G54,'[1]502'!$C:$M,10,FALSE)),"")</f>
        <v/>
      </c>
      <c r="J54" s="180">
        <f t="shared" si="1"/>
        <v>0</v>
      </c>
      <c r="L54" s="149">
        <v>45</v>
      </c>
      <c r="M54" s="144" t="str" cm="1">
        <f t="array" ref="M54">IFERROR(IF($L54&gt;$M$7-$P$7,"",INDEX('[1]502'!$C:$C,$P$7+L53)),"")</f>
        <v/>
      </c>
      <c r="N54" s="179" t="str">
        <f>IFERROR(IF($L54&gt;$M$7-$P$7,"",VLOOKUP(M54,'[1]502'!$C:$M,3,FALSE)),"")</f>
        <v/>
      </c>
      <c r="O54" s="179" t="str">
        <f>IFERROR(IF($L54&gt;$M$7-$P$7,"",VLOOKUP(M54,'[1]502'!$C:$M,11,FALSE)),"")</f>
        <v/>
      </c>
      <c r="P54" s="180">
        <f t="shared" si="2"/>
        <v>0</v>
      </c>
      <c r="R54" s="149">
        <v>45</v>
      </c>
      <c r="S54" s="144" t="str" cm="1">
        <f t="array" ref="S54">IFERROR(IF($R54&gt;$S$7-$V$7,"",INDEX('[1]500'!$C:$C,$V$7+R53)),"")</f>
        <v/>
      </c>
      <c r="T54" s="179" t="str">
        <f>IFERROR(IF($R54&gt;$S$7-$V$7,"",VLOOKUP(S54,'[1]500'!$C:$M,3,FALSE)),"")</f>
        <v/>
      </c>
      <c r="U54" s="179" t="str">
        <f>IFERROR(IF($R54&gt;$S$7-$V$7,"",VLOOKUP(S54,'[1]500'!$C:$M,11,FALSE)),"")</f>
        <v/>
      </c>
      <c r="V54" s="180">
        <f t="shared" si="3"/>
        <v>0</v>
      </c>
      <c r="X54" s="149">
        <v>45</v>
      </c>
      <c r="Y54" s="144" t="str" cm="1">
        <f t="array" ref="Y54">IFERROR(IF($X54&gt;$Y$7-$AB$7,"",INDEX('[1]510'!$C:$C,$AB$7+X53)),"")</f>
        <v/>
      </c>
      <c r="Z54" s="179" t="str">
        <f>IFERROR(IF($X54&gt;$Y$7-$AB$7,"",VLOOKUP(Y54,'[1]510'!$C:$M,2,FALSE)),"")</f>
        <v/>
      </c>
      <c r="AA54" s="179" t="str">
        <f>IFERROR(IF($X54&gt;$Y$7-$AB$7,"",VLOOKUP(Y54,'[1]510'!$C:$M,8,FALSE)),"")</f>
        <v/>
      </c>
      <c r="AB54" s="180">
        <f t="shared" si="4"/>
        <v>0</v>
      </c>
      <c r="AD54" s="189" t="s">
        <v>706</v>
      </c>
      <c r="AE54" s="144">
        <f>INDEX('[1]309'!$F:$F,MATCH($AG54,'[1]309'!$E:$E,0))</f>
        <v>0</v>
      </c>
      <c r="AF54" s="386">
        <f>INDEX('[1]309'!$G:$G,MATCH($AG54,'[1]309'!$E:$E,0))</f>
        <v>0</v>
      </c>
      <c r="AG54" s="256" t="s">
        <v>708</v>
      </c>
      <c r="AJ54" s="149">
        <v>45</v>
      </c>
      <c r="AK54" s="144" t="str" cm="1">
        <f t="array" ref="AK54">IFERROR(IF($AJ54&gt;$AK$7-$AN$7,"",INDEX('[1]561'!$C:$C,$AN$7+AJ53)),"")</f>
        <v/>
      </c>
      <c r="AL54" s="179" t="str">
        <f>IFERROR(IF($AJ54&gt;$AK$7-$AN$7,"",VLOOKUP(AK54,'[1]561'!$C:$M,2,FALSE)),"")</f>
        <v/>
      </c>
      <c r="AM54" s="179" t="str">
        <f>IFERROR(IF($AJ54&gt;$AK$7-$AN$7,"",VLOOKUP(AK54,'[1]561'!$C:$M,3,FALSE)),"")</f>
        <v/>
      </c>
      <c r="AN54" s="179" t="str">
        <f>IFERROR(IF($AJ54&gt;$AK$7-$AN$7,"",VLOOKUP(AK54,'[1]561'!$C:$M,4,FALSE)),"")</f>
        <v/>
      </c>
      <c r="AO54" s="190">
        <f t="shared" si="0"/>
        <v>0</v>
      </c>
      <c r="AP54" s="179" t="str">
        <f>IFERROR(IF($AJ54&gt;$AK$7-$AN$7,"",VLOOKUP(AK54,'[1]561'!$C:$M,10,FALSE)),"")</f>
        <v/>
      </c>
      <c r="AQ54" s="180" t="str">
        <f>IFERROR(IF($AJ54&gt;$AK$7-$AN$7,"",IF(AO54&lt;0,COUNTIF($AO$10:$AO54,"&lt;0"),0)),"")</f>
        <v/>
      </c>
    </row>
    <row r="55" spans="6:68" ht="14.5" thickBot="1" x14ac:dyDescent="0.35">
      <c r="F55" s="149">
        <v>46</v>
      </c>
      <c r="G55" s="144" t="str" cm="1">
        <f t="array" ref="G55">IFERROR(IF($F55&gt;$G$7-$J$7,"",INDEX('[1]502'!$C:$C,$J$7+F54)),"")</f>
        <v/>
      </c>
      <c r="H55" s="179" t="str">
        <f>IFERROR(IF($F55&gt;$G$7-$J$7,"",VLOOKUP(G55,'[1]502'!$C:$M,2,FALSE)),"")</f>
        <v/>
      </c>
      <c r="I55" s="179" t="str">
        <f>IFERROR(IF($F55&gt;$G$7-$J$7,"",VLOOKUP(G55,'[1]502'!$C:$M,10,FALSE)),"")</f>
        <v/>
      </c>
      <c r="J55" s="180">
        <f t="shared" si="1"/>
        <v>0</v>
      </c>
      <c r="L55" s="149">
        <v>46</v>
      </c>
      <c r="M55" s="144" t="str" cm="1">
        <f t="array" ref="M55">IFERROR(IF($L55&gt;$M$7-$P$7,"",INDEX('[1]502'!$C:$C,$P$7+L54)),"")</f>
        <v/>
      </c>
      <c r="N55" s="179" t="str">
        <f>IFERROR(IF($L55&gt;$M$7-$P$7,"",VLOOKUP(M55,'[1]502'!$C:$M,3,FALSE)),"")</f>
        <v/>
      </c>
      <c r="O55" s="179" t="str">
        <f>IFERROR(IF($L55&gt;$M$7-$P$7,"",VLOOKUP(M55,'[1]502'!$C:$M,11,FALSE)),"")</f>
        <v/>
      </c>
      <c r="P55" s="180">
        <f t="shared" si="2"/>
        <v>0</v>
      </c>
      <c r="R55" s="149">
        <v>46</v>
      </c>
      <c r="S55" s="144" t="str" cm="1">
        <f t="array" ref="S55">IFERROR(IF($R55&gt;$S$7-$V$7,"",INDEX('[1]500'!$C:$C,$V$7+R54)),"")</f>
        <v/>
      </c>
      <c r="T55" s="179" t="str">
        <f>IFERROR(IF($R55&gt;$S$7-$V$7,"",VLOOKUP(S55,'[1]500'!$C:$M,3,FALSE)),"")</f>
        <v/>
      </c>
      <c r="U55" s="179" t="str">
        <f>IFERROR(IF($R55&gt;$S$7-$V$7,"",VLOOKUP(S55,'[1]500'!$C:$M,11,FALSE)),"")</f>
        <v/>
      </c>
      <c r="V55" s="180">
        <f t="shared" si="3"/>
        <v>0</v>
      </c>
      <c r="X55" s="149">
        <v>46</v>
      </c>
      <c r="Y55" s="144" t="str" cm="1">
        <f t="array" ref="Y55">IFERROR(IF($X55&gt;$Y$7-$AB$7,"",INDEX('[1]510'!$C:$C,$AB$7+X54)),"")</f>
        <v/>
      </c>
      <c r="Z55" s="179" t="str">
        <f>IFERROR(IF($X55&gt;$Y$7-$AB$7,"",VLOOKUP(Y55,'[1]510'!$C:$M,2,FALSE)),"")</f>
        <v/>
      </c>
      <c r="AA55" s="179" t="str">
        <f>IFERROR(IF($X55&gt;$Y$7-$AB$7,"",VLOOKUP(Y55,'[1]510'!$C:$M,8,FALSE)),"")</f>
        <v/>
      </c>
      <c r="AB55" s="180">
        <f t="shared" si="4"/>
        <v>0</v>
      </c>
      <c r="AD55" s="188" t="s">
        <v>85</v>
      </c>
      <c r="AE55" s="176">
        <f>INDEX('[1]309'!$F:$F,MATCH($AG55,'[1]309'!$E:$E,0))</f>
        <v>0</v>
      </c>
      <c r="AF55" s="172">
        <f>INDEX('[1]309'!$G:$G,MATCH($AG55,'[1]309'!$E:$E,0))</f>
        <v>0</v>
      </c>
      <c r="AG55" s="256" t="s">
        <v>85</v>
      </c>
      <c r="AJ55" s="149">
        <v>46</v>
      </c>
      <c r="AK55" s="144" t="str" cm="1">
        <f t="array" ref="AK55">IFERROR(IF($AJ55&gt;$AK$7-$AN$7,"",INDEX('[1]561'!$C:$C,$AN$7+AJ54)),"")</f>
        <v/>
      </c>
      <c r="AL55" s="179" t="str">
        <f>IFERROR(IF($AJ55&gt;$AK$7-$AN$7,"",VLOOKUP(AK55,'[1]561'!$C:$M,2,FALSE)),"")</f>
        <v/>
      </c>
      <c r="AM55" s="179" t="str">
        <f>IFERROR(IF($AJ55&gt;$AK$7-$AN$7,"",VLOOKUP(AK55,'[1]561'!$C:$M,3,FALSE)),"")</f>
        <v/>
      </c>
      <c r="AN55" s="179" t="str">
        <f>IFERROR(IF($AJ55&gt;$AK$7-$AN$7,"",VLOOKUP(AK55,'[1]561'!$C:$M,4,FALSE)),"")</f>
        <v/>
      </c>
      <c r="AO55" s="190">
        <f t="shared" si="0"/>
        <v>0</v>
      </c>
      <c r="AP55" s="179" t="str">
        <f>IFERROR(IF($AJ55&gt;$AK$7-$AN$7,"",VLOOKUP(AK55,'[1]561'!$C:$M,10,FALSE)),"")</f>
        <v/>
      </c>
      <c r="AQ55" s="180" t="str">
        <f>IFERROR(IF($AJ55&gt;$AK$7-$AN$7,"",IF(AO55&lt;0,COUNTIF($AO$10:$AO55,"&lt;0"),0)),"")</f>
        <v/>
      </c>
    </row>
    <row r="56" spans="6:68" x14ac:dyDescent="0.3">
      <c r="F56" s="149">
        <v>47</v>
      </c>
      <c r="G56" s="144" t="str" cm="1">
        <f t="array" ref="G56">IFERROR(IF($F56&gt;$G$7-$J$7,"",INDEX('[1]502'!$C:$C,$J$7+F55)),"")</f>
        <v/>
      </c>
      <c r="H56" s="179" t="str">
        <f>IFERROR(IF($F56&gt;$G$7-$J$7,"",VLOOKUP(G56,'[1]502'!$C:$M,2,FALSE)),"")</f>
        <v/>
      </c>
      <c r="I56" s="179" t="str">
        <f>IFERROR(IF($F56&gt;$G$7-$J$7,"",VLOOKUP(G56,'[1]502'!$C:$M,10,FALSE)),"")</f>
        <v/>
      </c>
      <c r="J56" s="180">
        <f t="shared" si="1"/>
        <v>0</v>
      </c>
      <c r="L56" s="149">
        <v>47</v>
      </c>
      <c r="M56" s="144" t="str" cm="1">
        <f t="array" ref="M56">IFERROR(IF($L56&gt;$M$7-$P$7,"",INDEX('[1]502'!$C:$C,$P$7+L55)),"")</f>
        <v/>
      </c>
      <c r="N56" s="179" t="str">
        <f>IFERROR(IF($L56&gt;$M$7-$P$7,"",VLOOKUP(M56,'[1]502'!$C:$M,3,FALSE)),"")</f>
        <v/>
      </c>
      <c r="O56" s="179" t="str">
        <f>IFERROR(IF($L56&gt;$M$7-$P$7,"",VLOOKUP(M56,'[1]502'!$C:$M,11,FALSE)),"")</f>
        <v/>
      </c>
      <c r="P56" s="180">
        <f t="shared" si="2"/>
        <v>0</v>
      </c>
      <c r="R56" s="149">
        <v>47</v>
      </c>
      <c r="S56" s="144" t="str" cm="1">
        <f t="array" ref="S56">IFERROR(IF($R56&gt;$S$7-$V$7,"",INDEX('[1]500'!$C:$C,$V$7+R55)),"")</f>
        <v/>
      </c>
      <c r="T56" s="179" t="str">
        <f>IFERROR(IF($R56&gt;$S$7-$V$7,"",VLOOKUP(S56,'[1]500'!$C:$M,3,FALSE)),"")</f>
        <v/>
      </c>
      <c r="U56" s="179" t="str">
        <f>IFERROR(IF($R56&gt;$S$7-$V$7,"",VLOOKUP(S56,'[1]500'!$C:$M,11,FALSE)),"")</f>
        <v/>
      </c>
      <c r="V56" s="180">
        <f t="shared" si="3"/>
        <v>0</v>
      </c>
      <c r="X56" s="149">
        <v>47</v>
      </c>
      <c r="Y56" s="144" t="str" cm="1">
        <f t="array" ref="Y56">IFERROR(IF($X56&gt;$Y$7-$AB$7,"",INDEX('[1]510'!$C:$C,$AB$7+X55)),"")</f>
        <v/>
      </c>
      <c r="Z56" s="179" t="str">
        <f>IFERROR(IF($X56&gt;$Y$7-$AB$7,"",VLOOKUP(Y56,'[1]510'!$C:$M,2,FALSE)),"")</f>
        <v/>
      </c>
      <c r="AA56" s="179" t="str">
        <f>IFERROR(IF($X56&gt;$Y$7-$AB$7,"",VLOOKUP(Y56,'[1]510'!$C:$M,8,FALSE)),"")</f>
        <v/>
      </c>
      <c r="AB56" s="180">
        <f t="shared" si="4"/>
        <v>0</v>
      </c>
      <c r="AJ56" s="149">
        <v>47</v>
      </c>
      <c r="AK56" s="144" t="str" cm="1">
        <f t="array" ref="AK56">IFERROR(IF($AJ56&gt;$AK$7-$AN$7,"",INDEX('[1]561'!$C:$C,$AN$7+AJ55)),"")</f>
        <v/>
      </c>
      <c r="AL56" s="179" t="str">
        <f>IFERROR(IF($AJ56&gt;$AK$7-$AN$7,"",VLOOKUP(AK56,'[1]561'!$C:$M,2,FALSE)),"")</f>
        <v/>
      </c>
      <c r="AM56" s="179" t="str">
        <f>IFERROR(IF($AJ56&gt;$AK$7-$AN$7,"",VLOOKUP(AK56,'[1]561'!$C:$M,3,FALSE)),"")</f>
        <v/>
      </c>
      <c r="AN56" s="179" t="str">
        <f>IFERROR(IF($AJ56&gt;$AK$7-$AN$7,"",VLOOKUP(AK56,'[1]561'!$C:$M,4,FALSE)),"")</f>
        <v/>
      </c>
      <c r="AO56" s="190">
        <f t="shared" si="0"/>
        <v>0</v>
      </c>
      <c r="AP56" s="179" t="str">
        <f>IFERROR(IF($AJ56&gt;$AK$7-$AN$7,"",VLOOKUP(AK56,'[1]561'!$C:$M,10,FALSE)),"")</f>
        <v/>
      </c>
      <c r="AQ56" s="180" t="str">
        <f>IFERROR(IF($AJ56&gt;$AK$7-$AN$7,"",IF(AO56&lt;0,COUNTIF($AO$10:$AO56,"&lt;0"),0)),"")</f>
        <v/>
      </c>
    </row>
    <row r="57" spans="6:68" ht="22.5" customHeight="1" x14ac:dyDescent="0.3">
      <c r="F57" s="149">
        <v>48</v>
      </c>
      <c r="G57" s="144" t="str" cm="1">
        <f t="array" ref="G57">IFERROR(IF($F57&gt;$G$7-$J$7,"",INDEX('[1]502'!$C:$C,$J$7+F56)),"")</f>
        <v/>
      </c>
      <c r="H57" s="179" t="str">
        <f>IFERROR(IF($F57&gt;$G$7-$J$7,"",VLOOKUP(G57,'[1]502'!$C:$M,2,FALSE)),"")</f>
        <v/>
      </c>
      <c r="I57" s="179" t="str">
        <f>IFERROR(IF($F57&gt;$G$7-$J$7,"",VLOOKUP(G57,'[1]502'!$C:$M,10,FALSE)),"")</f>
        <v/>
      </c>
      <c r="J57" s="180">
        <f t="shared" si="1"/>
        <v>0</v>
      </c>
      <c r="L57" s="149">
        <v>48</v>
      </c>
      <c r="M57" s="144" t="str" cm="1">
        <f t="array" ref="M57">IFERROR(IF($L57&gt;$M$7-$P$7,"",INDEX('[1]502'!$C:$C,$P$7+L56)),"")</f>
        <v/>
      </c>
      <c r="N57" s="179" t="str">
        <f>IFERROR(IF($L57&gt;$M$7-$P$7,"",VLOOKUP(M57,'[1]502'!$C:$M,3,FALSE)),"")</f>
        <v/>
      </c>
      <c r="O57" s="179" t="str">
        <f>IFERROR(IF($L57&gt;$M$7-$P$7,"",VLOOKUP(M57,'[1]502'!$C:$M,11,FALSE)),"")</f>
        <v/>
      </c>
      <c r="P57" s="180">
        <f t="shared" si="2"/>
        <v>0</v>
      </c>
      <c r="R57" s="149">
        <v>48</v>
      </c>
      <c r="S57" s="144" t="str" cm="1">
        <f t="array" ref="S57">IFERROR(IF($R57&gt;$S$7-$V$7,"",INDEX('[1]500'!$C:$C,$V$7+R56)),"")</f>
        <v/>
      </c>
      <c r="T57" s="179" t="str">
        <f>IFERROR(IF($R57&gt;$S$7-$V$7,"",VLOOKUP(S57,'[1]500'!$C:$M,3,FALSE)),"")</f>
        <v/>
      </c>
      <c r="U57" s="179" t="str">
        <f>IFERROR(IF($R57&gt;$S$7-$V$7,"",VLOOKUP(S57,'[1]500'!$C:$M,11,FALSE)),"")</f>
        <v/>
      </c>
      <c r="V57" s="180">
        <f t="shared" si="3"/>
        <v>0</v>
      </c>
      <c r="X57" s="149">
        <v>48</v>
      </c>
      <c r="Y57" s="144" t="str" cm="1">
        <f t="array" ref="Y57">IFERROR(IF($X57&gt;$Y$7-$AB$7,"",INDEX('[1]510'!$C:$C,$AB$7+X56)),"")</f>
        <v/>
      </c>
      <c r="Z57" s="179" t="str">
        <f>IFERROR(IF($X57&gt;$Y$7-$AB$7,"",VLOOKUP(Y57,'[1]510'!$C:$M,2,FALSE)),"")</f>
        <v/>
      </c>
      <c r="AA57" s="179" t="str">
        <f>IFERROR(IF($X57&gt;$Y$7-$AB$7,"",VLOOKUP(Y57,'[1]510'!$C:$M,8,FALSE)),"")</f>
        <v/>
      </c>
      <c r="AB57" s="180">
        <f t="shared" si="4"/>
        <v>0</v>
      </c>
      <c r="AD57" s="145" t="s">
        <v>554</v>
      </c>
      <c r="AJ57" s="149">
        <v>48</v>
      </c>
      <c r="AK57" s="144" t="str" cm="1">
        <f t="array" ref="AK57">IFERROR(IF($AJ57&gt;$AK$7-$AN$7,"",INDEX('[1]561'!$C:$C,$AN$7+AJ56)),"")</f>
        <v/>
      </c>
      <c r="AL57" s="179" t="str">
        <f>IFERROR(IF($AJ57&gt;$AK$7-$AN$7,"",VLOOKUP(AK57,'[1]561'!$C:$M,2,FALSE)),"")</f>
        <v/>
      </c>
      <c r="AM57" s="179" t="str">
        <f>IFERROR(IF($AJ57&gt;$AK$7-$AN$7,"",VLOOKUP(AK57,'[1]561'!$C:$M,3,FALSE)),"")</f>
        <v/>
      </c>
      <c r="AN57" s="179" t="str">
        <f>IFERROR(IF($AJ57&gt;$AK$7-$AN$7,"",VLOOKUP(AK57,'[1]561'!$C:$M,4,FALSE)),"")</f>
        <v/>
      </c>
      <c r="AO57" s="190">
        <f t="shared" si="0"/>
        <v>0</v>
      </c>
      <c r="AP57" s="179" t="str">
        <f>IFERROR(IF($AJ57&gt;$AK$7-$AN$7,"",VLOOKUP(AK57,'[1]561'!$C:$M,10,FALSE)),"")</f>
        <v/>
      </c>
      <c r="AQ57" s="180" t="str">
        <f>IFERROR(IF($AJ57&gt;$AK$7-$AN$7,"",IF(AO57&lt;0,COUNTIF($AO$10:$AO57,"&lt;0"),0)),"")</f>
        <v/>
      </c>
    </row>
    <row r="58" spans="6:68" ht="22.5" customHeight="1" x14ac:dyDescent="0.3">
      <c r="F58" s="149">
        <v>49</v>
      </c>
      <c r="G58" s="144" t="str" cm="1">
        <f t="array" ref="G58">IFERROR(IF($F58&gt;$G$7-$J$7,"",INDEX('[1]502'!$C:$C,$J$7+F57)),"")</f>
        <v/>
      </c>
      <c r="H58" s="179" t="str">
        <f>IFERROR(IF($F58&gt;$G$7-$J$7,"",VLOOKUP(G58,'[1]502'!$C:$M,2,FALSE)),"")</f>
        <v/>
      </c>
      <c r="I58" s="179" t="str">
        <f>IFERROR(IF($F58&gt;$G$7-$J$7,"",VLOOKUP(G58,'[1]502'!$C:$M,10,FALSE)),"")</f>
        <v/>
      </c>
      <c r="J58" s="180">
        <f t="shared" si="1"/>
        <v>0</v>
      </c>
      <c r="L58" s="149">
        <v>49</v>
      </c>
      <c r="M58" s="144" t="str" cm="1">
        <f t="array" ref="M58">IFERROR(IF($L58&gt;$M$7-$P$7,"",INDEX('[1]502'!$C:$C,$P$7+L57)),"")</f>
        <v/>
      </c>
      <c r="N58" s="179" t="str">
        <f>IFERROR(IF($L58&gt;$M$7-$P$7,"",VLOOKUP(M58,'[1]502'!$C:$M,3,FALSE)),"")</f>
        <v/>
      </c>
      <c r="O58" s="179" t="str">
        <f>IFERROR(IF($L58&gt;$M$7-$P$7,"",VLOOKUP(M58,'[1]502'!$C:$M,11,FALSE)),"")</f>
        <v/>
      </c>
      <c r="P58" s="180">
        <f t="shared" si="2"/>
        <v>0</v>
      </c>
      <c r="R58" s="149">
        <v>49</v>
      </c>
      <c r="S58" s="144" t="str" cm="1">
        <f t="array" ref="S58">IFERROR(IF($R58&gt;$S$7-$V$7,"",INDEX('[1]500'!$C:$C,$V$7+R57)),"")</f>
        <v/>
      </c>
      <c r="T58" s="179" t="str">
        <f>IFERROR(IF($R58&gt;$S$7-$V$7,"",VLOOKUP(S58,'[1]500'!$C:$M,3,FALSE)),"")</f>
        <v/>
      </c>
      <c r="U58" s="179" t="str">
        <f>IFERROR(IF($R58&gt;$S$7-$V$7,"",VLOOKUP(S58,'[1]500'!$C:$M,11,FALSE)),"")</f>
        <v/>
      </c>
      <c r="V58" s="180">
        <f t="shared" si="3"/>
        <v>0</v>
      </c>
      <c r="X58" s="149">
        <v>49</v>
      </c>
      <c r="Y58" s="144" t="str" cm="1">
        <f t="array" ref="Y58">IFERROR(IF($X58&gt;$Y$7-$AB$7,"",INDEX('[1]510'!$C:$C,$AB$7+X57)),"")</f>
        <v/>
      </c>
      <c r="Z58" s="179" t="str">
        <f>IFERROR(IF($X58&gt;$Y$7-$AB$7,"",VLOOKUP(Y58,'[1]510'!$C:$M,2,FALSE)),"")</f>
        <v/>
      </c>
      <c r="AA58" s="179" t="str">
        <f>IFERROR(IF($X58&gt;$Y$7-$AB$7,"",VLOOKUP(Y58,'[1]510'!$C:$M,8,FALSE)),"")</f>
        <v/>
      </c>
      <c r="AB58" s="180">
        <f t="shared" si="4"/>
        <v>0</v>
      </c>
      <c r="AJ58" s="149">
        <v>49</v>
      </c>
      <c r="AK58" s="144" t="str" cm="1">
        <f t="array" ref="AK58">IFERROR(IF($AJ58&gt;$AK$7-$AN$7,"",INDEX('[1]561'!$C:$C,$AN$7+AJ57)),"")</f>
        <v/>
      </c>
      <c r="AL58" s="179" t="str">
        <f>IFERROR(IF($AJ58&gt;$AK$7-$AN$7,"",VLOOKUP(AK58,'[1]561'!$C:$M,2,FALSE)),"")</f>
        <v/>
      </c>
      <c r="AM58" s="179" t="str">
        <f>IFERROR(IF($AJ58&gt;$AK$7-$AN$7,"",VLOOKUP(AK58,'[1]561'!$C:$M,3,FALSE)),"")</f>
        <v/>
      </c>
      <c r="AN58" s="179" t="str">
        <f>IFERROR(IF($AJ58&gt;$AK$7-$AN$7,"",VLOOKUP(AK58,'[1]561'!$C:$M,4,FALSE)),"")</f>
        <v/>
      </c>
      <c r="AO58" s="190">
        <f t="shared" si="0"/>
        <v>0</v>
      </c>
      <c r="AP58" s="179" t="str">
        <f>IFERROR(IF($AJ58&gt;$AK$7-$AN$7,"",VLOOKUP(AK58,'[1]561'!$C:$M,10,FALSE)),"")</f>
        <v/>
      </c>
      <c r="AQ58" s="180" t="str">
        <f>IFERROR(IF($AJ58&gt;$AK$7-$AN$7,"",IF(AO58&lt;0,COUNTIF($AO$10:$AO58,"&lt;0"),0)),"")</f>
        <v/>
      </c>
    </row>
    <row r="59" spans="6:68" ht="22.5" customHeight="1" thickBot="1" x14ac:dyDescent="0.35">
      <c r="F59" s="149">
        <v>50</v>
      </c>
      <c r="G59" s="144" t="str" cm="1">
        <f t="array" ref="G59">IFERROR(IF($F59&gt;$G$7-$J$7,"",INDEX('[1]502'!$C:$C,$J$7+F58)),"")</f>
        <v/>
      </c>
      <c r="H59" s="179" t="str">
        <f>IFERROR(IF($F59&gt;$G$7-$J$7,"",VLOOKUP(G59,'[1]502'!$C:$M,2,FALSE)),"")</f>
        <v/>
      </c>
      <c r="I59" s="179" t="str">
        <f>IFERROR(IF($F59&gt;$G$7-$J$7,"",VLOOKUP(G59,'[1]502'!$C:$M,10,FALSE)),"")</f>
        <v/>
      </c>
      <c r="J59" s="180">
        <f t="shared" si="1"/>
        <v>0</v>
      </c>
      <c r="L59" s="149">
        <v>50</v>
      </c>
      <c r="M59" s="144" t="str" cm="1">
        <f t="array" ref="M59">IFERROR(IF($L59&gt;$M$7-$P$7,"",INDEX('[1]502'!$C:$C,$P$7+L58)),"")</f>
        <v/>
      </c>
      <c r="N59" s="179" t="str">
        <f>IFERROR(IF($L59&gt;$M$7-$P$7,"",VLOOKUP(M59,'[1]502'!$C:$M,3,FALSE)),"")</f>
        <v/>
      </c>
      <c r="O59" s="179" t="str">
        <f>IFERROR(IF($L59&gt;$M$7-$P$7,"",VLOOKUP(M59,'[1]502'!$C:$M,11,FALSE)),"")</f>
        <v/>
      </c>
      <c r="P59" s="180">
        <f t="shared" si="2"/>
        <v>0</v>
      </c>
      <c r="R59" s="149">
        <v>50</v>
      </c>
      <c r="S59" s="144" t="str" cm="1">
        <f t="array" ref="S59">IFERROR(IF($R59&gt;$S$7-$V$7,"",INDEX('[1]500'!$C:$C,$V$7+R58)),"")</f>
        <v/>
      </c>
      <c r="T59" s="179" t="str">
        <f>IFERROR(IF($R59&gt;$S$7-$V$7,"",VLOOKUP(S59,'[1]500'!$C:$M,3,FALSE)),"")</f>
        <v/>
      </c>
      <c r="U59" s="179" t="str">
        <f>IFERROR(IF($R59&gt;$S$7-$V$7,"",VLOOKUP(S59,'[1]500'!$C:$M,11,FALSE)),"")</f>
        <v/>
      </c>
      <c r="V59" s="180">
        <f t="shared" si="3"/>
        <v>0</v>
      </c>
      <c r="X59" s="149">
        <v>50</v>
      </c>
      <c r="Y59" s="144" t="str" cm="1">
        <f t="array" ref="Y59">IFERROR(IF($X59&gt;$Y$7-$AB$7,"",INDEX('[1]510'!$C:$C,$AB$7+X58)),"")</f>
        <v/>
      </c>
      <c r="Z59" s="179" t="str">
        <f>IFERROR(IF($X59&gt;$Y$7-$AB$7,"",VLOOKUP(Y59,'[1]510'!$C:$M,2,FALSE)),"")</f>
        <v/>
      </c>
      <c r="AA59" s="179" t="str">
        <f>IFERROR(IF($X59&gt;$Y$7-$AB$7,"",VLOOKUP(Y59,'[1]510'!$C:$M,8,FALSE)),"")</f>
        <v/>
      </c>
      <c r="AB59" s="180">
        <f t="shared" si="4"/>
        <v>0</v>
      </c>
      <c r="AD59" s="144" t="s">
        <v>553</v>
      </c>
      <c r="AJ59" s="149">
        <v>50</v>
      </c>
      <c r="AK59" s="144" t="str" cm="1">
        <f t="array" ref="AK59">IFERROR(IF($AJ59&gt;$AK$7-$AN$7,"",INDEX('[1]561'!$C:$C,$AN$7+AJ58)),"")</f>
        <v/>
      </c>
      <c r="AL59" s="179" t="str">
        <f>IFERROR(IF($AJ59&gt;$AK$7-$AN$7,"",VLOOKUP(AK59,'[1]561'!$C:$M,2,FALSE)),"")</f>
        <v/>
      </c>
      <c r="AM59" s="179" t="str">
        <f>IFERROR(IF($AJ59&gt;$AK$7-$AN$7,"",VLOOKUP(AK59,'[1]561'!$C:$M,3,FALSE)),"")</f>
        <v/>
      </c>
      <c r="AN59" s="179" t="str">
        <f>IFERROR(IF($AJ59&gt;$AK$7-$AN$7,"",VLOOKUP(AK59,'[1]561'!$C:$M,4,FALSE)),"")</f>
        <v/>
      </c>
      <c r="AO59" s="190">
        <f t="shared" si="0"/>
        <v>0</v>
      </c>
      <c r="AP59" s="179" t="str">
        <f>IFERROR(IF($AJ59&gt;$AK$7-$AN$7,"",VLOOKUP(AK59,'[1]561'!$C:$M,10,FALSE)),"")</f>
        <v/>
      </c>
      <c r="AQ59" s="180" t="str">
        <f>IFERROR(IF($AJ59&gt;$AK$7-$AN$7,"",IF(AO59&lt;0,COUNTIF($AO$10:$AO59,"&lt;0"),0)),"")</f>
        <v/>
      </c>
    </row>
    <row r="60" spans="6:68" x14ac:dyDescent="0.3">
      <c r="F60" s="149">
        <v>51</v>
      </c>
      <c r="G60" s="144" t="str" cm="1">
        <f t="array" ref="G60">IFERROR(IF($F60&gt;$G$7-$J$7,"",INDEX('[1]502'!$C:$C,$J$7+F59)),"")</f>
        <v/>
      </c>
      <c r="H60" s="179" t="str">
        <f>IFERROR(IF($F60&gt;$G$7-$J$7,"",VLOOKUP(G60,'[1]502'!$C:$M,2,FALSE)),"")</f>
        <v/>
      </c>
      <c r="I60" s="179" t="str">
        <f>IFERROR(IF($F60&gt;$G$7-$J$7,"",VLOOKUP(G60,'[1]502'!$C:$M,10,FALSE)),"")</f>
        <v/>
      </c>
      <c r="J60" s="180">
        <f t="shared" si="1"/>
        <v>0</v>
      </c>
      <c r="L60" s="149">
        <v>51</v>
      </c>
      <c r="M60" s="144" t="str" cm="1">
        <f t="array" ref="M60">IFERROR(IF($L60&gt;$M$7-$P$7,"",INDEX('[1]502'!$C:$C,$P$7+L59)),"")</f>
        <v/>
      </c>
      <c r="N60" s="179" t="str">
        <f>IFERROR(IF($L60&gt;$M$7-$P$7,"",VLOOKUP(M60,'[1]502'!$C:$M,3,FALSE)),"")</f>
        <v/>
      </c>
      <c r="O60" s="179" t="str">
        <f>IFERROR(IF($L60&gt;$M$7-$P$7,"",VLOOKUP(M60,'[1]502'!$C:$M,11,FALSE)),"")</f>
        <v/>
      </c>
      <c r="P60" s="180">
        <f t="shared" si="2"/>
        <v>0</v>
      </c>
      <c r="R60" s="149">
        <v>51</v>
      </c>
      <c r="S60" s="144" t="str" cm="1">
        <f t="array" ref="S60">IFERROR(IF($R60&gt;$S$7-$V$7,"",INDEX('[1]500'!$C:$C,$V$7+R59)),"")</f>
        <v/>
      </c>
      <c r="T60" s="179" t="str">
        <f>IFERROR(IF($R60&gt;$S$7-$V$7,"",VLOOKUP(S60,'[1]500'!$C:$M,3,FALSE)),"")</f>
        <v/>
      </c>
      <c r="U60" s="179" t="str">
        <f>IFERROR(IF($R60&gt;$S$7-$V$7,"",VLOOKUP(S60,'[1]500'!$C:$M,11,FALSE)),"")</f>
        <v/>
      </c>
      <c r="V60" s="180">
        <f t="shared" si="3"/>
        <v>0</v>
      </c>
      <c r="X60" s="149">
        <v>51</v>
      </c>
      <c r="Y60" s="144" t="str" cm="1">
        <f t="array" ref="Y60">IFERROR(IF($X60&gt;$Y$7-$AB$7,"",INDEX('[1]510'!$C:$C,$AB$7+X59)),"")</f>
        <v/>
      </c>
      <c r="Z60" s="179" t="str">
        <f>IFERROR(IF($X60&gt;$Y$7-$AB$7,"",VLOOKUP(Y60,'[1]510'!$C:$M,2,FALSE)),"")</f>
        <v/>
      </c>
      <c r="AA60" s="179" t="str">
        <f>IFERROR(IF($X60&gt;$Y$7-$AB$7,"",VLOOKUP(Y60,'[1]510'!$C:$M,8,FALSE)),"")</f>
        <v/>
      </c>
      <c r="AB60" s="180">
        <f t="shared" si="4"/>
        <v>0</v>
      </c>
      <c r="AD60" s="173" t="s">
        <v>216</v>
      </c>
      <c r="AE60" s="174" t="s">
        <v>293</v>
      </c>
      <c r="AF60" s="175" t="s">
        <v>299</v>
      </c>
      <c r="AJ60" s="149">
        <v>51</v>
      </c>
      <c r="AK60" s="144" t="str" cm="1">
        <f t="array" ref="AK60">IFERROR(IF($AJ60&gt;$AK$7-$AN$7,"",INDEX('[1]561'!$C:$C,$AN$7+AJ59)),"")</f>
        <v/>
      </c>
      <c r="AL60" s="179" t="str">
        <f>IFERROR(IF($AJ60&gt;$AK$7-$AN$7,"",VLOOKUP(AK60,'[1]561'!$C:$M,2,FALSE)),"")</f>
        <v/>
      </c>
      <c r="AM60" s="179" t="str">
        <f>IFERROR(IF($AJ60&gt;$AK$7-$AN$7,"",VLOOKUP(AK60,'[1]561'!$C:$M,3,FALSE)),"")</f>
        <v/>
      </c>
      <c r="AN60" s="179" t="str">
        <f>IFERROR(IF($AJ60&gt;$AK$7-$AN$7,"",VLOOKUP(AK60,'[1]561'!$C:$M,4,FALSE)),"")</f>
        <v/>
      </c>
      <c r="AO60" s="190">
        <f t="shared" si="0"/>
        <v>0</v>
      </c>
      <c r="AP60" s="179" t="str">
        <f>IFERROR(IF($AJ60&gt;$AK$7-$AN$7,"",VLOOKUP(AK60,'[1]561'!$C:$M,10,FALSE)),"")</f>
        <v/>
      </c>
      <c r="AQ60" s="180" t="str">
        <f>IFERROR(IF($AJ60&gt;$AK$7-$AN$7,"",IF(AO60&lt;0,COUNTIF($AO$10:$AO60,"&lt;0"),0)),"")</f>
        <v/>
      </c>
    </row>
    <row r="61" spans="6:68" ht="39.5" thickBot="1" x14ac:dyDescent="0.35">
      <c r="F61" s="149">
        <v>52</v>
      </c>
      <c r="G61" s="144" t="str" cm="1">
        <f t="array" ref="G61">IFERROR(IF($F61&gt;$G$7-$J$7,"",INDEX('[1]502'!$C:$C,$J$7+F60)),"")</f>
        <v/>
      </c>
      <c r="H61" s="179" t="str">
        <f>IFERROR(IF($F61&gt;$G$7-$J$7,"",VLOOKUP(G61,'[1]502'!$C:$M,2,FALSE)),"")</f>
        <v/>
      </c>
      <c r="I61" s="179" t="str">
        <f>IFERROR(IF($F61&gt;$G$7-$J$7,"",VLOOKUP(G61,'[1]502'!$C:$M,10,FALSE)),"")</f>
        <v/>
      </c>
      <c r="J61" s="180">
        <f t="shared" si="1"/>
        <v>0</v>
      </c>
      <c r="L61" s="149">
        <v>52</v>
      </c>
      <c r="M61" s="144" t="str" cm="1">
        <f t="array" ref="M61">IFERROR(IF($L61&gt;$M$7-$P$7,"",INDEX('[1]502'!$C:$C,$P$7+L60)),"")</f>
        <v/>
      </c>
      <c r="N61" s="179" t="str">
        <f>IFERROR(IF($L61&gt;$M$7-$P$7,"",VLOOKUP(M61,'[1]502'!$C:$M,3,FALSE)),"")</f>
        <v/>
      </c>
      <c r="O61" s="179" t="str">
        <f>IFERROR(IF($L61&gt;$M$7-$P$7,"",VLOOKUP(M61,'[1]502'!$C:$M,11,FALSE)),"")</f>
        <v/>
      </c>
      <c r="P61" s="180">
        <f t="shared" si="2"/>
        <v>0</v>
      </c>
      <c r="R61" s="149">
        <v>52</v>
      </c>
      <c r="S61" s="144" t="str" cm="1">
        <f t="array" ref="S61">IFERROR(IF($R61&gt;$S$7-$V$7,"",INDEX('[1]500'!$C:$C,$V$7+R60)),"")</f>
        <v/>
      </c>
      <c r="T61" s="179" t="str">
        <f>IFERROR(IF($R61&gt;$S$7-$V$7,"",VLOOKUP(S61,'[1]500'!$C:$M,3,FALSE)),"")</f>
        <v/>
      </c>
      <c r="U61" s="179" t="str">
        <f>IFERROR(IF($R61&gt;$S$7-$V$7,"",VLOOKUP(S61,'[1]500'!$C:$M,11,FALSE)),"")</f>
        <v/>
      </c>
      <c r="V61" s="180">
        <f t="shared" si="3"/>
        <v>0</v>
      </c>
      <c r="X61" s="149">
        <v>52</v>
      </c>
      <c r="Y61" s="144" t="str" cm="1">
        <f t="array" ref="Y61">IFERROR(IF($X61&gt;$Y$7-$AB$7,"",INDEX('[1]510'!$C:$C,$AB$7+X60)),"")</f>
        <v/>
      </c>
      <c r="Z61" s="179" t="str">
        <f>IFERROR(IF($X61&gt;$Y$7-$AB$7,"",VLOOKUP(Y61,'[1]510'!$C:$M,2,FALSE)),"")</f>
        <v/>
      </c>
      <c r="AA61" s="179" t="str">
        <f>IFERROR(IF($X61&gt;$Y$7-$AB$7,"",VLOOKUP(Y61,'[1]510'!$C:$M,8,FALSE)),"")</f>
        <v/>
      </c>
      <c r="AB61" s="180">
        <f t="shared" si="4"/>
        <v>0</v>
      </c>
      <c r="AD61" s="167" t="s">
        <v>300</v>
      </c>
      <c r="AE61" s="171">
        <f>'[1]311'!$L$23</f>
        <v>0</v>
      </c>
      <c r="AF61" s="168">
        <f>'[1]311'!$M$23</f>
        <v>0</v>
      </c>
      <c r="AJ61" s="149">
        <v>52</v>
      </c>
      <c r="AK61" s="144" t="str" cm="1">
        <f t="array" ref="AK61">IFERROR(IF($AJ61&gt;$AK$7-$AN$7,"",INDEX('[1]561'!$C:$C,$AN$7+AJ60)),"")</f>
        <v/>
      </c>
      <c r="AL61" s="179" t="str">
        <f>IFERROR(IF($AJ61&gt;$AK$7-$AN$7,"",VLOOKUP(AK61,'[1]561'!$C:$M,2,FALSE)),"")</f>
        <v/>
      </c>
      <c r="AM61" s="179" t="str">
        <f>IFERROR(IF($AJ61&gt;$AK$7-$AN$7,"",VLOOKUP(AK61,'[1]561'!$C:$M,3,FALSE)),"")</f>
        <v/>
      </c>
      <c r="AN61" s="179" t="str">
        <f>IFERROR(IF($AJ61&gt;$AK$7-$AN$7,"",VLOOKUP(AK61,'[1]561'!$C:$M,4,FALSE)),"")</f>
        <v/>
      </c>
      <c r="AO61" s="190">
        <f t="shared" si="0"/>
        <v>0</v>
      </c>
      <c r="AP61" s="179" t="str">
        <f>IFERROR(IF($AJ61&gt;$AK$7-$AN$7,"",VLOOKUP(AK61,'[1]561'!$C:$M,10,FALSE)),"")</f>
        <v/>
      </c>
      <c r="AQ61" s="180" t="str">
        <f>IFERROR(IF($AJ61&gt;$AK$7-$AN$7,"",IF(AO61&lt;0,COUNTIF($AO$10:$AO61,"&lt;0"),0)),"")</f>
        <v/>
      </c>
    </row>
    <row r="62" spans="6:68" x14ac:dyDescent="0.3">
      <c r="F62" s="149">
        <v>53</v>
      </c>
      <c r="G62" s="144" t="str" cm="1">
        <f t="array" ref="G62">IFERROR(IF($F62&gt;$G$7-$J$7,"",INDEX('[1]502'!$C:$C,$J$7+F61)),"")</f>
        <v/>
      </c>
      <c r="H62" s="179" t="str">
        <f>IFERROR(IF($F62&gt;$G$7-$J$7,"",VLOOKUP(G62,'[1]502'!$C:$M,2,FALSE)),"")</f>
        <v/>
      </c>
      <c r="I62" s="179" t="str">
        <f>IFERROR(IF($F62&gt;$G$7-$J$7,"",VLOOKUP(G62,'[1]502'!$C:$M,10,FALSE)),"")</f>
        <v/>
      </c>
      <c r="J62" s="180">
        <f t="shared" si="1"/>
        <v>0</v>
      </c>
      <c r="L62" s="149">
        <v>53</v>
      </c>
      <c r="M62" s="144" t="str" cm="1">
        <f t="array" ref="M62">IFERROR(IF($L62&gt;$M$7-$P$7,"",INDEX('[1]502'!$C:$C,$P$7+L61)),"")</f>
        <v/>
      </c>
      <c r="N62" s="179" t="str">
        <f>IFERROR(IF($L62&gt;$M$7-$P$7,"",VLOOKUP(M62,'[1]502'!$C:$M,3,FALSE)),"")</f>
        <v/>
      </c>
      <c r="O62" s="179" t="str">
        <f>IFERROR(IF($L62&gt;$M$7-$P$7,"",VLOOKUP(M62,'[1]502'!$C:$M,11,FALSE)),"")</f>
        <v/>
      </c>
      <c r="P62" s="180">
        <f t="shared" si="2"/>
        <v>0</v>
      </c>
      <c r="R62" s="149">
        <v>53</v>
      </c>
      <c r="S62" s="144" t="str" cm="1">
        <f t="array" ref="S62">IFERROR(IF($R62&gt;$S$7-$V$7,"",INDEX('[1]500'!$C:$C,$V$7+R61)),"")</f>
        <v/>
      </c>
      <c r="T62" s="179" t="str">
        <f>IFERROR(IF($R62&gt;$S$7-$V$7,"",VLOOKUP(S62,'[1]500'!$C:$M,3,FALSE)),"")</f>
        <v/>
      </c>
      <c r="U62" s="179" t="str">
        <f>IFERROR(IF($R62&gt;$S$7-$V$7,"",VLOOKUP(S62,'[1]500'!$C:$M,11,FALSE)),"")</f>
        <v/>
      </c>
      <c r="V62" s="180">
        <f t="shared" si="3"/>
        <v>0</v>
      </c>
      <c r="X62" s="149">
        <v>53</v>
      </c>
      <c r="Y62" s="144" t="str" cm="1">
        <f t="array" ref="Y62">IFERROR(IF($X62&gt;$Y$7-$AB$7,"",INDEX('[1]510'!$C:$C,$AB$7+X61)),"")</f>
        <v/>
      </c>
      <c r="Z62" s="179" t="str">
        <f>IFERROR(IF($X62&gt;$Y$7-$AB$7,"",VLOOKUP(Y62,'[1]510'!$C:$M,2,FALSE)),"")</f>
        <v/>
      </c>
      <c r="AA62" s="179" t="str">
        <f>IFERROR(IF($X62&gt;$Y$7-$AB$7,"",VLOOKUP(Y62,'[1]510'!$C:$M,8,FALSE)),"")</f>
        <v/>
      </c>
      <c r="AB62" s="180">
        <f t="shared" si="4"/>
        <v>0</v>
      </c>
      <c r="AJ62" s="149">
        <v>53</v>
      </c>
      <c r="AK62" s="144" t="str" cm="1">
        <f t="array" ref="AK62">IFERROR(IF($AJ62&gt;$AK$7-$AN$7,"",INDEX('[1]561'!$C:$C,$AN$7+AJ61)),"")</f>
        <v/>
      </c>
      <c r="AL62" s="179" t="str">
        <f>IFERROR(IF($AJ62&gt;$AK$7-$AN$7,"",VLOOKUP(AK62,'[1]561'!$C:$M,2,FALSE)),"")</f>
        <v/>
      </c>
      <c r="AM62" s="179" t="str">
        <f>IFERROR(IF($AJ62&gt;$AK$7-$AN$7,"",VLOOKUP(AK62,'[1]561'!$C:$M,3,FALSE)),"")</f>
        <v/>
      </c>
      <c r="AN62" s="179" t="str">
        <f>IFERROR(IF($AJ62&gt;$AK$7-$AN$7,"",VLOOKUP(AK62,'[1]561'!$C:$M,4,FALSE)),"")</f>
        <v/>
      </c>
      <c r="AO62" s="190">
        <f t="shared" si="0"/>
        <v>0</v>
      </c>
      <c r="AP62" s="179" t="str">
        <f>IFERROR(IF($AJ62&gt;$AK$7-$AN$7,"",VLOOKUP(AK62,'[1]561'!$C:$M,10,FALSE)),"")</f>
        <v/>
      </c>
      <c r="AQ62" s="180" t="str">
        <f>IFERROR(IF($AJ62&gt;$AK$7-$AN$7,"",IF(AO62&lt;0,COUNTIF($AO$10:$AO62,"&lt;0"),0)),"")</f>
        <v/>
      </c>
    </row>
    <row r="63" spans="6:68" x14ac:dyDescent="0.3">
      <c r="F63" s="149">
        <v>54</v>
      </c>
      <c r="G63" s="144" t="str" cm="1">
        <f t="array" ref="G63">IFERROR(IF($F63&gt;$G$7-$J$7,"",INDEX('[1]502'!$C:$C,$J$7+F62)),"")</f>
        <v/>
      </c>
      <c r="H63" s="179" t="str">
        <f>IFERROR(IF($F63&gt;$G$7-$J$7,"",VLOOKUP(G63,'[1]502'!$C:$M,2,FALSE)),"")</f>
        <v/>
      </c>
      <c r="I63" s="179" t="str">
        <f>IFERROR(IF($F63&gt;$G$7-$J$7,"",VLOOKUP(G63,'[1]502'!$C:$M,10,FALSE)),"")</f>
        <v/>
      </c>
      <c r="J63" s="180">
        <f t="shared" si="1"/>
        <v>0</v>
      </c>
      <c r="L63" s="149">
        <v>54</v>
      </c>
      <c r="M63" s="144" t="str" cm="1">
        <f t="array" ref="M63">IFERROR(IF($L63&gt;$M$7-$P$7,"",INDEX('[1]502'!$C:$C,$P$7+L62)),"")</f>
        <v/>
      </c>
      <c r="N63" s="179" t="str">
        <f>IFERROR(IF($L63&gt;$M$7-$P$7,"",VLOOKUP(M63,'[1]502'!$C:$M,3,FALSE)),"")</f>
        <v/>
      </c>
      <c r="O63" s="179" t="str">
        <f>IFERROR(IF($L63&gt;$M$7-$P$7,"",VLOOKUP(M63,'[1]502'!$C:$M,11,FALSE)),"")</f>
        <v/>
      </c>
      <c r="P63" s="180">
        <f t="shared" si="2"/>
        <v>0</v>
      </c>
      <c r="R63" s="149">
        <v>54</v>
      </c>
      <c r="S63" s="144" t="str" cm="1">
        <f t="array" ref="S63">IFERROR(IF($R63&gt;$S$7-$V$7,"",INDEX('[1]500'!$C:$C,$V$7+R62)),"")</f>
        <v/>
      </c>
      <c r="T63" s="179" t="str">
        <f>IFERROR(IF($R63&gt;$S$7-$V$7,"",VLOOKUP(S63,'[1]500'!$C:$M,3,FALSE)),"")</f>
        <v/>
      </c>
      <c r="U63" s="179" t="str">
        <f>IFERROR(IF($R63&gt;$S$7-$V$7,"",VLOOKUP(S63,'[1]500'!$C:$M,11,FALSE)),"")</f>
        <v/>
      </c>
      <c r="V63" s="180">
        <f t="shared" si="3"/>
        <v>0</v>
      </c>
      <c r="X63" s="149">
        <v>54</v>
      </c>
      <c r="Y63" s="144" t="str" cm="1">
        <f t="array" ref="Y63">IFERROR(IF($X63&gt;$Y$7-$AB$7,"",INDEX('[1]510'!$C:$C,$AB$7+X62)),"")</f>
        <v/>
      </c>
      <c r="Z63" s="179" t="str">
        <f>IFERROR(IF($X63&gt;$Y$7-$AB$7,"",VLOOKUP(Y63,'[1]510'!$C:$M,2,FALSE)),"")</f>
        <v/>
      </c>
      <c r="AA63" s="179" t="str">
        <f>IFERROR(IF($X63&gt;$Y$7-$AB$7,"",VLOOKUP(Y63,'[1]510'!$C:$M,8,FALSE)),"")</f>
        <v/>
      </c>
      <c r="AB63" s="180">
        <f t="shared" si="4"/>
        <v>0</v>
      </c>
      <c r="AJ63" s="149">
        <v>54</v>
      </c>
      <c r="AK63" s="144" t="str" cm="1">
        <f t="array" ref="AK63">IFERROR(IF($AJ63&gt;$AK$7-$AN$7,"",INDEX('[1]561'!$C:$C,$AN$7+AJ62)),"")</f>
        <v/>
      </c>
      <c r="AL63" s="179" t="str">
        <f>IFERROR(IF($AJ63&gt;$AK$7-$AN$7,"",VLOOKUP(AK63,'[1]561'!$C:$M,2,FALSE)),"")</f>
        <v/>
      </c>
      <c r="AM63" s="179" t="str">
        <f>IFERROR(IF($AJ63&gt;$AK$7-$AN$7,"",VLOOKUP(AK63,'[1]561'!$C:$M,3,FALSE)),"")</f>
        <v/>
      </c>
      <c r="AN63" s="179" t="str">
        <f>IFERROR(IF($AJ63&gt;$AK$7-$AN$7,"",VLOOKUP(AK63,'[1]561'!$C:$M,4,FALSE)),"")</f>
        <v/>
      </c>
      <c r="AO63" s="190">
        <f t="shared" si="0"/>
        <v>0</v>
      </c>
      <c r="AP63" s="179" t="str">
        <f>IFERROR(IF($AJ63&gt;$AK$7-$AN$7,"",VLOOKUP(AK63,'[1]561'!$C:$M,10,FALSE)),"")</f>
        <v/>
      </c>
      <c r="AQ63" s="180" t="str">
        <f>IFERROR(IF($AJ63&gt;$AK$7-$AN$7,"",IF(AO63&lt;0,COUNTIF($AO$10:$AO63,"&lt;0"),0)),"")</f>
        <v/>
      </c>
    </row>
    <row r="64" spans="6:68" x14ac:dyDescent="0.3">
      <c r="F64" s="149">
        <v>55</v>
      </c>
      <c r="G64" s="144" t="str" cm="1">
        <f t="array" ref="G64">IFERROR(IF($F64&gt;$G$7-$J$7,"",INDEX('[1]502'!$C:$C,$J$7+F63)),"")</f>
        <v/>
      </c>
      <c r="H64" s="179" t="str">
        <f>IFERROR(IF($F64&gt;$G$7-$J$7,"",VLOOKUP(G64,'[1]502'!$C:$M,2,FALSE)),"")</f>
        <v/>
      </c>
      <c r="I64" s="179" t="str">
        <f>IFERROR(IF($F64&gt;$G$7-$J$7,"",VLOOKUP(G64,'[1]502'!$C:$M,10,FALSE)),"")</f>
        <v/>
      </c>
      <c r="J64" s="180">
        <f t="shared" si="1"/>
        <v>0</v>
      </c>
      <c r="L64" s="149">
        <v>55</v>
      </c>
      <c r="M64" s="144" t="str" cm="1">
        <f t="array" ref="M64">IFERROR(IF($L64&gt;$M$7-$P$7,"",INDEX('[1]502'!$C:$C,$P$7+L63)),"")</f>
        <v/>
      </c>
      <c r="N64" s="179" t="str">
        <f>IFERROR(IF($L64&gt;$M$7-$P$7,"",VLOOKUP(M64,'[1]502'!$C:$M,3,FALSE)),"")</f>
        <v/>
      </c>
      <c r="O64" s="179" t="str">
        <f>IFERROR(IF($L64&gt;$M$7-$P$7,"",VLOOKUP(M64,'[1]502'!$C:$M,11,FALSE)),"")</f>
        <v/>
      </c>
      <c r="P64" s="180">
        <f t="shared" si="2"/>
        <v>0</v>
      </c>
      <c r="R64" s="149">
        <v>55</v>
      </c>
      <c r="S64" s="144" t="str" cm="1">
        <f t="array" ref="S64">IFERROR(IF($R64&gt;$S$7-$V$7,"",INDEX('[1]500'!$C:$C,$V$7+R63)),"")</f>
        <v/>
      </c>
      <c r="T64" s="179" t="str">
        <f>IFERROR(IF($R64&gt;$S$7-$V$7,"",VLOOKUP(S64,'[1]500'!$C:$M,3,FALSE)),"")</f>
        <v/>
      </c>
      <c r="U64" s="179" t="str">
        <f>IFERROR(IF($R64&gt;$S$7-$V$7,"",VLOOKUP(S64,'[1]500'!$C:$M,11,FALSE)),"")</f>
        <v/>
      </c>
      <c r="V64" s="180">
        <f t="shared" si="3"/>
        <v>0</v>
      </c>
      <c r="X64" s="149">
        <v>55</v>
      </c>
      <c r="Y64" s="144" t="str" cm="1">
        <f t="array" ref="Y64">IFERROR(IF($X64&gt;$Y$7-$AB$7,"",INDEX('[1]510'!$C:$C,$AB$7+X63)),"")</f>
        <v/>
      </c>
      <c r="Z64" s="179" t="str">
        <f>IFERROR(IF($X64&gt;$Y$7-$AB$7,"",VLOOKUP(Y64,'[1]510'!$C:$M,2,FALSE)),"")</f>
        <v/>
      </c>
      <c r="AA64" s="179" t="str">
        <f>IFERROR(IF($X64&gt;$Y$7-$AB$7,"",VLOOKUP(Y64,'[1]510'!$C:$M,8,FALSE)),"")</f>
        <v/>
      </c>
      <c r="AB64" s="180">
        <f t="shared" si="4"/>
        <v>0</v>
      </c>
      <c r="AJ64" s="149">
        <v>55</v>
      </c>
      <c r="AK64" s="144" t="str" cm="1">
        <f t="array" ref="AK64">IFERROR(IF($AJ64&gt;$AK$7-$AN$7,"",INDEX('[1]561'!$C:$C,$AN$7+AJ63)),"")</f>
        <v/>
      </c>
      <c r="AL64" s="179" t="str">
        <f>IFERROR(IF($AJ64&gt;$AK$7-$AN$7,"",VLOOKUP(AK64,'[1]561'!$C:$M,2,FALSE)),"")</f>
        <v/>
      </c>
      <c r="AM64" s="179" t="str">
        <f>IFERROR(IF($AJ64&gt;$AK$7-$AN$7,"",VLOOKUP(AK64,'[1]561'!$C:$M,3,FALSE)),"")</f>
        <v/>
      </c>
      <c r="AN64" s="179" t="str">
        <f>IFERROR(IF($AJ64&gt;$AK$7-$AN$7,"",VLOOKUP(AK64,'[1]561'!$C:$M,4,FALSE)),"")</f>
        <v/>
      </c>
      <c r="AO64" s="190">
        <f t="shared" si="0"/>
        <v>0</v>
      </c>
      <c r="AP64" s="179" t="str">
        <f>IFERROR(IF($AJ64&gt;$AK$7-$AN$7,"",VLOOKUP(AK64,'[1]561'!$C:$M,10,FALSE)),"")</f>
        <v/>
      </c>
      <c r="AQ64" s="180" t="str">
        <f>IFERROR(IF($AJ64&gt;$AK$7-$AN$7,"",IF(AO64&lt;0,COUNTIF($AO$10:$AO64,"&lt;0"),0)),"")</f>
        <v/>
      </c>
    </row>
    <row r="65" spans="6:63" ht="33" customHeight="1" x14ac:dyDescent="0.3">
      <c r="F65" s="149">
        <v>56</v>
      </c>
      <c r="G65" s="144" t="str" cm="1">
        <f t="array" ref="G65">IFERROR(IF($F65&gt;$G$7-$J$7,"",INDEX('[1]502'!$C:$C,$J$7+F64)),"")</f>
        <v/>
      </c>
      <c r="H65" s="179" t="str">
        <f>IFERROR(IF($F65&gt;$G$7-$J$7,"",VLOOKUP(G65,'[1]502'!$C:$M,2,FALSE)),"")</f>
        <v/>
      </c>
      <c r="I65" s="179" t="str">
        <f>IFERROR(IF($F65&gt;$G$7-$J$7,"",VLOOKUP(G65,'[1]502'!$C:$M,10,FALSE)),"")</f>
        <v/>
      </c>
      <c r="J65" s="180">
        <f t="shared" si="1"/>
        <v>0</v>
      </c>
      <c r="L65" s="149">
        <v>56</v>
      </c>
      <c r="M65" s="144" t="str" cm="1">
        <f t="array" ref="M65">IFERROR(IF($L65&gt;$M$7-$P$7,"",INDEX('[1]502'!$C:$C,$P$7+L64)),"")</f>
        <v/>
      </c>
      <c r="N65" s="179" t="str">
        <f>IFERROR(IF($L65&gt;$M$7-$P$7,"",VLOOKUP(M65,'[1]502'!$C:$M,3,FALSE)),"")</f>
        <v/>
      </c>
      <c r="O65" s="179" t="str">
        <f>IFERROR(IF($L65&gt;$M$7-$P$7,"",VLOOKUP(M65,'[1]502'!$C:$M,11,FALSE)),"")</f>
        <v/>
      </c>
      <c r="P65" s="180">
        <f t="shared" si="2"/>
        <v>0</v>
      </c>
      <c r="R65" s="149">
        <v>56</v>
      </c>
      <c r="S65" s="144" t="str" cm="1">
        <f t="array" ref="S65">IFERROR(IF($R65&gt;$S$7-$V$7,"",INDEX('[1]500'!$C:$C,$V$7+R64)),"")</f>
        <v/>
      </c>
      <c r="T65" s="179" t="str">
        <f>IFERROR(IF($R65&gt;$S$7-$V$7,"",VLOOKUP(S65,'[1]500'!$C:$M,3,FALSE)),"")</f>
        <v/>
      </c>
      <c r="U65" s="179" t="str">
        <f>IFERROR(IF($R65&gt;$S$7-$V$7,"",VLOOKUP(S65,'[1]500'!$C:$M,11,FALSE)),"")</f>
        <v/>
      </c>
      <c r="V65" s="180">
        <f t="shared" si="3"/>
        <v>0</v>
      </c>
      <c r="X65" s="149">
        <v>56</v>
      </c>
      <c r="Y65" s="144" t="str" cm="1">
        <f t="array" ref="Y65">IFERROR(IF($X65&gt;$Y$7-$AB$7,"",INDEX('[1]510'!$C:$C,$AB$7+X64)),"")</f>
        <v/>
      </c>
      <c r="Z65" s="179" t="str">
        <f>IFERROR(IF($X65&gt;$Y$7-$AB$7,"",VLOOKUP(Y65,'[1]510'!$C:$M,2,FALSE)),"")</f>
        <v/>
      </c>
      <c r="AA65" s="179" t="str">
        <f>IFERROR(IF($X65&gt;$Y$7-$AB$7,"",VLOOKUP(Y65,'[1]510'!$C:$M,8,FALSE)),"")</f>
        <v/>
      </c>
      <c r="AB65" s="180">
        <f t="shared" si="4"/>
        <v>0</v>
      </c>
      <c r="AJ65" s="149">
        <v>56</v>
      </c>
      <c r="AK65" s="144" t="str" cm="1">
        <f t="array" ref="AK65">IFERROR(IF($AJ65&gt;$AK$7-$AN$7,"",INDEX('[1]561'!$C:$C,$AN$7+AJ64)),"")</f>
        <v/>
      </c>
      <c r="AL65" s="179" t="str">
        <f>IFERROR(IF($AJ65&gt;$AK$7-$AN$7,"",VLOOKUP(AK65,'[1]561'!$C:$M,2,FALSE)),"")</f>
        <v/>
      </c>
      <c r="AM65" s="179" t="str">
        <f>IFERROR(IF($AJ65&gt;$AK$7-$AN$7,"",VLOOKUP(AK65,'[1]561'!$C:$M,3,FALSE)),"")</f>
        <v/>
      </c>
      <c r="AN65" s="179" t="str">
        <f>IFERROR(IF($AJ65&gt;$AK$7-$AN$7,"",VLOOKUP(AK65,'[1]561'!$C:$M,4,FALSE)),"")</f>
        <v/>
      </c>
      <c r="AO65" s="190">
        <f t="shared" si="0"/>
        <v>0</v>
      </c>
      <c r="AP65" s="179" t="str">
        <f>IFERROR(IF($AJ65&gt;$AK$7-$AN$7,"",VLOOKUP(AK65,'[1]561'!$C:$M,10,FALSE)),"")</f>
        <v/>
      </c>
      <c r="AQ65" s="180" t="str">
        <f>IFERROR(IF($AJ65&gt;$AK$7-$AN$7,"",IF(AO65&lt;0,COUNTIF($AO$10:$AO65,"&lt;0"),0)),"")</f>
        <v/>
      </c>
    </row>
    <row r="66" spans="6:63" x14ac:dyDescent="0.3">
      <c r="F66" s="149">
        <v>57</v>
      </c>
      <c r="G66" s="144" t="str" cm="1">
        <f t="array" ref="G66">IFERROR(IF($F66&gt;$G$7-$J$7,"",INDEX('[1]502'!$C:$C,$J$7+F65)),"")</f>
        <v/>
      </c>
      <c r="H66" s="179" t="str">
        <f>IFERROR(IF($F66&gt;$G$7-$J$7,"",VLOOKUP(G66,'[1]502'!$C:$M,2,FALSE)),"")</f>
        <v/>
      </c>
      <c r="I66" s="179" t="str">
        <f>IFERROR(IF($F66&gt;$G$7-$J$7,"",VLOOKUP(G66,'[1]502'!$C:$M,10,FALSE)),"")</f>
        <v/>
      </c>
      <c r="J66" s="180">
        <f t="shared" si="1"/>
        <v>0</v>
      </c>
      <c r="L66" s="149">
        <v>57</v>
      </c>
      <c r="M66" s="144" t="str" cm="1">
        <f t="array" ref="M66">IFERROR(IF($L66&gt;$M$7-$P$7,"",INDEX('[1]502'!$C:$C,$P$7+L65)),"")</f>
        <v/>
      </c>
      <c r="N66" s="179" t="str">
        <f>IFERROR(IF($L66&gt;$M$7-$P$7,"",VLOOKUP(M66,'[1]502'!$C:$M,3,FALSE)),"")</f>
        <v/>
      </c>
      <c r="O66" s="179" t="str">
        <f>IFERROR(IF($L66&gt;$M$7-$P$7,"",VLOOKUP(M66,'[1]502'!$C:$M,11,FALSE)),"")</f>
        <v/>
      </c>
      <c r="P66" s="180">
        <f t="shared" si="2"/>
        <v>0</v>
      </c>
      <c r="R66" s="149">
        <v>57</v>
      </c>
      <c r="S66" s="144" t="str" cm="1">
        <f t="array" ref="S66">IFERROR(IF($R66&gt;$S$7-$V$7,"",INDEX('[1]500'!$C:$C,$V$7+R65)),"")</f>
        <v/>
      </c>
      <c r="T66" s="179" t="str">
        <f>IFERROR(IF($R66&gt;$S$7-$V$7,"",VLOOKUP(S66,'[1]500'!$C:$M,3,FALSE)),"")</f>
        <v/>
      </c>
      <c r="U66" s="179" t="str">
        <f>IFERROR(IF($R66&gt;$S$7-$V$7,"",VLOOKUP(S66,'[1]500'!$C:$M,11,FALSE)),"")</f>
        <v/>
      </c>
      <c r="V66" s="180">
        <f t="shared" si="3"/>
        <v>0</v>
      </c>
      <c r="X66" s="149">
        <v>57</v>
      </c>
      <c r="Y66" s="144" t="str" cm="1">
        <f t="array" ref="Y66">IFERROR(IF($X66&gt;$Y$7-$AB$7,"",INDEX('[1]510'!$C:$C,$AB$7+X65)),"")</f>
        <v/>
      </c>
      <c r="Z66" s="179" t="str">
        <f>IFERROR(IF($X66&gt;$Y$7-$AB$7,"",VLOOKUP(Y66,'[1]510'!$C:$M,2,FALSE)),"")</f>
        <v/>
      </c>
      <c r="AA66" s="179" t="str">
        <f>IFERROR(IF($X66&gt;$Y$7-$AB$7,"",VLOOKUP(Y66,'[1]510'!$C:$M,8,FALSE)),"")</f>
        <v/>
      </c>
      <c r="AB66" s="180">
        <f t="shared" si="4"/>
        <v>0</v>
      </c>
      <c r="AJ66" s="149">
        <v>57</v>
      </c>
      <c r="AK66" s="144" t="str" cm="1">
        <f t="array" ref="AK66">IFERROR(IF($AJ66&gt;$AK$7-$AN$7,"",INDEX('[1]561'!$C:$C,$AN$7+AJ65)),"")</f>
        <v/>
      </c>
      <c r="AL66" s="179" t="str">
        <f>IFERROR(IF($AJ66&gt;$AK$7-$AN$7,"",VLOOKUP(AK66,'[1]561'!$C:$M,2,FALSE)),"")</f>
        <v/>
      </c>
      <c r="AM66" s="179" t="str">
        <f>IFERROR(IF($AJ66&gt;$AK$7-$AN$7,"",VLOOKUP(AK66,'[1]561'!$C:$M,3,FALSE)),"")</f>
        <v/>
      </c>
      <c r="AN66" s="179" t="str">
        <f>IFERROR(IF($AJ66&gt;$AK$7-$AN$7,"",VLOOKUP(AK66,'[1]561'!$C:$M,4,FALSE)),"")</f>
        <v/>
      </c>
      <c r="AO66" s="190">
        <f t="shared" si="0"/>
        <v>0</v>
      </c>
      <c r="AP66" s="179" t="str">
        <f>IFERROR(IF($AJ66&gt;$AK$7-$AN$7,"",VLOOKUP(AK66,'[1]561'!$C:$M,10,FALSE)),"")</f>
        <v/>
      </c>
      <c r="AQ66" s="180" t="str">
        <f>IFERROR(IF($AJ66&gt;$AK$7-$AN$7,"",IF(AO66&lt;0,COUNTIF($AO$10:$AO66,"&lt;0"),0)),"")</f>
        <v/>
      </c>
    </row>
    <row r="67" spans="6:63" x14ac:dyDescent="0.3">
      <c r="F67" s="149">
        <v>58</v>
      </c>
      <c r="G67" s="144" t="str" cm="1">
        <f t="array" ref="G67">IFERROR(IF($F67&gt;$G$7-$J$7,"",INDEX('[1]502'!$C:$C,$J$7+F66)),"")</f>
        <v/>
      </c>
      <c r="H67" s="179" t="str">
        <f>IFERROR(IF($F67&gt;$G$7-$J$7,"",VLOOKUP(G67,'[1]502'!$C:$M,2,FALSE)),"")</f>
        <v/>
      </c>
      <c r="I67" s="179" t="str">
        <f>IFERROR(IF($F67&gt;$G$7-$J$7,"",VLOOKUP(G67,'[1]502'!$C:$M,10,FALSE)),"")</f>
        <v/>
      </c>
      <c r="J67" s="180">
        <f t="shared" si="1"/>
        <v>0</v>
      </c>
      <c r="L67" s="149">
        <v>58</v>
      </c>
      <c r="M67" s="144" t="str" cm="1">
        <f t="array" ref="M67">IFERROR(IF($L67&gt;$M$7-$P$7,"",INDEX('[1]502'!$C:$C,$P$7+L66)),"")</f>
        <v/>
      </c>
      <c r="N67" s="179" t="str">
        <f>IFERROR(IF($L67&gt;$M$7-$P$7,"",VLOOKUP(M67,'[1]502'!$C:$M,3,FALSE)),"")</f>
        <v/>
      </c>
      <c r="O67" s="179" t="str">
        <f>IFERROR(IF($L67&gt;$M$7-$P$7,"",VLOOKUP(M67,'[1]502'!$C:$M,11,FALSE)),"")</f>
        <v/>
      </c>
      <c r="P67" s="180">
        <f t="shared" si="2"/>
        <v>0</v>
      </c>
      <c r="R67" s="149">
        <v>58</v>
      </c>
      <c r="S67" s="144" t="str" cm="1">
        <f t="array" ref="S67">IFERROR(IF($R67&gt;$S$7-$V$7,"",INDEX('[1]500'!$C:$C,$V$7+R66)),"")</f>
        <v/>
      </c>
      <c r="T67" s="179" t="str">
        <f>IFERROR(IF($R67&gt;$S$7-$V$7,"",VLOOKUP(S67,'[1]500'!$C:$M,3,FALSE)),"")</f>
        <v/>
      </c>
      <c r="U67" s="179" t="str">
        <f>IFERROR(IF($R67&gt;$S$7-$V$7,"",VLOOKUP(S67,'[1]500'!$C:$M,11,FALSE)),"")</f>
        <v/>
      </c>
      <c r="V67" s="180">
        <f t="shared" si="3"/>
        <v>0</v>
      </c>
      <c r="X67" s="149">
        <v>58</v>
      </c>
      <c r="Y67" s="144" t="str" cm="1">
        <f t="array" ref="Y67">IFERROR(IF($X67&gt;$Y$7-$AB$7,"",INDEX('[1]510'!$C:$C,$AB$7+X66)),"")</f>
        <v/>
      </c>
      <c r="Z67" s="179" t="str">
        <f>IFERROR(IF($X67&gt;$Y$7-$AB$7,"",VLOOKUP(Y67,'[1]510'!$C:$M,2,FALSE)),"")</f>
        <v/>
      </c>
      <c r="AA67" s="179" t="str">
        <f>IFERROR(IF($X67&gt;$Y$7-$AB$7,"",VLOOKUP(Y67,'[1]510'!$C:$M,8,FALSE)),"")</f>
        <v/>
      </c>
      <c r="AB67" s="180">
        <f t="shared" si="4"/>
        <v>0</v>
      </c>
      <c r="AJ67" s="149">
        <v>58</v>
      </c>
      <c r="AK67" s="144" t="str" cm="1">
        <f t="array" ref="AK67">IFERROR(IF($AJ67&gt;$AK$7-$AN$7,"",INDEX('[1]561'!$C:$C,$AN$7+AJ66)),"")</f>
        <v/>
      </c>
      <c r="AL67" s="179" t="str">
        <f>IFERROR(IF($AJ67&gt;$AK$7-$AN$7,"",VLOOKUP(AK67,'[1]561'!$C:$M,2,FALSE)),"")</f>
        <v/>
      </c>
      <c r="AM67" s="179" t="str">
        <f>IFERROR(IF($AJ67&gt;$AK$7-$AN$7,"",VLOOKUP(AK67,'[1]561'!$C:$M,3,FALSE)),"")</f>
        <v/>
      </c>
      <c r="AN67" s="179" t="str">
        <f>IFERROR(IF($AJ67&gt;$AK$7-$AN$7,"",VLOOKUP(AK67,'[1]561'!$C:$M,4,FALSE)),"")</f>
        <v/>
      </c>
      <c r="AO67" s="190">
        <f t="shared" si="0"/>
        <v>0</v>
      </c>
      <c r="AP67" s="179" t="str">
        <f>IFERROR(IF($AJ67&gt;$AK$7-$AN$7,"",VLOOKUP(AK67,'[1]561'!$C:$M,10,FALSE)),"")</f>
        <v/>
      </c>
      <c r="AQ67" s="180" t="str">
        <f>IFERROR(IF($AJ67&gt;$AK$7-$AN$7,"",IF(AO67&lt;0,COUNTIF($AO$10:$AO67,"&lt;0"),0)),"")</f>
        <v/>
      </c>
    </row>
    <row r="68" spans="6:63" x14ac:dyDescent="0.3">
      <c r="F68" s="149">
        <v>59</v>
      </c>
      <c r="G68" s="144" t="str" cm="1">
        <f t="array" ref="G68">IFERROR(IF($F68&gt;$G$7-$J$7,"",INDEX('[1]502'!$C:$C,$J$7+F67)),"")</f>
        <v/>
      </c>
      <c r="H68" s="179" t="str">
        <f>IFERROR(IF($F68&gt;$G$7-$J$7,"",VLOOKUP(G68,'[1]502'!$C:$M,2,FALSE)),"")</f>
        <v/>
      </c>
      <c r="I68" s="179" t="str">
        <f>IFERROR(IF($F68&gt;$G$7-$J$7,"",VLOOKUP(G68,'[1]502'!$C:$M,10,FALSE)),"")</f>
        <v/>
      </c>
      <c r="J68" s="180">
        <f t="shared" si="1"/>
        <v>0</v>
      </c>
      <c r="L68" s="149">
        <v>59</v>
      </c>
      <c r="M68" s="144" t="str" cm="1">
        <f t="array" ref="M68">IFERROR(IF($L68&gt;$M$7-$P$7,"",INDEX('[1]502'!$C:$C,$P$7+L67)),"")</f>
        <v/>
      </c>
      <c r="N68" s="179" t="str">
        <f>IFERROR(IF($L68&gt;$M$7-$P$7,"",VLOOKUP(M68,'[1]502'!$C:$M,3,FALSE)),"")</f>
        <v/>
      </c>
      <c r="O68" s="179" t="str">
        <f>IFERROR(IF($L68&gt;$M$7-$P$7,"",VLOOKUP(M68,'[1]502'!$C:$M,11,FALSE)),"")</f>
        <v/>
      </c>
      <c r="P68" s="180">
        <f t="shared" si="2"/>
        <v>0</v>
      </c>
      <c r="R68" s="149">
        <v>59</v>
      </c>
      <c r="S68" s="144" t="str" cm="1">
        <f t="array" ref="S68">IFERROR(IF($R68&gt;$S$7-$V$7,"",INDEX('[1]500'!$C:$C,$V$7+R67)),"")</f>
        <v/>
      </c>
      <c r="T68" s="179" t="str">
        <f>IFERROR(IF($R68&gt;$S$7-$V$7,"",VLOOKUP(S68,'[1]500'!$C:$M,3,FALSE)),"")</f>
        <v/>
      </c>
      <c r="U68" s="179" t="str">
        <f>IFERROR(IF($R68&gt;$S$7-$V$7,"",VLOOKUP(S68,'[1]500'!$C:$M,11,FALSE)),"")</f>
        <v/>
      </c>
      <c r="V68" s="180">
        <f t="shared" si="3"/>
        <v>0</v>
      </c>
      <c r="X68" s="149">
        <v>59</v>
      </c>
      <c r="Y68" s="144" t="str" cm="1">
        <f t="array" ref="Y68">IFERROR(IF($X68&gt;$Y$7-$AB$7,"",INDEX('[1]510'!$C:$C,$AB$7+X67)),"")</f>
        <v/>
      </c>
      <c r="Z68" s="179" t="str">
        <f>IFERROR(IF($X68&gt;$Y$7-$AB$7,"",VLOOKUP(Y68,'[1]510'!$C:$M,2,FALSE)),"")</f>
        <v/>
      </c>
      <c r="AA68" s="179" t="str">
        <f>IFERROR(IF($X68&gt;$Y$7-$AB$7,"",VLOOKUP(Y68,'[1]510'!$C:$M,8,FALSE)),"")</f>
        <v/>
      </c>
      <c r="AB68" s="180">
        <f t="shared" si="4"/>
        <v>0</v>
      </c>
      <c r="AJ68" s="149">
        <v>59</v>
      </c>
      <c r="AK68" s="144" t="str" cm="1">
        <f t="array" ref="AK68">IFERROR(IF($AJ68&gt;$AK$7-$AN$7,"",INDEX('[1]561'!$C:$C,$AN$7+AJ67)),"")</f>
        <v/>
      </c>
      <c r="AL68" s="179" t="str">
        <f>IFERROR(IF($AJ68&gt;$AK$7-$AN$7,"",VLOOKUP(AK68,'[1]561'!$C:$M,2,FALSE)),"")</f>
        <v/>
      </c>
      <c r="AM68" s="179" t="str">
        <f>IFERROR(IF($AJ68&gt;$AK$7-$AN$7,"",VLOOKUP(AK68,'[1]561'!$C:$M,3,FALSE)),"")</f>
        <v/>
      </c>
      <c r="AN68" s="179" t="str">
        <f>IFERROR(IF($AJ68&gt;$AK$7-$AN$7,"",VLOOKUP(AK68,'[1]561'!$C:$M,4,FALSE)),"")</f>
        <v/>
      </c>
      <c r="AO68" s="190">
        <f t="shared" si="0"/>
        <v>0</v>
      </c>
      <c r="AP68" s="179" t="str">
        <f>IFERROR(IF($AJ68&gt;$AK$7-$AN$7,"",VLOOKUP(AK68,'[1]561'!$C:$M,10,FALSE)),"")</f>
        <v/>
      </c>
      <c r="AQ68" s="180" t="str">
        <f>IFERROR(IF($AJ68&gt;$AK$7-$AN$7,"",IF(AO68&lt;0,COUNTIF($AO$10:$AO68,"&lt;0"),0)),"")</f>
        <v/>
      </c>
    </row>
    <row r="69" spans="6:63" ht="24.75" customHeight="1" x14ac:dyDescent="0.3">
      <c r="F69" s="149">
        <v>60</v>
      </c>
      <c r="G69" s="144" t="str" cm="1">
        <f t="array" ref="G69">IFERROR(IF($F69&gt;$G$7-$J$7,"",INDEX('[1]502'!$C:$C,$J$7+F68)),"")</f>
        <v/>
      </c>
      <c r="H69" s="179" t="str">
        <f>IFERROR(IF($F69&gt;$G$7-$J$7,"",VLOOKUP(G69,'[1]502'!$C:$M,2,FALSE)),"")</f>
        <v/>
      </c>
      <c r="I69" s="179" t="str">
        <f>IFERROR(IF($F69&gt;$G$7-$J$7,"",VLOOKUP(G69,'[1]502'!$C:$M,10,FALSE)),"")</f>
        <v/>
      </c>
      <c r="J69" s="180">
        <f t="shared" si="1"/>
        <v>0</v>
      </c>
      <c r="L69" s="149">
        <v>60</v>
      </c>
      <c r="M69" s="144" t="str" cm="1">
        <f t="array" ref="M69">IFERROR(IF($L69&gt;$M$7-$P$7,"",INDEX('[1]502'!$C:$C,$P$7+L68)),"")</f>
        <v/>
      </c>
      <c r="N69" s="179" t="str">
        <f>IFERROR(IF($L69&gt;$M$7-$P$7,"",VLOOKUP(M69,'[1]502'!$C:$M,3,FALSE)),"")</f>
        <v/>
      </c>
      <c r="O69" s="179" t="str">
        <f>IFERROR(IF($L69&gt;$M$7-$P$7,"",VLOOKUP(M69,'[1]502'!$C:$M,11,FALSE)),"")</f>
        <v/>
      </c>
      <c r="P69" s="180">
        <f t="shared" si="2"/>
        <v>0</v>
      </c>
      <c r="R69" s="149">
        <v>60</v>
      </c>
      <c r="S69" s="144" t="str" cm="1">
        <f t="array" ref="S69">IFERROR(IF($R69&gt;$S$7-$V$7,"",INDEX('[1]500'!$C:$C,$V$7+R68)),"")</f>
        <v/>
      </c>
      <c r="T69" s="179" t="str">
        <f>IFERROR(IF($R69&gt;$S$7-$V$7,"",VLOOKUP(S69,'[1]500'!$C:$M,3,FALSE)),"")</f>
        <v/>
      </c>
      <c r="U69" s="179" t="str">
        <f>IFERROR(IF($R69&gt;$S$7-$V$7,"",VLOOKUP(S69,'[1]500'!$C:$M,11,FALSE)),"")</f>
        <v/>
      </c>
      <c r="V69" s="180">
        <f t="shared" si="3"/>
        <v>0</v>
      </c>
      <c r="X69" s="149">
        <v>60</v>
      </c>
      <c r="Y69" s="144" t="str" cm="1">
        <f t="array" ref="Y69">IFERROR(IF($X69&gt;$Y$7-$AB$7,"",INDEX('[1]510'!$C:$C,$AB$7+X68)),"")</f>
        <v/>
      </c>
      <c r="Z69" s="179" t="str">
        <f>IFERROR(IF($X69&gt;$Y$7-$AB$7,"",VLOOKUP(Y69,'[1]510'!$C:$M,2,FALSE)),"")</f>
        <v/>
      </c>
      <c r="AA69" s="179" t="str">
        <f>IFERROR(IF($X69&gt;$Y$7-$AB$7,"",VLOOKUP(Y69,'[1]510'!$C:$M,8,FALSE)),"")</f>
        <v/>
      </c>
      <c r="AB69" s="180">
        <f t="shared" si="4"/>
        <v>0</v>
      </c>
      <c r="AJ69" s="149">
        <v>60</v>
      </c>
      <c r="AK69" s="144" t="str" cm="1">
        <f t="array" ref="AK69">IFERROR(IF($AJ69&gt;$AK$7-$AN$7,"",INDEX('[1]561'!$C:$C,$AN$7+AJ68)),"")</f>
        <v/>
      </c>
      <c r="AL69" s="179" t="str">
        <f>IFERROR(IF($AJ69&gt;$AK$7-$AN$7,"",VLOOKUP(AK69,'[1]561'!$C:$M,2,FALSE)),"")</f>
        <v/>
      </c>
      <c r="AM69" s="179" t="str">
        <f>IFERROR(IF($AJ69&gt;$AK$7-$AN$7,"",VLOOKUP(AK69,'[1]561'!$C:$M,3,FALSE)),"")</f>
        <v/>
      </c>
      <c r="AN69" s="179" t="str">
        <f>IFERROR(IF($AJ69&gt;$AK$7-$AN$7,"",VLOOKUP(AK69,'[1]561'!$C:$M,4,FALSE)),"")</f>
        <v/>
      </c>
      <c r="AO69" s="190">
        <f t="shared" si="0"/>
        <v>0</v>
      </c>
      <c r="AP69" s="179" t="str">
        <f>IFERROR(IF($AJ69&gt;$AK$7-$AN$7,"",VLOOKUP(AK69,'[1]561'!$C:$M,10,FALSE)),"")</f>
        <v/>
      </c>
      <c r="AQ69" s="180" t="str">
        <f>IFERROR(IF($AJ69&gt;$AK$7-$AN$7,"",IF(AO69&lt;0,COUNTIF($AO$10:$AO69,"&lt;0"),0)),"")</f>
        <v/>
      </c>
      <c r="BH69" s="132"/>
      <c r="BI69" s="132"/>
      <c r="BJ69" s="132"/>
      <c r="BK69" s="132"/>
    </row>
    <row r="70" spans="6:63" x14ac:dyDescent="0.3">
      <c r="F70" s="149">
        <v>61</v>
      </c>
      <c r="G70" s="144" t="str" cm="1">
        <f t="array" ref="G70">IFERROR(IF($F70&gt;$G$7-$J$7,"",INDEX('[1]502'!$C:$C,$J$7+F69)),"")</f>
        <v/>
      </c>
      <c r="H70" s="179" t="str">
        <f>IFERROR(IF($F70&gt;$G$7-$J$7,"",VLOOKUP(G70,'[1]502'!$C:$M,2,FALSE)),"")</f>
        <v/>
      </c>
      <c r="I70" s="179" t="str">
        <f>IFERROR(IF($F70&gt;$G$7-$J$7,"",VLOOKUP(G70,'[1]502'!$C:$M,10,FALSE)),"")</f>
        <v/>
      </c>
      <c r="J70" s="180">
        <f t="shared" si="1"/>
        <v>0</v>
      </c>
      <c r="L70" s="149">
        <v>61</v>
      </c>
      <c r="M70" s="144" t="str" cm="1">
        <f t="array" ref="M70">IFERROR(IF($L70&gt;$M$7-$P$7,"",INDEX('[1]502'!$C:$C,$P$7+L69)),"")</f>
        <v/>
      </c>
      <c r="N70" s="179" t="str">
        <f>IFERROR(IF($L70&gt;$M$7-$P$7,"",VLOOKUP(M70,'[1]502'!$C:$M,3,FALSE)),"")</f>
        <v/>
      </c>
      <c r="O70" s="179" t="str">
        <f>IFERROR(IF($L70&gt;$M$7-$P$7,"",VLOOKUP(M70,'[1]502'!$C:$M,11,FALSE)),"")</f>
        <v/>
      </c>
      <c r="P70" s="180">
        <f t="shared" si="2"/>
        <v>0</v>
      </c>
      <c r="R70" s="149">
        <v>61</v>
      </c>
      <c r="S70" s="144" t="str" cm="1">
        <f t="array" ref="S70">IFERROR(IF($R70&gt;$S$7-$V$7,"",INDEX('[1]500'!$C:$C,$V$7+R69)),"")</f>
        <v/>
      </c>
      <c r="T70" s="179" t="str">
        <f>IFERROR(IF($R70&gt;$S$7-$V$7,"",VLOOKUP(S70,'[1]500'!$C:$M,3,FALSE)),"")</f>
        <v/>
      </c>
      <c r="U70" s="179" t="str">
        <f>IFERROR(IF($R70&gt;$S$7-$V$7,"",VLOOKUP(S70,'[1]500'!$C:$M,11,FALSE)),"")</f>
        <v/>
      </c>
      <c r="V70" s="180">
        <f t="shared" si="3"/>
        <v>0</v>
      </c>
      <c r="X70" s="149">
        <v>61</v>
      </c>
      <c r="Y70" s="144" t="str" cm="1">
        <f t="array" ref="Y70">IFERROR(IF($X70&gt;$Y$7-$AB$7,"",INDEX('[1]510'!$C:$C,$AB$7+X69)),"")</f>
        <v/>
      </c>
      <c r="Z70" s="179" t="str">
        <f>IFERROR(IF($X70&gt;$Y$7-$AB$7,"",VLOOKUP(Y70,'[1]510'!$C:$M,2,FALSE)),"")</f>
        <v/>
      </c>
      <c r="AA70" s="179" t="str">
        <f>IFERROR(IF($X70&gt;$Y$7-$AB$7,"",VLOOKUP(Y70,'[1]510'!$C:$M,8,FALSE)),"")</f>
        <v/>
      </c>
      <c r="AB70" s="180">
        <f t="shared" si="4"/>
        <v>0</v>
      </c>
      <c r="AJ70" s="149">
        <v>61</v>
      </c>
      <c r="AK70" s="144" t="str" cm="1">
        <f t="array" ref="AK70">IFERROR(IF($AJ70&gt;$AK$7-$AN$7,"",INDEX('[1]561'!$C:$C,$AN$7+AJ69)),"")</f>
        <v/>
      </c>
      <c r="AL70" s="179" t="str">
        <f>IFERROR(IF($AJ70&gt;$AK$7-$AN$7,"",VLOOKUP(AK70,'[1]561'!$C:$M,2,FALSE)),"")</f>
        <v/>
      </c>
      <c r="AM70" s="179" t="str">
        <f>IFERROR(IF($AJ70&gt;$AK$7-$AN$7,"",VLOOKUP(AK70,'[1]561'!$C:$M,3,FALSE)),"")</f>
        <v/>
      </c>
      <c r="AN70" s="179" t="str">
        <f>IFERROR(IF($AJ70&gt;$AK$7-$AN$7,"",VLOOKUP(AK70,'[1]561'!$C:$M,4,FALSE)),"")</f>
        <v/>
      </c>
      <c r="AO70" s="190">
        <f t="shared" si="0"/>
        <v>0</v>
      </c>
      <c r="AP70" s="179" t="str">
        <f>IFERROR(IF($AJ70&gt;$AK$7-$AN$7,"",VLOOKUP(AK70,'[1]561'!$C:$M,10,FALSE)),"")</f>
        <v/>
      </c>
      <c r="AQ70" s="180" t="str">
        <f>IFERROR(IF($AJ70&gt;$AK$7-$AN$7,"",IF(AO70&lt;0,COUNTIF($AO$10:$AO70,"&lt;0"),0)),"")</f>
        <v/>
      </c>
      <c r="BH70" s="133"/>
      <c r="BI70" s="136"/>
      <c r="BJ70" s="136"/>
      <c r="BK70" s="130"/>
    </row>
    <row r="71" spans="6:63" ht="27.75" customHeight="1" x14ac:dyDescent="0.3">
      <c r="F71" s="149">
        <v>62</v>
      </c>
      <c r="G71" s="144" t="str" cm="1">
        <f t="array" ref="G71">IFERROR(IF($F71&gt;$G$7-$J$7,"",INDEX('[1]502'!$C:$C,$J$7+F70)),"")</f>
        <v/>
      </c>
      <c r="H71" s="179" t="str">
        <f>IFERROR(IF($F71&gt;$G$7-$J$7,"",VLOOKUP(G71,'[1]502'!$C:$M,2,FALSE)),"")</f>
        <v/>
      </c>
      <c r="I71" s="179" t="str">
        <f>IFERROR(IF($F71&gt;$G$7-$J$7,"",VLOOKUP(G71,'[1]502'!$C:$M,10,FALSE)),"")</f>
        <v/>
      </c>
      <c r="J71" s="180">
        <f t="shared" si="1"/>
        <v>0</v>
      </c>
      <c r="L71" s="149">
        <v>62</v>
      </c>
      <c r="M71" s="144" t="str" cm="1">
        <f t="array" ref="M71">IFERROR(IF($L71&gt;$M$7-$P$7,"",INDEX('[1]502'!$C:$C,$P$7+L70)),"")</f>
        <v/>
      </c>
      <c r="N71" s="179" t="str">
        <f>IFERROR(IF($L71&gt;$M$7-$P$7,"",VLOOKUP(M71,'[1]502'!$C:$M,3,FALSE)),"")</f>
        <v/>
      </c>
      <c r="O71" s="179" t="str">
        <f>IFERROR(IF($L71&gt;$M$7-$P$7,"",VLOOKUP(M71,'[1]502'!$C:$M,11,FALSE)),"")</f>
        <v/>
      </c>
      <c r="P71" s="180">
        <f t="shared" si="2"/>
        <v>0</v>
      </c>
      <c r="R71" s="149">
        <v>62</v>
      </c>
      <c r="S71" s="144" t="str" cm="1">
        <f t="array" ref="S71">IFERROR(IF($R71&gt;$S$7-$V$7,"",INDEX('[1]500'!$C:$C,$V$7+R70)),"")</f>
        <v/>
      </c>
      <c r="T71" s="179" t="str">
        <f>IFERROR(IF($R71&gt;$S$7-$V$7,"",VLOOKUP(S71,'[1]500'!$C:$M,3,FALSE)),"")</f>
        <v/>
      </c>
      <c r="U71" s="179" t="str">
        <f>IFERROR(IF($R71&gt;$S$7-$V$7,"",VLOOKUP(S71,'[1]500'!$C:$M,11,FALSE)),"")</f>
        <v/>
      </c>
      <c r="V71" s="180">
        <f t="shared" si="3"/>
        <v>0</v>
      </c>
      <c r="X71" s="149">
        <v>62</v>
      </c>
      <c r="Y71" s="144" t="str" cm="1">
        <f t="array" ref="Y71">IFERROR(IF($X71&gt;$Y$7-$AB$7,"",INDEX('[1]510'!$C:$C,$AB$7+X70)),"")</f>
        <v/>
      </c>
      <c r="Z71" s="179" t="str">
        <f>IFERROR(IF($X71&gt;$Y$7-$AB$7,"",VLOOKUP(Y71,'[1]510'!$C:$M,2,FALSE)),"")</f>
        <v/>
      </c>
      <c r="AA71" s="179" t="str">
        <f>IFERROR(IF($X71&gt;$Y$7-$AB$7,"",VLOOKUP(Y71,'[1]510'!$C:$M,8,FALSE)),"")</f>
        <v/>
      </c>
      <c r="AB71" s="180">
        <f t="shared" si="4"/>
        <v>0</v>
      </c>
      <c r="AJ71" s="149">
        <v>62</v>
      </c>
      <c r="AK71" s="144" t="str" cm="1">
        <f t="array" ref="AK71">IFERROR(IF($AJ71&gt;$AK$7-$AN$7,"",INDEX('[1]561'!$C:$C,$AN$7+AJ70)),"")</f>
        <v/>
      </c>
      <c r="AL71" s="179" t="str">
        <f>IFERROR(IF($AJ71&gt;$AK$7-$AN$7,"",VLOOKUP(AK71,'[1]561'!$C:$M,2,FALSE)),"")</f>
        <v/>
      </c>
      <c r="AM71" s="179" t="str">
        <f>IFERROR(IF($AJ71&gt;$AK$7-$AN$7,"",VLOOKUP(AK71,'[1]561'!$C:$M,3,FALSE)),"")</f>
        <v/>
      </c>
      <c r="AN71" s="179" t="str">
        <f>IFERROR(IF($AJ71&gt;$AK$7-$AN$7,"",VLOOKUP(AK71,'[1]561'!$C:$M,4,FALSE)),"")</f>
        <v/>
      </c>
      <c r="AO71" s="190">
        <f t="shared" si="0"/>
        <v>0</v>
      </c>
      <c r="AP71" s="179" t="str">
        <f>IFERROR(IF($AJ71&gt;$AK$7-$AN$7,"",VLOOKUP(AK71,'[1]561'!$C:$M,10,FALSE)),"")</f>
        <v/>
      </c>
      <c r="AQ71" s="180" t="str">
        <f>IFERROR(IF($AJ71&gt;$AK$7-$AN$7,"",IF(AO71&lt;0,COUNTIF($AO$10:$AO71,"&lt;0"),0)),"")</f>
        <v/>
      </c>
      <c r="BH71" s="133"/>
      <c r="BI71" s="136"/>
      <c r="BJ71" s="136"/>
      <c r="BK71" s="130"/>
    </row>
    <row r="72" spans="6:63" x14ac:dyDescent="0.3">
      <c r="F72" s="149">
        <v>63</v>
      </c>
      <c r="G72" s="144" t="str" cm="1">
        <f t="array" ref="G72">IFERROR(IF($F72&gt;$G$7-$J$7,"",INDEX('[1]502'!$C:$C,$J$7+F71)),"")</f>
        <v/>
      </c>
      <c r="H72" s="179" t="str">
        <f>IFERROR(IF($F72&gt;$G$7-$J$7,"",VLOOKUP(G72,'[1]502'!$C:$M,2,FALSE)),"")</f>
        <v/>
      </c>
      <c r="I72" s="179" t="str">
        <f>IFERROR(IF($F72&gt;$G$7-$J$7,"",VLOOKUP(G72,'[1]502'!$C:$M,10,FALSE)),"")</f>
        <v/>
      </c>
      <c r="J72" s="180">
        <f t="shared" si="1"/>
        <v>0</v>
      </c>
      <c r="L72" s="149">
        <v>63</v>
      </c>
      <c r="M72" s="144" t="str" cm="1">
        <f t="array" ref="M72">IFERROR(IF($L72&gt;$M$7-$P$7,"",INDEX('[1]502'!$C:$C,$P$7+L71)),"")</f>
        <v/>
      </c>
      <c r="N72" s="179" t="str">
        <f>IFERROR(IF($L72&gt;$M$7-$P$7,"",VLOOKUP(M72,'[1]502'!$C:$M,3,FALSE)),"")</f>
        <v/>
      </c>
      <c r="O72" s="179" t="str">
        <f>IFERROR(IF($L72&gt;$M$7-$P$7,"",VLOOKUP(M72,'[1]502'!$C:$M,11,FALSE)),"")</f>
        <v/>
      </c>
      <c r="P72" s="180">
        <f t="shared" si="2"/>
        <v>0</v>
      </c>
      <c r="R72" s="149">
        <v>63</v>
      </c>
      <c r="S72" s="144" t="str" cm="1">
        <f t="array" ref="S72">IFERROR(IF($R72&gt;$S$7-$V$7,"",INDEX('[1]500'!$C:$C,$V$7+R71)),"")</f>
        <v/>
      </c>
      <c r="T72" s="179" t="str">
        <f>IFERROR(IF($R72&gt;$S$7-$V$7,"",VLOOKUP(S72,'[1]500'!$C:$M,3,FALSE)),"")</f>
        <v/>
      </c>
      <c r="U72" s="179" t="str">
        <f>IFERROR(IF($R72&gt;$S$7-$V$7,"",VLOOKUP(S72,'[1]500'!$C:$M,11,FALSE)),"")</f>
        <v/>
      </c>
      <c r="V72" s="180">
        <f t="shared" si="3"/>
        <v>0</v>
      </c>
      <c r="X72" s="149">
        <v>63</v>
      </c>
      <c r="Y72" s="144" t="str" cm="1">
        <f t="array" ref="Y72">IFERROR(IF($X72&gt;$Y$7-$AB$7,"",INDEX('[1]510'!$C:$C,$AB$7+X71)),"")</f>
        <v/>
      </c>
      <c r="Z72" s="179" t="str">
        <f>IFERROR(IF($X72&gt;$Y$7-$AB$7,"",VLOOKUP(Y72,'[1]510'!$C:$M,2,FALSE)),"")</f>
        <v/>
      </c>
      <c r="AA72" s="179" t="str">
        <f>IFERROR(IF($X72&gt;$Y$7-$AB$7,"",VLOOKUP(Y72,'[1]510'!$C:$M,8,FALSE)),"")</f>
        <v/>
      </c>
      <c r="AB72" s="180">
        <f t="shared" si="4"/>
        <v>0</v>
      </c>
      <c r="AJ72" s="149">
        <v>63</v>
      </c>
      <c r="AK72" s="144" t="str" cm="1">
        <f t="array" ref="AK72">IFERROR(IF($AJ72&gt;$AK$7-$AN$7,"",INDEX('[1]561'!$C:$C,$AN$7+AJ71)),"")</f>
        <v/>
      </c>
      <c r="AL72" s="179" t="str">
        <f>IFERROR(IF($AJ72&gt;$AK$7-$AN$7,"",VLOOKUP(AK72,'[1]561'!$C:$M,2,FALSE)),"")</f>
        <v/>
      </c>
      <c r="AM72" s="179" t="str">
        <f>IFERROR(IF($AJ72&gt;$AK$7-$AN$7,"",VLOOKUP(AK72,'[1]561'!$C:$M,3,FALSE)),"")</f>
        <v/>
      </c>
      <c r="AN72" s="179" t="str">
        <f>IFERROR(IF($AJ72&gt;$AK$7-$AN$7,"",VLOOKUP(AK72,'[1]561'!$C:$M,4,FALSE)),"")</f>
        <v/>
      </c>
      <c r="AO72" s="190">
        <f t="shared" si="0"/>
        <v>0</v>
      </c>
      <c r="AP72" s="179" t="str">
        <f>IFERROR(IF($AJ72&gt;$AK$7-$AN$7,"",VLOOKUP(AK72,'[1]561'!$C:$M,10,FALSE)),"")</f>
        <v/>
      </c>
      <c r="AQ72" s="180" t="str">
        <f>IFERROR(IF($AJ72&gt;$AK$7-$AN$7,"",IF(AO72&lt;0,COUNTIF($AO$10:$AO72,"&lt;0"),0)),"")</f>
        <v/>
      </c>
    </row>
    <row r="73" spans="6:63" x14ac:dyDescent="0.3">
      <c r="F73" s="149">
        <v>64</v>
      </c>
      <c r="G73" s="144" t="str" cm="1">
        <f t="array" ref="G73">IFERROR(IF($F73&gt;$G$7-$J$7,"",INDEX('[1]502'!$C:$C,$J$7+F72)),"")</f>
        <v/>
      </c>
      <c r="H73" s="179" t="str">
        <f>IFERROR(IF($F73&gt;$G$7-$J$7,"",VLOOKUP(G73,'[1]502'!$C:$M,2,FALSE)),"")</f>
        <v/>
      </c>
      <c r="I73" s="179" t="str">
        <f>IFERROR(IF($F73&gt;$G$7-$J$7,"",VLOOKUP(G73,'[1]502'!$C:$M,10,FALSE)),"")</f>
        <v/>
      </c>
      <c r="J73" s="180">
        <f t="shared" si="1"/>
        <v>0</v>
      </c>
      <c r="L73" s="149">
        <v>64</v>
      </c>
      <c r="M73" s="144" t="str" cm="1">
        <f t="array" ref="M73">IFERROR(IF($L73&gt;$M$7-$P$7,"",INDEX('[1]502'!$C:$C,$P$7+L72)),"")</f>
        <v/>
      </c>
      <c r="N73" s="179" t="str">
        <f>IFERROR(IF($L73&gt;$M$7-$P$7,"",VLOOKUP(M73,'[1]502'!$C:$M,3,FALSE)),"")</f>
        <v/>
      </c>
      <c r="O73" s="179" t="str">
        <f>IFERROR(IF($L73&gt;$M$7-$P$7,"",VLOOKUP(M73,'[1]502'!$C:$M,11,FALSE)),"")</f>
        <v/>
      </c>
      <c r="P73" s="180">
        <f t="shared" si="2"/>
        <v>0</v>
      </c>
      <c r="R73" s="149">
        <v>64</v>
      </c>
      <c r="S73" s="144" t="str" cm="1">
        <f t="array" ref="S73">IFERROR(IF($R73&gt;$S$7-$V$7,"",INDEX('[1]500'!$C:$C,$V$7+R72)),"")</f>
        <v/>
      </c>
      <c r="T73" s="179" t="str">
        <f>IFERROR(IF($R73&gt;$S$7-$V$7,"",VLOOKUP(S73,'[1]500'!$C:$M,3,FALSE)),"")</f>
        <v/>
      </c>
      <c r="U73" s="179" t="str">
        <f>IFERROR(IF($R73&gt;$S$7-$V$7,"",VLOOKUP(S73,'[1]500'!$C:$M,11,FALSE)),"")</f>
        <v/>
      </c>
      <c r="V73" s="180">
        <f t="shared" si="3"/>
        <v>0</v>
      </c>
      <c r="X73" s="149">
        <v>64</v>
      </c>
      <c r="Y73" s="144" t="str" cm="1">
        <f t="array" ref="Y73">IFERROR(IF($X73&gt;$Y$7-$AB$7,"",INDEX('[1]510'!$C:$C,$AB$7+X72)),"")</f>
        <v/>
      </c>
      <c r="Z73" s="179" t="str">
        <f>IFERROR(IF($X73&gt;$Y$7-$AB$7,"",VLOOKUP(Y73,'[1]510'!$C:$M,2,FALSE)),"")</f>
        <v/>
      </c>
      <c r="AA73" s="179" t="str">
        <f>IFERROR(IF($X73&gt;$Y$7-$AB$7,"",VLOOKUP(Y73,'[1]510'!$C:$M,8,FALSE)),"")</f>
        <v/>
      </c>
      <c r="AB73" s="180">
        <f t="shared" si="4"/>
        <v>0</v>
      </c>
      <c r="AJ73" s="149">
        <v>64</v>
      </c>
      <c r="AK73" s="144" t="str" cm="1">
        <f t="array" ref="AK73">IFERROR(IF($AJ73&gt;$AK$7-$AN$7,"",INDEX('[1]561'!$C:$C,$AN$7+AJ72)),"")</f>
        <v/>
      </c>
      <c r="AL73" s="179" t="str">
        <f>IFERROR(IF($AJ73&gt;$AK$7-$AN$7,"",VLOOKUP(AK73,'[1]561'!$C:$M,2,FALSE)),"")</f>
        <v/>
      </c>
      <c r="AM73" s="179" t="str">
        <f>IFERROR(IF($AJ73&gt;$AK$7-$AN$7,"",VLOOKUP(AK73,'[1]561'!$C:$M,3,FALSE)),"")</f>
        <v/>
      </c>
      <c r="AN73" s="179" t="str">
        <f>IFERROR(IF($AJ73&gt;$AK$7-$AN$7,"",VLOOKUP(AK73,'[1]561'!$C:$M,4,FALSE)),"")</f>
        <v/>
      </c>
      <c r="AO73" s="190">
        <f t="shared" si="0"/>
        <v>0</v>
      </c>
      <c r="AP73" s="179" t="str">
        <f>IFERROR(IF($AJ73&gt;$AK$7-$AN$7,"",VLOOKUP(AK73,'[1]561'!$C:$M,10,FALSE)),"")</f>
        <v/>
      </c>
      <c r="AQ73" s="180" t="str">
        <f>IFERROR(IF($AJ73&gt;$AK$7-$AN$7,"",IF(AO73&lt;0,COUNTIF($AO$10:$AO73,"&lt;0"),0)),"")</f>
        <v/>
      </c>
    </row>
    <row r="74" spans="6:63" x14ac:dyDescent="0.3">
      <c r="F74" s="149">
        <v>65</v>
      </c>
      <c r="G74" s="144" t="str" cm="1">
        <f t="array" ref="G74">IFERROR(IF($F74&gt;$G$7-$J$7,"",INDEX('[1]502'!$C:$C,$J$7+F73)),"")</f>
        <v/>
      </c>
      <c r="H74" s="179" t="str">
        <f>IFERROR(IF($F74&gt;$G$7-$J$7,"",VLOOKUP(G74,'[1]502'!$C:$M,2,FALSE)),"")</f>
        <v/>
      </c>
      <c r="I74" s="179" t="str">
        <f>IFERROR(IF($F74&gt;$G$7-$J$7,"",VLOOKUP(G74,'[1]502'!$C:$M,10,FALSE)),"")</f>
        <v/>
      </c>
      <c r="J74" s="180">
        <f t="shared" si="1"/>
        <v>0</v>
      </c>
      <c r="L74" s="149">
        <v>65</v>
      </c>
      <c r="M74" s="144" t="str" cm="1">
        <f t="array" ref="M74">IFERROR(IF($L74&gt;$M$7-$P$7,"",INDEX('[1]502'!$C:$C,$P$7+L73)),"")</f>
        <v/>
      </c>
      <c r="N74" s="179" t="str">
        <f>IFERROR(IF($L74&gt;$M$7-$P$7,"",VLOOKUP(M74,'[1]502'!$C:$M,3,FALSE)),"")</f>
        <v/>
      </c>
      <c r="O74" s="179" t="str">
        <f>IFERROR(IF($L74&gt;$M$7-$P$7,"",VLOOKUP(M74,'[1]502'!$C:$M,11,FALSE)),"")</f>
        <v/>
      </c>
      <c r="P74" s="180">
        <f t="shared" si="2"/>
        <v>0</v>
      </c>
      <c r="R74" s="149">
        <v>65</v>
      </c>
      <c r="S74" s="144" t="str" cm="1">
        <f t="array" ref="S74">IFERROR(IF($R74&gt;$S$7-$V$7,"",INDEX('[1]500'!$C:$C,$V$7+R73)),"")</f>
        <v/>
      </c>
      <c r="T74" s="179" t="str">
        <f>IFERROR(IF($R74&gt;$S$7-$V$7,"",VLOOKUP(S74,'[1]500'!$C:$M,3,FALSE)),"")</f>
        <v/>
      </c>
      <c r="U74" s="179" t="str">
        <f>IFERROR(IF($R74&gt;$S$7-$V$7,"",VLOOKUP(S74,'[1]500'!$C:$M,11,FALSE)),"")</f>
        <v/>
      </c>
      <c r="V74" s="180">
        <f t="shared" si="3"/>
        <v>0</v>
      </c>
      <c r="X74" s="149">
        <v>65</v>
      </c>
      <c r="Y74" s="144" t="str" cm="1">
        <f t="array" ref="Y74">IFERROR(IF($X74&gt;$Y$7-$AB$7,"",INDEX('[1]510'!$C:$C,$AB$7+X73)),"")</f>
        <v/>
      </c>
      <c r="Z74" s="179" t="str">
        <f>IFERROR(IF($X74&gt;$Y$7-$AB$7,"",VLOOKUP(Y74,'[1]510'!$C:$M,2,FALSE)),"")</f>
        <v/>
      </c>
      <c r="AA74" s="179" t="str">
        <f>IFERROR(IF($X74&gt;$Y$7-$AB$7,"",VLOOKUP(Y74,'[1]510'!$C:$M,8,FALSE)),"")</f>
        <v/>
      </c>
      <c r="AB74" s="180">
        <f t="shared" si="4"/>
        <v>0</v>
      </c>
      <c r="AJ74" s="149">
        <v>65</v>
      </c>
      <c r="AK74" s="144" t="str" cm="1">
        <f t="array" ref="AK74">IFERROR(IF($AJ74&gt;$AK$7-$AN$7,"",INDEX('[1]561'!$C:$C,$AN$7+AJ73)),"")</f>
        <v/>
      </c>
      <c r="AL74" s="179" t="str">
        <f>IFERROR(IF($AJ74&gt;$AK$7-$AN$7,"",VLOOKUP(AK74,'[1]561'!$C:$M,2,FALSE)),"")</f>
        <v/>
      </c>
      <c r="AM74" s="179" t="str">
        <f>IFERROR(IF($AJ74&gt;$AK$7-$AN$7,"",VLOOKUP(AK74,'[1]561'!$C:$M,3,FALSE)),"")</f>
        <v/>
      </c>
      <c r="AN74" s="179" t="str">
        <f>IFERROR(IF($AJ74&gt;$AK$7-$AN$7,"",VLOOKUP(AK74,'[1]561'!$C:$M,4,FALSE)),"")</f>
        <v/>
      </c>
      <c r="AO74" s="190">
        <f t="shared" ref="AO74:AO100" si="5">IFERROR(AN74-AM74,0)</f>
        <v>0</v>
      </c>
      <c r="AP74" s="179" t="str">
        <f>IFERROR(IF($AJ74&gt;$AK$7-$AN$7,"",VLOOKUP(AK74,'[1]561'!$C:$M,10,FALSE)),"")</f>
        <v/>
      </c>
      <c r="AQ74" s="180" t="str">
        <f>IFERROR(IF($AJ74&gt;$AK$7-$AN$7,"",IF(AO74&lt;0,COUNTIF($AO$10:$AO74,"&lt;0"),0)),"")</f>
        <v/>
      </c>
      <c r="BH74" s="225"/>
      <c r="BI74" s="132"/>
      <c r="BJ74" s="132"/>
      <c r="BK74" s="225"/>
    </row>
    <row r="75" spans="6:63" x14ac:dyDescent="0.3">
      <c r="F75" s="149">
        <v>66</v>
      </c>
      <c r="G75" s="144" t="str" cm="1">
        <f t="array" ref="G75">IFERROR(IF($F75&gt;$G$7-$J$7,"",INDEX('[1]502'!$C:$C,$J$7+F74)),"")</f>
        <v/>
      </c>
      <c r="H75" s="179" t="str">
        <f>IFERROR(IF($F75&gt;$G$7-$J$7,"",VLOOKUP(G75,'[1]502'!$C:$M,2,FALSE)),"")</f>
        <v/>
      </c>
      <c r="I75" s="179" t="str">
        <f>IFERROR(IF($F75&gt;$G$7-$J$7,"",VLOOKUP(G75,'[1]502'!$C:$M,10,FALSE)),"")</f>
        <v/>
      </c>
      <c r="J75" s="180">
        <f t="shared" ref="J75:J100" si="6">IFERROR(IF(I75-H75&gt;0,0,H75-I75),0)</f>
        <v>0</v>
      </c>
      <c r="L75" s="149">
        <v>66</v>
      </c>
      <c r="M75" s="144" t="str" cm="1">
        <f t="array" ref="M75">IFERROR(IF($L75&gt;$M$7-$P$7,"",INDEX('[1]502'!$C:$C,$P$7+L74)),"")</f>
        <v/>
      </c>
      <c r="N75" s="179" t="str">
        <f>IFERROR(IF($L75&gt;$M$7-$P$7,"",VLOOKUP(M75,'[1]502'!$C:$M,3,FALSE)),"")</f>
        <v/>
      </c>
      <c r="O75" s="179" t="str">
        <f>IFERROR(IF($L75&gt;$M$7-$P$7,"",VLOOKUP(M75,'[1]502'!$C:$M,11,FALSE)),"")</f>
        <v/>
      </c>
      <c r="P75" s="180">
        <f t="shared" ref="P75:P100" si="7">IFERROR(IF(O75-N75&gt;0,0,N75-O75),0)</f>
        <v>0</v>
      </c>
      <c r="R75" s="149">
        <v>66</v>
      </c>
      <c r="S75" s="144" t="str" cm="1">
        <f t="array" ref="S75">IFERROR(IF($R75&gt;$S$7-$V$7,"",INDEX('[1]500'!$C:$C,$V$7+R74)),"")</f>
        <v/>
      </c>
      <c r="T75" s="179" t="str">
        <f>IFERROR(IF($R75&gt;$S$7-$V$7,"",VLOOKUP(S75,'[1]500'!$C:$M,3,FALSE)),"")</f>
        <v/>
      </c>
      <c r="U75" s="179" t="str">
        <f>IFERROR(IF($R75&gt;$S$7-$V$7,"",VLOOKUP(S75,'[1]500'!$C:$M,11,FALSE)),"")</f>
        <v/>
      </c>
      <c r="V75" s="180">
        <f t="shared" ref="V75:V100" si="8">IFERROR(IF(U75-T75&gt;0,0,T75-U75),0)</f>
        <v>0</v>
      </c>
      <c r="X75" s="149">
        <v>66</v>
      </c>
      <c r="Y75" s="144" t="str" cm="1">
        <f t="array" ref="Y75">IFERROR(IF($X75&gt;$Y$7-$AB$7,"",INDEX('[1]510'!$C:$C,$AB$7+X74)),"")</f>
        <v/>
      </c>
      <c r="Z75" s="179" t="str">
        <f>IFERROR(IF($X75&gt;$Y$7-$AB$7,"",VLOOKUP(Y75,'[1]510'!$C:$M,2,FALSE)),"")</f>
        <v/>
      </c>
      <c r="AA75" s="179" t="str">
        <f>IFERROR(IF($X75&gt;$Y$7-$AB$7,"",VLOOKUP(Y75,'[1]510'!$C:$M,8,FALSE)),"")</f>
        <v/>
      </c>
      <c r="AB75" s="180">
        <f t="shared" ref="AB75:AB100" si="9">IFERROR(IF(AA75-Z75&gt;0,0,Z75-AA75),0)</f>
        <v>0</v>
      </c>
      <c r="AJ75" s="149">
        <v>66</v>
      </c>
      <c r="AK75" s="144" t="str" cm="1">
        <f t="array" ref="AK75">IFERROR(IF($AJ75&gt;$AK$7-$AN$7,"",INDEX('[1]561'!$C:$C,$AN$7+AJ74)),"")</f>
        <v/>
      </c>
      <c r="AL75" s="179" t="str">
        <f>IFERROR(IF($AJ75&gt;$AK$7-$AN$7,"",VLOOKUP(AK75,'[1]561'!$C:$M,2,FALSE)),"")</f>
        <v/>
      </c>
      <c r="AM75" s="179" t="str">
        <f>IFERROR(IF($AJ75&gt;$AK$7-$AN$7,"",VLOOKUP(AK75,'[1]561'!$C:$M,3,FALSE)),"")</f>
        <v/>
      </c>
      <c r="AN75" s="179" t="str">
        <f>IFERROR(IF($AJ75&gt;$AK$7-$AN$7,"",VLOOKUP(AK75,'[1]561'!$C:$M,4,FALSE)),"")</f>
        <v/>
      </c>
      <c r="AO75" s="190">
        <f t="shared" si="5"/>
        <v>0</v>
      </c>
      <c r="AP75" s="179" t="str">
        <f>IFERROR(IF($AJ75&gt;$AK$7-$AN$7,"",VLOOKUP(AK75,'[1]561'!$C:$M,10,FALSE)),"")</f>
        <v/>
      </c>
      <c r="AQ75" s="180" t="str">
        <f>IFERROR(IF($AJ75&gt;$AK$7-$AN$7,"",IF(AO75&lt;0,COUNTIF($AO$10:$AO75,"&lt;0"),0)),"")</f>
        <v/>
      </c>
      <c r="BH75" s="226"/>
      <c r="BI75" s="227"/>
      <c r="BJ75" s="228"/>
      <c r="BK75" s="130"/>
    </row>
    <row r="76" spans="6:63" x14ac:dyDescent="0.3">
      <c r="F76" s="149">
        <v>67</v>
      </c>
      <c r="G76" s="144" t="str" cm="1">
        <f t="array" ref="G76">IFERROR(IF($F76&gt;$G$7-$J$7,"",INDEX('[1]502'!$C:$C,$J$7+F75)),"")</f>
        <v/>
      </c>
      <c r="H76" s="179" t="str">
        <f>IFERROR(IF($F76&gt;$G$7-$J$7,"",VLOOKUP(G76,'[1]502'!$C:$M,2,FALSE)),"")</f>
        <v/>
      </c>
      <c r="I76" s="179" t="str">
        <f>IFERROR(IF($F76&gt;$G$7-$J$7,"",VLOOKUP(G76,'[1]502'!$C:$M,10,FALSE)),"")</f>
        <v/>
      </c>
      <c r="J76" s="180">
        <f t="shared" si="6"/>
        <v>0</v>
      </c>
      <c r="L76" s="149">
        <v>67</v>
      </c>
      <c r="M76" s="144" t="str" cm="1">
        <f t="array" ref="M76">IFERROR(IF($L76&gt;$M$7-$P$7,"",INDEX('[1]502'!$C:$C,$P$7+L75)),"")</f>
        <v/>
      </c>
      <c r="N76" s="179" t="str">
        <f>IFERROR(IF($L76&gt;$M$7-$P$7,"",VLOOKUP(M76,'[1]502'!$C:$M,3,FALSE)),"")</f>
        <v/>
      </c>
      <c r="O76" s="179" t="str">
        <f>IFERROR(IF($L76&gt;$M$7-$P$7,"",VLOOKUP(M76,'[1]502'!$C:$M,11,FALSE)),"")</f>
        <v/>
      </c>
      <c r="P76" s="180">
        <f t="shared" si="7"/>
        <v>0</v>
      </c>
      <c r="R76" s="149">
        <v>67</v>
      </c>
      <c r="S76" s="144" t="str" cm="1">
        <f t="array" ref="S76">IFERROR(IF($R76&gt;$S$7-$V$7,"",INDEX('[1]500'!$C:$C,$V$7+R75)),"")</f>
        <v/>
      </c>
      <c r="T76" s="179" t="str">
        <f>IFERROR(IF($R76&gt;$S$7-$V$7,"",VLOOKUP(S76,'[1]500'!$C:$M,3,FALSE)),"")</f>
        <v/>
      </c>
      <c r="U76" s="179" t="str">
        <f>IFERROR(IF($R76&gt;$S$7-$V$7,"",VLOOKUP(S76,'[1]500'!$C:$M,11,FALSE)),"")</f>
        <v/>
      </c>
      <c r="V76" s="180">
        <f t="shared" si="8"/>
        <v>0</v>
      </c>
      <c r="X76" s="149">
        <v>67</v>
      </c>
      <c r="Y76" s="144" t="str" cm="1">
        <f t="array" ref="Y76">IFERROR(IF($X76&gt;$Y$7-$AB$7,"",INDEX('[1]510'!$C:$C,$AB$7+X75)),"")</f>
        <v/>
      </c>
      <c r="Z76" s="179" t="str">
        <f>IFERROR(IF($X76&gt;$Y$7-$AB$7,"",VLOOKUP(Y76,'[1]510'!$C:$M,2,FALSE)),"")</f>
        <v/>
      </c>
      <c r="AA76" s="179" t="str">
        <f>IFERROR(IF($X76&gt;$Y$7-$AB$7,"",VLOOKUP(Y76,'[1]510'!$C:$M,8,FALSE)),"")</f>
        <v/>
      </c>
      <c r="AB76" s="180">
        <f t="shared" si="9"/>
        <v>0</v>
      </c>
      <c r="AJ76" s="149">
        <v>67</v>
      </c>
      <c r="AK76" s="144" t="str" cm="1">
        <f t="array" ref="AK76">IFERROR(IF($AJ76&gt;$AK$7-$AN$7,"",INDEX('[1]561'!$C:$C,$AN$7+AJ75)),"")</f>
        <v/>
      </c>
      <c r="AL76" s="179" t="str">
        <f>IFERROR(IF($AJ76&gt;$AK$7-$AN$7,"",VLOOKUP(AK76,'[1]561'!$C:$M,2,FALSE)),"")</f>
        <v/>
      </c>
      <c r="AM76" s="179" t="str">
        <f>IFERROR(IF($AJ76&gt;$AK$7-$AN$7,"",VLOOKUP(AK76,'[1]561'!$C:$M,3,FALSE)),"")</f>
        <v/>
      </c>
      <c r="AN76" s="179" t="str">
        <f>IFERROR(IF($AJ76&gt;$AK$7-$AN$7,"",VLOOKUP(AK76,'[1]561'!$C:$M,4,FALSE)),"")</f>
        <v/>
      </c>
      <c r="AO76" s="190">
        <f t="shared" si="5"/>
        <v>0</v>
      </c>
      <c r="AP76" s="179" t="str">
        <f>IFERROR(IF($AJ76&gt;$AK$7-$AN$7,"",VLOOKUP(AK76,'[1]561'!$C:$M,10,FALSE)),"")</f>
        <v/>
      </c>
      <c r="AQ76" s="180" t="str">
        <f>IFERROR(IF($AJ76&gt;$AK$7-$AN$7,"",IF(AO76&lt;0,COUNTIF($AO$10:$AO76,"&lt;0"),0)),"")</f>
        <v/>
      </c>
      <c r="BH76" s="226"/>
      <c r="BI76" s="227"/>
      <c r="BJ76" s="228"/>
      <c r="BK76" s="130"/>
    </row>
    <row r="77" spans="6:63" x14ac:dyDescent="0.3">
      <c r="F77" s="149">
        <v>68</v>
      </c>
      <c r="G77" s="144" t="str" cm="1">
        <f t="array" ref="G77">IFERROR(IF($F77&gt;$G$7-$J$7,"",INDEX('[1]502'!$C:$C,$J$7+F76)),"")</f>
        <v/>
      </c>
      <c r="H77" s="179" t="str">
        <f>IFERROR(IF($F77&gt;$G$7-$J$7,"",VLOOKUP(G77,'[1]502'!$C:$M,2,FALSE)),"")</f>
        <v/>
      </c>
      <c r="I77" s="179" t="str">
        <f>IFERROR(IF($F77&gt;$G$7-$J$7,"",VLOOKUP(G77,'[1]502'!$C:$M,10,FALSE)),"")</f>
        <v/>
      </c>
      <c r="J77" s="180">
        <f t="shared" si="6"/>
        <v>0</v>
      </c>
      <c r="L77" s="149">
        <v>68</v>
      </c>
      <c r="M77" s="144" t="str" cm="1">
        <f t="array" ref="M77">IFERROR(IF($L77&gt;$M$7-$P$7,"",INDEX('[1]502'!$C:$C,$P$7+L76)),"")</f>
        <v/>
      </c>
      <c r="N77" s="179" t="str">
        <f>IFERROR(IF($L77&gt;$M$7-$P$7,"",VLOOKUP(M77,'[1]502'!$C:$M,3,FALSE)),"")</f>
        <v/>
      </c>
      <c r="O77" s="179" t="str">
        <f>IFERROR(IF($L77&gt;$M$7-$P$7,"",VLOOKUP(M77,'[1]502'!$C:$M,11,FALSE)),"")</f>
        <v/>
      </c>
      <c r="P77" s="180">
        <f t="shared" si="7"/>
        <v>0</v>
      </c>
      <c r="R77" s="149">
        <v>68</v>
      </c>
      <c r="S77" s="144" t="str" cm="1">
        <f t="array" ref="S77">IFERROR(IF($R77&gt;$S$7-$V$7,"",INDEX('[1]500'!$C:$C,$V$7+R76)),"")</f>
        <v/>
      </c>
      <c r="T77" s="179" t="str">
        <f>IFERROR(IF($R77&gt;$S$7-$V$7,"",VLOOKUP(S77,'[1]500'!$C:$M,3,FALSE)),"")</f>
        <v/>
      </c>
      <c r="U77" s="179" t="str">
        <f>IFERROR(IF($R77&gt;$S$7-$V$7,"",VLOOKUP(S77,'[1]500'!$C:$M,11,FALSE)),"")</f>
        <v/>
      </c>
      <c r="V77" s="180">
        <f t="shared" si="8"/>
        <v>0</v>
      </c>
      <c r="X77" s="149">
        <v>68</v>
      </c>
      <c r="Y77" s="144" t="str" cm="1">
        <f t="array" ref="Y77">IFERROR(IF($X77&gt;$Y$7-$AB$7,"",INDEX('[1]510'!$C:$C,$AB$7+X76)),"")</f>
        <v/>
      </c>
      <c r="Z77" s="179" t="str">
        <f>IFERROR(IF($X77&gt;$Y$7-$AB$7,"",VLOOKUP(Y77,'[1]510'!$C:$M,2,FALSE)),"")</f>
        <v/>
      </c>
      <c r="AA77" s="179" t="str">
        <f>IFERROR(IF($X77&gt;$Y$7-$AB$7,"",VLOOKUP(Y77,'[1]510'!$C:$M,8,FALSE)),"")</f>
        <v/>
      </c>
      <c r="AB77" s="180">
        <f t="shared" si="9"/>
        <v>0</v>
      </c>
      <c r="AJ77" s="149">
        <v>68</v>
      </c>
      <c r="AK77" s="144" t="str" cm="1">
        <f t="array" ref="AK77">IFERROR(IF($AJ77&gt;$AK$7-$AN$7,"",INDEX('[1]561'!$C:$C,$AN$7+AJ76)),"")</f>
        <v/>
      </c>
      <c r="AL77" s="179" t="str">
        <f>IFERROR(IF($AJ77&gt;$AK$7-$AN$7,"",VLOOKUP(AK77,'[1]561'!$C:$M,2,FALSE)),"")</f>
        <v/>
      </c>
      <c r="AM77" s="179" t="str">
        <f>IFERROR(IF($AJ77&gt;$AK$7-$AN$7,"",VLOOKUP(AK77,'[1]561'!$C:$M,3,FALSE)),"")</f>
        <v/>
      </c>
      <c r="AN77" s="179" t="str">
        <f>IFERROR(IF($AJ77&gt;$AK$7-$AN$7,"",VLOOKUP(AK77,'[1]561'!$C:$M,4,FALSE)),"")</f>
        <v/>
      </c>
      <c r="AO77" s="190">
        <f t="shared" si="5"/>
        <v>0</v>
      </c>
      <c r="AP77" s="179" t="str">
        <f>IFERROR(IF($AJ77&gt;$AK$7-$AN$7,"",VLOOKUP(AK77,'[1]561'!$C:$M,10,FALSE)),"")</f>
        <v/>
      </c>
      <c r="AQ77" s="180" t="str">
        <f>IFERROR(IF($AJ77&gt;$AK$7-$AN$7,"",IF(AO77&lt;0,COUNTIF($AO$10:$AO77,"&lt;0"),0)),"")</f>
        <v/>
      </c>
      <c r="BH77" s="226"/>
      <c r="BI77" s="227"/>
      <c r="BJ77" s="228"/>
      <c r="BK77" s="130"/>
    </row>
    <row r="78" spans="6:63" x14ac:dyDescent="0.3">
      <c r="F78" s="149">
        <v>69</v>
      </c>
      <c r="G78" s="144" t="str" cm="1">
        <f t="array" ref="G78">IFERROR(IF($F78&gt;$G$7-$J$7,"",INDEX('[1]502'!$C:$C,$J$7+F77)),"")</f>
        <v/>
      </c>
      <c r="H78" s="179" t="str">
        <f>IFERROR(IF($F78&gt;$G$7-$J$7,"",VLOOKUP(G78,'[1]502'!$C:$M,2,FALSE)),"")</f>
        <v/>
      </c>
      <c r="I78" s="179" t="str">
        <f>IFERROR(IF($F78&gt;$G$7-$J$7,"",VLOOKUP(G78,'[1]502'!$C:$M,10,FALSE)),"")</f>
        <v/>
      </c>
      <c r="J78" s="180">
        <f t="shared" si="6"/>
        <v>0</v>
      </c>
      <c r="L78" s="149">
        <v>69</v>
      </c>
      <c r="M78" s="144" t="str" cm="1">
        <f t="array" ref="M78">IFERROR(IF($L78&gt;$M$7-$P$7,"",INDEX('[1]502'!$C:$C,$P$7+L77)),"")</f>
        <v/>
      </c>
      <c r="N78" s="179" t="str">
        <f>IFERROR(IF($L78&gt;$M$7-$P$7,"",VLOOKUP(M78,'[1]502'!$C:$M,3,FALSE)),"")</f>
        <v/>
      </c>
      <c r="O78" s="179" t="str">
        <f>IFERROR(IF($L78&gt;$M$7-$P$7,"",VLOOKUP(M78,'[1]502'!$C:$M,11,FALSE)),"")</f>
        <v/>
      </c>
      <c r="P78" s="180">
        <f t="shared" si="7"/>
        <v>0</v>
      </c>
      <c r="R78" s="149">
        <v>69</v>
      </c>
      <c r="S78" s="144" t="str" cm="1">
        <f t="array" ref="S78">IFERROR(IF($R78&gt;$S$7-$V$7,"",INDEX('[1]500'!$C:$C,$V$7+R77)),"")</f>
        <v/>
      </c>
      <c r="T78" s="179" t="str">
        <f>IFERROR(IF($R78&gt;$S$7-$V$7,"",VLOOKUP(S78,'[1]500'!$C:$M,3,FALSE)),"")</f>
        <v/>
      </c>
      <c r="U78" s="179" t="str">
        <f>IFERROR(IF($R78&gt;$S$7-$V$7,"",VLOOKUP(S78,'[1]500'!$C:$M,11,FALSE)),"")</f>
        <v/>
      </c>
      <c r="V78" s="180">
        <f t="shared" si="8"/>
        <v>0</v>
      </c>
      <c r="X78" s="149">
        <v>69</v>
      </c>
      <c r="Y78" s="144" t="str" cm="1">
        <f t="array" ref="Y78">IFERROR(IF($X78&gt;$Y$7-$AB$7,"",INDEX('[1]510'!$C:$C,$AB$7+X77)),"")</f>
        <v/>
      </c>
      <c r="Z78" s="179" t="str">
        <f>IFERROR(IF($X78&gt;$Y$7-$AB$7,"",VLOOKUP(Y78,'[1]510'!$C:$M,2,FALSE)),"")</f>
        <v/>
      </c>
      <c r="AA78" s="179" t="str">
        <f>IFERROR(IF($X78&gt;$Y$7-$AB$7,"",VLOOKUP(Y78,'[1]510'!$C:$M,8,FALSE)),"")</f>
        <v/>
      </c>
      <c r="AB78" s="180">
        <f t="shared" si="9"/>
        <v>0</v>
      </c>
      <c r="AJ78" s="149">
        <v>69</v>
      </c>
      <c r="AK78" s="144" t="str" cm="1">
        <f t="array" ref="AK78">IFERROR(IF($AJ78&gt;$AK$7-$AN$7,"",INDEX('[1]561'!$C:$C,$AN$7+AJ77)),"")</f>
        <v/>
      </c>
      <c r="AL78" s="179" t="str">
        <f>IFERROR(IF($AJ78&gt;$AK$7-$AN$7,"",VLOOKUP(AK78,'[1]561'!$C:$M,2,FALSE)),"")</f>
        <v/>
      </c>
      <c r="AM78" s="179" t="str">
        <f>IFERROR(IF($AJ78&gt;$AK$7-$AN$7,"",VLOOKUP(AK78,'[1]561'!$C:$M,3,FALSE)),"")</f>
        <v/>
      </c>
      <c r="AN78" s="179" t="str">
        <f>IFERROR(IF($AJ78&gt;$AK$7-$AN$7,"",VLOOKUP(AK78,'[1]561'!$C:$M,4,FALSE)),"")</f>
        <v/>
      </c>
      <c r="AO78" s="190">
        <f t="shared" si="5"/>
        <v>0</v>
      </c>
      <c r="AP78" s="179" t="str">
        <f>IFERROR(IF($AJ78&gt;$AK$7-$AN$7,"",VLOOKUP(AK78,'[1]561'!$C:$M,10,FALSE)),"")</f>
        <v/>
      </c>
      <c r="AQ78" s="180" t="str">
        <f>IFERROR(IF($AJ78&gt;$AK$7-$AN$7,"",IF(AO78&lt;0,COUNTIF($AO$10:$AO78,"&lt;0"),0)),"")</f>
        <v/>
      </c>
      <c r="BH78" s="226"/>
      <c r="BI78" s="227"/>
      <c r="BJ78" s="228"/>
      <c r="BK78" s="130"/>
    </row>
    <row r="79" spans="6:63" x14ac:dyDescent="0.3">
      <c r="F79" s="149">
        <v>70</v>
      </c>
      <c r="G79" s="144" t="str" cm="1">
        <f t="array" ref="G79">IFERROR(IF($F79&gt;$G$7-$J$7,"",INDEX('[1]502'!$C:$C,$J$7+F78)),"")</f>
        <v/>
      </c>
      <c r="H79" s="179" t="str">
        <f>IFERROR(IF($F79&gt;$G$7-$J$7,"",VLOOKUP(G79,'[1]502'!$C:$M,2,FALSE)),"")</f>
        <v/>
      </c>
      <c r="I79" s="179" t="str">
        <f>IFERROR(IF($F79&gt;$G$7-$J$7,"",VLOOKUP(G79,'[1]502'!$C:$M,10,FALSE)),"")</f>
        <v/>
      </c>
      <c r="J79" s="180">
        <f t="shared" si="6"/>
        <v>0</v>
      </c>
      <c r="L79" s="149">
        <v>70</v>
      </c>
      <c r="M79" s="144" t="str" cm="1">
        <f t="array" ref="M79">IFERROR(IF($L79&gt;$M$7-$P$7,"",INDEX('[1]502'!$C:$C,$P$7+L78)),"")</f>
        <v/>
      </c>
      <c r="N79" s="179" t="str">
        <f>IFERROR(IF($L79&gt;$M$7-$P$7,"",VLOOKUP(M79,'[1]502'!$C:$M,3,FALSE)),"")</f>
        <v/>
      </c>
      <c r="O79" s="179" t="str">
        <f>IFERROR(IF($L79&gt;$M$7-$P$7,"",VLOOKUP(M79,'[1]502'!$C:$M,11,FALSE)),"")</f>
        <v/>
      </c>
      <c r="P79" s="180">
        <f t="shared" si="7"/>
        <v>0</v>
      </c>
      <c r="R79" s="149">
        <v>70</v>
      </c>
      <c r="S79" s="144" t="str" cm="1">
        <f t="array" ref="S79">IFERROR(IF($R79&gt;$S$7-$V$7,"",INDEX('[1]500'!$C:$C,$V$7+R78)),"")</f>
        <v/>
      </c>
      <c r="T79" s="179" t="str">
        <f>IFERROR(IF($R79&gt;$S$7-$V$7,"",VLOOKUP(S79,'[1]500'!$C:$M,3,FALSE)),"")</f>
        <v/>
      </c>
      <c r="U79" s="179" t="str">
        <f>IFERROR(IF($R79&gt;$S$7-$V$7,"",VLOOKUP(S79,'[1]500'!$C:$M,11,FALSE)),"")</f>
        <v/>
      </c>
      <c r="V79" s="180">
        <f t="shared" si="8"/>
        <v>0</v>
      </c>
      <c r="X79" s="149">
        <v>70</v>
      </c>
      <c r="Y79" s="144" t="str" cm="1">
        <f t="array" ref="Y79">IFERROR(IF($X79&gt;$Y$7-$AB$7,"",INDEX('[1]510'!$C:$C,$AB$7+X78)),"")</f>
        <v/>
      </c>
      <c r="Z79" s="179" t="str">
        <f>IFERROR(IF($X79&gt;$Y$7-$AB$7,"",VLOOKUP(Y79,'[1]510'!$C:$M,2,FALSE)),"")</f>
        <v/>
      </c>
      <c r="AA79" s="179" t="str">
        <f>IFERROR(IF($X79&gt;$Y$7-$AB$7,"",VLOOKUP(Y79,'[1]510'!$C:$M,8,FALSE)),"")</f>
        <v/>
      </c>
      <c r="AB79" s="180">
        <f t="shared" si="9"/>
        <v>0</v>
      </c>
      <c r="AJ79" s="149">
        <v>70</v>
      </c>
      <c r="AK79" s="144" t="str" cm="1">
        <f t="array" ref="AK79">IFERROR(IF($AJ79&gt;$AK$7-$AN$7,"",INDEX('[1]561'!$C:$C,$AN$7+AJ78)),"")</f>
        <v/>
      </c>
      <c r="AL79" s="179" t="str">
        <f>IFERROR(IF($AJ79&gt;$AK$7-$AN$7,"",VLOOKUP(AK79,'[1]561'!$C:$M,2,FALSE)),"")</f>
        <v/>
      </c>
      <c r="AM79" s="179" t="str">
        <f>IFERROR(IF($AJ79&gt;$AK$7-$AN$7,"",VLOOKUP(AK79,'[1]561'!$C:$M,3,FALSE)),"")</f>
        <v/>
      </c>
      <c r="AN79" s="179" t="str">
        <f>IFERROR(IF($AJ79&gt;$AK$7-$AN$7,"",VLOOKUP(AK79,'[1]561'!$C:$M,4,FALSE)),"")</f>
        <v/>
      </c>
      <c r="AO79" s="190">
        <f t="shared" si="5"/>
        <v>0</v>
      </c>
      <c r="AP79" s="179" t="str">
        <f>IFERROR(IF($AJ79&gt;$AK$7-$AN$7,"",VLOOKUP(AK79,'[1]561'!$C:$M,10,FALSE)),"")</f>
        <v/>
      </c>
      <c r="AQ79" s="180" t="str">
        <f>IFERROR(IF($AJ79&gt;$AK$7-$AN$7,"",IF(AO79&lt;0,COUNTIF($AO$10:$AO79,"&lt;0"),0)),"")</f>
        <v/>
      </c>
      <c r="BH79" s="226"/>
      <c r="BI79" s="227"/>
      <c r="BJ79" s="228"/>
      <c r="BK79" s="130"/>
    </row>
    <row r="80" spans="6:63" x14ac:dyDescent="0.3">
      <c r="F80" s="149">
        <v>71</v>
      </c>
      <c r="G80" s="144" t="str" cm="1">
        <f t="array" ref="G80">IFERROR(IF($F80&gt;$G$7-$J$7,"",INDEX('[1]502'!$C:$C,$J$7+F79)),"")</f>
        <v/>
      </c>
      <c r="H80" s="179" t="str">
        <f>IFERROR(IF($F80&gt;$G$7-$J$7,"",VLOOKUP(G80,'[1]502'!$C:$M,2,FALSE)),"")</f>
        <v/>
      </c>
      <c r="I80" s="179" t="str">
        <f>IFERROR(IF($F80&gt;$G$7-$J$7,"",VLOOKUP(G80,'[1]502'!$C:$M,10,FALSE)),"")</f>
        <v/>
      </c>
      <c r="J80" s="180">
        <f t="shared" si="6"/>
        <v>0</v>
      </c>
      <c r="L80" s="149">
        <v>71</v>
      </c>
      <c r="M80" s="144" t="str" cm="1">
        <f t="array" ref="M80">IFERROR(IF($L80&gt;$M$7-$P$7,"",INDEX('[1]502'!$C:$C,$P$7+L79)),"")</f>
        <v/>
      </c>
      <c r="N80" s="179" t="str">
        <f>IFERROR(IF($L80&gt;$M$7-$P$7,"",VLOOKUP(M80,'[1]502'!$C:$M,3,FALSE)),"")</f>
        <v/>
      </c>
      <c r="O80" s="179" t="str">
        <f>IFERROR(IF($L80&gt;$M$7-$P$7,"",VLOOKUP(M80,'[1]502'!$C:$M,11,FALSE)),"")</f>
        <v/>
      </c>
      <c r="P80" s="180">
        <f t="shared" si="7"/>
        <v>0</v>
      </c>
      <c r="R80" s="149">
        <v>71</v>
      </c>
      <c r="S80" s="144" t="str" cm="1">
        <f t="array" ref="S80">IFERROR(IF($R80&gt;$S$7-$V$7,"",INDEX('[1]500'!$C:$C,$V$7+R79)),"")</f>
        <v/>
      </c>
      <c r="T80" s="179" t="str">
        <f>IFERROR(IF($R80&gt;$S$7-$V$7,"",VLOOKUP(S80,'[1]500'!$C:$M,3,FALSE)),"")</f>
        <v/>
      </c>
      <c r="U80" s="179" t="str">
        <f>IFERROR(IF($R80&gt;$S$7-$V$7,"",VLOOKUP(S80,'[1]500'!$C:$M,11,FALSE)),"")</f>
        <v/>
      </c>
      <c r="V80" s="180">
        <f t="shared" si="8"/>
        <v>0</v>
      </c>
      <c r="X80" s="149">
        <v>71</v>
      </c>
      <c r="Y80" s="144" t="str" cm="1">
        <f t="array" ref="Y80">IFERROR(IF($X80&gt;$Y$7-$AB$7,"",INDEX('[1]510'!$C:$C,$AB$7+X79)),"")</f>
        <v/>
      </c>
      <c r="Z80" s="179" t="str">
        <f>IFERROR(IF($X80&gt;$Y$7-$AB$7,"",VLOOKUP(Y80,'[1]510'!$C:$M,2,FALSE)),"")</f>
        <v/>
      </c>
      <c r="AA80" s="179" t="str">
        <f>IFERROR(IF($X80&gt;$Y$7-$AB$7,"",VLOOKUP(Y80,'[1]510'!$C:$M,8,FALSE)),"")</f>
        <v/>
      </c>
      <c r="AB80" s="180">
        <f t="shared" si="9"/>
        <v>0</v>
      </c>
      <c r="AJ80" s="149">
        <v>71</v>
      </c>
      <c r="AK80" s="144" t="str" cm="1">
        <f t="array" ref="AK80">IFERROR(IF($AJ80&gt;$AK$7-$AN$7,"",INDEX('[1]561'!$C:$C,$AN$7+AJ79)),"")</f>
        <v/>
      </c>
      <c r="AL80" s="179" t="str">
        <f>IFERROR(IF($AJ80&gt;$AK$7-$AN$7,"",VLOOKUP(AK80,'[1]561'!$C:$M,2,FALSE)),"")</f>
        <v/>
      </c>
      <c r="AM80" s="179" t="str">
        <f>IFERROR(IF($AJ80&gt;$AK$7-$AN$7,"",VLOOKUP(AK80,'[1]561'!$C:$M,3,FALSE)),"")</f>
        <v/>
      </c>
      <c r="AN80" s="179" t="str">
        <f>IFERROR(IF($AJ80&gt;$AK$7-$AN$7,"",VLOOKUP(AK80,'[1]561'!$C:$M,4,FALSE)),"")</f>
        <v/>
      </c>
      <c r="AO80" s="190">
        <f t="shared" si="5"/>
        <v>0</v>
      </c>
      <c r="AP80" s="179" t="str">
        <f>IFERROR(IF($AJ80&gt;$AK$7-$AN$7,"",VLOOKUP(AK80,'[1]561'!$C:$M,10,FALSE)),"")</f>
        <v/>
      </c>
      <c r="AQ80" s="180" t="str">
        <f>IFERROR(IF($AJ80&gt;$AK$7-$AN$7,"",IF(AO80&lt;0,COUNTIF($AO$10:$AO80,"&lt;0"),0)),"")</f>
        <v/>
      </c>
    </row>
    <row r="81" spans="6:43" x14ac:dyDescent="0.3">
      <c r="F81" s="149">
        <v>72</v>
      </c>
      <c r="G81" s="144" t="str" cm="1">
        <f t="array" ref="G81">IFERROR(IF($F81&gt;$G$7-$J$7,"",INDEX('[1]502'!$C:$C,$J$7+F80)),"")</f>
        <v/>
      </c>
      <c r="H81" s="179" t="str">
        <f>IFERROR(IF($F81&gt;$G$7-$J$7,"",VLOOKUP(G81,'[1]502'!$C:$M,2,FALSE)),"")</f>
        <v/>
      </c>
      <c r="I81" s="179" t="str">
        <f>IFERROR(IF($F81&gt;$G$7-$J$7,"",VLOOKUP(G81,'[1]502'!$C:$M,10,FALSE)),"")</f>
        <v/>
      </c>
      <c r="J81" s="180">
        <f t="shared" si="6"/>
        <v>0</v>
      </c>
      <c r="L81" s="149">
        <v>72</v>
      </c>
      <c r="M81" s="144" t="str" cm="1">
        <f t="array" ref="M81">IFERROR(IF($L81&gt;$M$7-$P$7,"",INDEX('[1]502'!$C:$C,$P$7+L80)),"")</f>
        <v/>
      </c>
      <c r="N81" s="179" t="str">
        <f>IFERROR(IF($L81&gt;$M$7-$P$7,"",VLOOKUP(M81,'[1]502'!$C:$M,3,FALSE)),"")</f>
        <v/>
      </c>
      <c r="O81" s="179" t="str">
        <f>IFERROR(IF($L81&gt;$M$7-$P$7,"",VLOOKUP(M81,'[1]502'!$C:$M,11,FALSE)),"")</f>
        <v/>
      </c>
      <c r="P81" s="180">
        <f t="shared" si="7"/>
        <v>0</v>
      </c>
      <c r="R81" s="149">
        <v>72</v>
      </c>
      <c r="S81" s="144" t="str" cm="1">
        <f t="array" ref="S81">IFERROR(IF($R81&gt;$S$7-$V$7,"",INDEX('[1]500'!$C:$C,$V$7+R80)),"")</f>
        <v/>
      </c>
      <c r="T81" s="179" t="str">
        <f>IFERROR(IF($R81&gt;$S$7-$V$7,"",VLOOKUP(S81,'[1]500'!$C:$M,3,FALSE)),"")</f>
        <v/>
      </c>
      <c r="U81" s="179" t="str">
        <f>IFERROR(IF($R81&gt;$S$7-$V$7,"",VLOOKUP(S81,'[1]500'!$C:$M,11,FALSE)),"")</f>
        <v/>
      </c>
      <c r="V81" s="180">
        <f t="shared" si="8"/>
        <v>0</v>
      </c>
      <c r="X81" s="149">
        <v>72</v>
      </c>
      <c r="Y81" s="144" t="str" cm="1">
        <f t="array" ref="Y81">IFERROR(IF($X81&gt;$Y$7-$AB$7,"",INDEX('[1]510'!$C:$C,$AB$7+X80)),"")</f>
        <v/>
      </c>
      <c r="Z81" s="179" t="str">
        <f>IFERROR(IF($X81&gt;$Y$7-$AB$7,"",VLOOKUP(Y81,'[1]510'!$C:$M,2,FALSE)),"")</f>
        <v/>
      </c>
      <c r="AA81" s="179" t="str">
        <f>IFERROR(IF($X81&gt;$Y$7-$AB$7,"",VLOOKUP(Y81,'[1]510'!$C:$M,8,FALSE)),"")</f>
        <v/>
      </c>
      <c r="AB81" s="180">
        <f t="shared" si="9"/>
        <v>0</v>
      </c>
      <c r="AJ81" s="149">
        <v>72</v>
      </c>
      <c r="AK81" s="144" t="str" cm="1">
        <f t="array" ref="AK81">IFERROR(IF($AJ81&gt;$AK$7-$AN$7,"",INDEX('[1]561'!$C:$C,$AN$7+AJ80)),"")</f>
        <v/>
      </c>
      <c r="AL81" s="179" t="str">
        <f>IFERROR(IF($AJ81&gt;$AK$7-$AN$7,"",VLOOKUP(AK81,'[1]561'!$C:$M,2,FALSE)),"")</f>
        <v/>
      </c>
      <c r="AM81" s="179" t="str">
        <f>IFERROR(IF($AJ81&gt;$AK$7-$AN$7,"",VLOOKUP(AK81,'[1]561'!$C:$M,3,FALSE)),"")</f>
        <v/>
      </c>
      <c r="AN81" s="179" t="str">
        <f>IFERROR(IF($AJ81&gt;$AK$7-$AN$7,"",VLOOKUP(AK81,'[1]561'!$C:$M,4,FALSE)),"")</f>
        <v/>
      </c>
      <c r="AO81" s="190">
        <f t="shared" si="5"/>
        <v>0</v>
      </c>
      <c r="AP81" s="179" t="str">
        <f>IFERROR(IF($AJ81&gt;$AK$7-$AN$7,"",VLOOKUP(AK81,'[1]561'!$C:$M,10,FALSE)),"")</f>
        <v/>
      </c>
      <c r="AQ81" s="180" t="str">
        <f>IFERROR(IF($AJ81&gt;$AK$7-$AN$7,"",IF(AO81&lt;0,COUNTIF($AO$10:$AO81,"&lt;0"),0)),"")</f>
        <v/>
      </c>
    </row>
    <row r="82" spans="6:43" x14ac:dyDescent="0.3">
      <c r="F82" s="149">
        <v>73</v>
      </c>
      <c r="G82" s="144" t="str" cm="1">
        <f t="array" ref="G82">IFERROR(IF($F82&gt;$G$7-$J$7,"",INDEX('[1]502'!$C:$C,$J$7+F81)),"")</f>
        <v/>
      </c>
      <c r="H82" s="179" t="str">
        <f>IFERROR(IF($F82&gt;$G$7-$J$7,"",VLOOKUP(G82,'[1]502'!$C:$M,2,FALSE)),"")</f>
        <v/>
      </c>
      <c r="I82" s="179" t="str">
        <f>IFERROR(IF($F82&gt;$G$7-$J$7,"",VLOOKUP(G82,'[1]502'!$C:$M,10,FALSE)),"")</f>
        <v/>
      </c>
      <c r="J82" s="180">
        <f t="shared" si="6"/>
        <v>0</v>
      </c>
      <c r="L82" s="149">
        <v>73</v>
      </c>
      <c r="M82" s="144" t="str" cm="1">
        <f t="array" ref="M82">IFERROR(IF($L82&gt;$M$7-$P$7,"",INDEX('[1]502'!$C:$C,$P$7+L81)),"")</f>
        <v/>
      </c>
      <c r="N82" s="179" t="str">
        <f>IFERROR(IF($L82&gt;$M$7-$P$7,"",VLOOKUP(M82,'[1]502'!$C:$M,3,FALSE)),"")</f>
        <v/>
      </c>
      <c r="O82" s="179" t="str">
        <f>IFERROR(IF($L82&gt;$M$7-$P$7,"",VLOOKUP(M82,'[1]502'!$C:$M,11,FALSE)),"")</f>
        <v/>
      </c>
      <c r="P82" s="180">
        <f t="shared" si="7"/>
        <v>0</v>
      </c>
      <c r="R82" s="149">
        <v>73</v>
      </c>
      <c r="S82" s="144" t="str" cm="1">
        <f t="array" ref="S82">IFERROR(IF($R82&gt;$S$7-$V$7,"",INDEX('[1]500'!$C:$C,$V$7+R81)),"")</f>
        <v/>
      </c>
      <c r="T82" s="179" t="str">
        <f>IFERROR(IF($R82&gt;$S$7-$V$7,"",VLOOKUP(S82,'[1]500'!$C:$M,3,FALSE)),"")</f>
        <v/>
      </c>
      <c r="U82" s="179" t="str">
        <f>IFERROR(IF($R82&gt;$S$7-$V$7,"",VLOOKUP(S82,'[1]500'!$C:$M,11,FALSE)),"")</f>
        <v/>
      </c>
      <c r="V82" s="180">
        <f t="shared" si="8"/>
        <v>0</v>
      </c>
      <c r="X82" s="149">
        <v>73</v>
      </c>
      <c r="Y82" s="144" t="str" cm="1">
        <f t="array" ref="Y82">IFERROR(IF($X82&gt;$Y$7-$AB$7,"",INDEX('[1]510'!$C:$C,$AB$7+X81)),"")</f>
        <v/>
      </c>
      <c r="Z82" s="179" t="str">
        <f>IFERROR(IF($X82&gt;$Y$7-$AB$7,"",VLOOKUP(Y82,'[1]510'!$C:$M,2,FALSE)),"")</f>
        <v/>
      </c>
      <c r="AA82" s="179" t="str">
        <f>IFERROR(IF($X82&gt;$Y$7-$AB$7,"",VLOOKUP(Y82,'[1]510'!$C:$M,8,FALSE)),"")</f>
        <v/>
      </c>
      <c r="AB82" s="180">
        <f t="shared" si="9"/>
        <v>0</v>
      </c>
      <c r="AJ82" s="149">
        <v>73</v>
      </c>
      <c r="AK82" s="144" t="str" cm="1">
        <f t="array" ref="AK82">IFERROR(IF($AJ82&gt;$AK$7-$AN$7,"",INDEX('[1]561'!$C:$C,$AN$7+AJ81)),"")</f>
        <v/>
      </c>
      <c r="AL82" s="179" t="str">
        <f>IFERROR(IF($AJ82&gt;$AK$7-$AN$7,"",VLOOKUP(AK82,'[1]561'!$C:$M,2,FALSE)),"")</f>
        <v/>
      </c>
      <c r="AM82" s="179" t="str">
        <f>IFERROR(IF($AJ82&gt;$AK$7-$AN$7,"",VLOOKUP(AK82,'[1]561'!$C:$M,3,FALSE)),"")</f>
        <v/>
      </c>
      <c r="AN82" s="179" t="str">
        <f>IFERROR(IF($AJ82&gt;$AK$7-$AN$7,"",VLOOKUP(AK82,'[1]561'!$C:$M,4,FALSE)),"")</f>
        <v/>
      </c>
      <c r="AO82" s="190">
        <f t="shared" si="5"/>
        <v>0</v>
      </c>
      <c r="AP82" s="179" t="str">
        <f>IFERROR(IF($AJ82&gt;$AK$7-$AN$7,"",VLOOKUP(AK82,'[1]561'!$C:$M,10,FALSE)),"")</f>
        <v/>
      </c>
      <c r="AQ82" s="180" t="str">
        <f>IFERROR(IF($AJ82&gt;$AK$7-$AN$7,"",IF(AO82&lt;0,COUNTIF($AO$10:$AO82,"&lt;0"),0)),"")</f>
        <v/>
      </c>
    </row>
    <row r="83" spans="6:43" x14ac:dyDescent="0.3">
      <c r="F83" s="149">
        <v>74</v>
      </c>
      <c r="G83" s="144" t="str" cm="1">
        <f t="array" ref="G83">IFERROR(IF($F83&gt;$G$7-$J$7,"",INDEX('[1]502'!$C:$C,$J$7+F82)),"")</f>
        <v/>
      </c>
      <c r="H83" s="179" t="str">
        <f>IFERROR(IF($F83&gt;$G$7-$J$7,"",VLOOKUP(G83,'[1]502'!$C:$M,2,FALSE)),"")</f>
        <v/>
      </c>
      <c r="I83" s="179" t="str">
        <f>IFERROR(IF($F83&gt;$G$7-$J$7,"",VLOOKUP(G83,'[1]502'!$C:$M,10,FALSE)),"")</f>
        <v/>
      </c>
      <c r="J83" s="180">
        <f t="shared" si="6"/>
        <v>0</v>
      </c>
      <c r="L83" s="149">
        <v>74</v>
      </c>
      <c r="M83" s="144" t="str" cm="1">
        <f t="array" ref="M83">IFERROR(IF($L83&gt;$M$7-$P$7,"",INDEX('[1]502'!$C:$C,$P$7+L82)),"")</f>
        <v/>
      </c>
      <c r="N83" s="179" t="str">
        <f>IFERROR(IF($L83&gt;$M$7-$P$7,"",VLOOKUP(M83,'[1]502'!$C:$M,3,FALSE)),"")</f>
        <v/>
      </c>
      <c r="O83" s="179" t="str">
        <f>IFERROR(IF($L83&gt;$M$7-$P$7,"",VLOOKUP(M83,'[1]502'!$C:$M,11,FALSE)),"")</f>
        <v/>
      </c>
      <c r="P83" s="180">
        <f t="shared" si="7"/>
        <v>0</v>
      </c>
      <c r="R83" s="149">
        <v>74</v>
      </c>
      <c r="S83" s="144" t="str" cm="1">
        <f t="array" ref="S83">IFERROR(IF($R83&gt;$S$7-$V$7,"",INDEX('[1]500'!$C:$C,$V$7+R82)),"")</f>
        <v/>
      </c>
      <c r="T83" s="179" t="str">
        <f>IFERROR(IF($R83&gt;$S$7-$V$7,"",VLOOKUP(S83,'[1]500'!$C:$M,3,FALSE)),"")</f>
        <v/>
      </c>
      <c r="U83" s="179" t="str">
        <f>IFERROR(IF($R83&gt;$S$7-$V$7,"",VLOOKUP(S83,'[1]500'!$C:$M,11,FALSE)),"")</f>
        <v/>
      </c>
      <c r="V83" s="180">
        <f t="shared" si="8"/>
        <v>0</v>
      </c>
      <c r="X83" s="149">
        <v>74</v>
      </c>
      <c r="Y83" s="144" t="str" cm="1">
        <f t="array" ref="Y83">IFERROR(IF($X83&gt;$Y$7-$AB$7,"",INDEX('[1]510'!$C:$C,$AB$7+X82)),"")</f>
        <v/>
      </c>
      <c r="Z83" s="179" t="str">
        <f>IFERROR(IF($X83&gt;$Y$7-$AB$7,"",VLOOKUP(Y83,'[1]510'!$C:$M,2,FALSE)),"")</f>
        <v/>
      </c>
      <c r="AA83" s="179" t="str">
        <f>IFERROR(IF($X83&gt;$Y$7-$AB$7,"",VLOOKUP(Y83,'[1]510'!$C:$M,8,FALSE)),"")</f>
        <v/>
      </c>
      <c r="AB83" s="180">
        <f t="shared" si="9"/>
        <v>0</v>
      </c>
      <c r="AJ83" s="149">
        <v>74</v>
      </c>
      <c r="AK83" s="144" t="str" cm="1">
        <f t="array" ref="AK83">IFERROR(IF($AJ83&gt;$AK$7-$AN$7,"",INDEX('[1]561'!$C:$C,$AN$7+AJ82)),"")</f>
        <v/>
      </c>
      <c r="AL83" s="179" t="str">
        <f>IFERROR(IF($AJ83&gt;$AK$7-$AN$7,"",VLOOKUP(AK83,'[1]561'!$C:$M,2,FALSE)),"")</f>
        <v/>
      </c>
      <c r="AM83" s="179" t="str">
        <f>IFERROR(IF($AJ83&gt;$AK$7-$AN$7,"",VLOOKUP(AK83,'[1]561'!$C:$M,3,FALSE)),"")</f>
        <v/>
      </c>
      <c r="AN83" s="179" t="str">
        <f>IFERROR(IF($AJ83&gt;$AK$7-$AN$7,"",VLOOKUP(AK83,'[1]561'!$C:$M,4,FALSE)),"")</f>
        <v/>
      </c>
      <c r="AO83" s="190">
        <f t="shared" si="5"/>
        <v>0</v>
      </c>
      <c r="AP83" s="179" t="str">
        <f>IFERROR(IF($AJ83&gt;$AK$7-$AN$7,"",VLOOKUP(AK83,'[1]561'!$C:$M,10,FALSE)),"")</f>
        <v/>
      </c>
      <c r="AQ83" s="180" t="str">
        <f>IFERROR(IF($AJ83&gt;$AK$7-$AN$7,"",IF(AO83&lt;0,COUNTIF($AO$10:$AO83,"&lt;0"),0)),"")</f>
        <v/>
      </c>
    </row>
    <row r="84" spans="6:43" x14ac:dyDescent="0.3">
      <c r="F84" s="149">
        <v>75</v>
      </c>
      <c r="G84" s="144" t="str" cm="1">
        <f t="array" ref="G84">IFERROR(IF($F84&gt;$G$7-$J$7,"",INDEX('[1]502'!$C:$C,$J$7+F83)),"")</f>
        <v/>
      </c>
      <c r="H84" s="179" t="str">
        <f>IFERROR(IF($F84&gt;$G$7-$J$7,"",VLOOKUP(G84,'[1]502'!$C:$M,2,FALSE)),"")</f>
        <v/>
      </c>
      <c r="I84" s="179" t="str">
        <f>IFERROR(IF($F84&gt;$G$7-$J$7,"",VLOOKUP(G84,'[1]502'!$C:$M,10,FALSE)),"")</f>
        <v/>
      </c>
      <c r="J84" s="180">
        <f t="shared" si="6"/>
        <v>0</v>
      </c>
      <c r="L84" s="149">
        <v>75</v>
      </c>
      <c r="M84" s="144" t="str" cm="1">
        <f t="array" ref="M84">IFERROR(IF($L84&gt;$M$7-$P$7,"",INDEX('[1]502'!$C:$C,$P$7+L83)),"")</f>
        <v/>
      </c>
      <c r="N84" s="179" t="str">
        <f>IFERROR(IF($L84&gt;$M$7-$P$7,"",VLOOKUP(M84,'[1]502'!$C:$M,3,FALSE)),"")</f>
        <v/>
      </c>
      <c r="O84" s="179" t="str">
        <f>IFERROR(IF($L84&gt;$M$7-$P$7,"",VLOOKUP(M84,'[1]502'!$C:$M,11,FALSE)),"")</f>
        <v/>
      </c>
      <c r="P84" s="180">
        <f t="shared" si="7"/>
        <v>0</v>
      </c>
      <c r="R84" s="149">
        <v>75</v>
      </c>
      <c r="S84" s="144" t="str" cm="1">
        <f t="array" ref="S84">IFERROR(IF($R84&gt;$S$7-$V$7,"",INDEX('[1]500'!$C:$C,$V$7+R83)),"")</f>
        <v/>
      </c>
      <c r="T84" s="179" t="str">
        <f>IFERROR(IF($R84&gt;$S$7-$V$7,"",VLOOKUP(S84,'[1]500'!$C:$M,3,FALSE)),"")</f>
        <v/>
      </c>
      <c r="U84" s="179" t="str">
        <f>IFERROR(IF($R84&gt;$S$7-$V$7,"",VLOOKUP(S84,'[1]500'!$C:$M,11,FALSE)),"")</f>
        <v/>
      </c>
      <c r="V84" s="180">
        <f t="shared" si="8"/>
        <v>0</v>
      </c>
      <c r="X84" s="149">
        <v>75</v>
      </c>
      <c r="Y84" s="144" t="str" cm="1">
        <f t="array" ref="Y84">IFERROR(IF($X84&gt;$Y$7-$AB$7,"",INDEX('[1]510'!$C:$C,$AB$7+X83)),"")</f>
        <v/>
      </c>
      <c r="Z84" s="179" t="str">
        <f>IFERROR(IF($X84&gt;$Y$7-$AB$7,"",VLOOKUP(Y84,'[1]510'!$C:$M,2,FALSE)),"")</f>
        <v/>
      </c>
      <c r="AA84" s="179" t="str">
        <f>IFERROR(IF($X84&gt;$Y$7-$AB$7,"",VLOOKUP(Y84,'[1]510'!$C:$M,8,FALSE)),"")</f>
        <v/>
      </c>
      <c r="AB84" s="180">
        <f t="shared" si="9"/>
        <v>0</v>
      </c>
      <c r="AJ84" s="149">
        <v>75</v>
      </c>
      <c r="AK84" s="144" t="str" cm="1">
        <f t="array" ref="AK84">IFERROR(IF($AJ84&gt;$AK$7-$AN$7,"",INDEX('[1]561'!$C:$C,$AN$7+AJ83)),"")</f>
        <v/>
      </c>
      <c r="AL84" s="179" t="str">
        <f>IFERROR(IF($AJ84&gt;$AK$7-$AN$7,"",VLOOKUP(AK84,'[1]561'!$C:$M,2,FALSE)),"")</f>
        <v/>
      </c>
      <c r="AM84" s="179" t="str">
        <f>IFERROR(IF($AJ84&gt;$AK$7-$AN$7,"",VLOOKUP(AK84,'[1]561'!$C:$M,3,FALSE)),"")</f>
        <v/>
      </c>
      <c r="AN84" s="179" t="str">
        <f>IFERROR(IF($AJ84&gt;$AK$7-$AN$7,"",VLOOKUP(AK84,'[1]561'!$C:$M,4,FALSE)),"")</f>
        <v/>
      </c>
      <c r="AO84" s="190">
        <f t="shared" si="5"/>
        <v>0</v>
      </c>
      <c r="AP84" s="179" t="str">
        <f>IFERROR(IF($AJ84&gt;$AK$7-$AN$7,"",VLOOKUP(AK84,'[1]561'!$C:$M,10,FALSE)),"")</f>
        <v/>
      </c>
      <c r="AQ84" s="180" t="str">
        <f>IFERROR(IF($AJ84&gt;$AK$7-$AN$7,"",IF(AO84&lt;0,COUNTIF($AO$10:$AO84,"&lt;0"),0)),"")</f>
        <v/>
      </c>
    </row>
    <row r="85" spans="6:43" x14ac:dyDescent="0.3">
      <c r="F85" s="149">
        <v>76</v>
      </c>
      <c r="G85" s="144" t="str" cm="1">
        <f t="array" ref="G85">IFERROR(IF($F85&gt;$G$7-$J$7,"",INDEX('[1]502'!$C:$C,$J$7+F84)),"")</f>
        <v/>
      </c>
      <c r="H85" s="179" t="str">
        <f>IFERROR(IF($F85&gt;$G$7-$J$7,"",VLOOKUP(G85,'[1]502'!$C:$M,2,FALSE)),"")</f>
        <v/>
      </c>
      <c r="I85" s="179" t="str">
        <f>IFERROR(IF($F85&gt;$G$7-$J$7,"",VLOOKUP(G85,'[1]502'!$C:$M,10,FALSE)),"")</f>
        <v/>
      </c>
      <c r="J85" s="180">
        <f t="shared" si="6"/>
        <v>0</v>
      </c>
      <c r="L85" s="149">
        <v>76</v>
      </c>
      <c r="M85" s="144" t="str" cm="1">
        <f t="array" ref="M85">IFERROR(IF($L85&gt;$M$7-$P$7,"",INDEX('[1]502'!$C:$C,$P$7+L84)),"")</f>
        <v/>
      </c>
      <c r="N85" s="179" t="str">
        <f>IFERROR(IF($L85&gt;$M$7-$P$7,"",VLOOKUP(M85,'[1]502'!$C:$M,3,FALSE)),"")</f>
        <v/>
      </c>
      <c r="O85" s="179" t="str">
        <f>IFERROR(IF($L85&gt;$M$7-$P$7,"",VLOOKUP(M85,'[1]502'!$C:$M,11,FALSE)),"")</f>
        <v/>
      </c>
      <c r="P85" s="180">
        <f t="shared" si="7"/>
        <v>0</v>
      </c>
      <c r="R85" s="149">
        <v>76</v>
      </c>
      <c r="S85" s="144" t="str" cm="1">
        <f t="array" ref="S85">IFERROR(IF($R85&gt;$S$7-$V$7,"",INDEX('[1]500'!$C:$C,$V$7+R84)),"")</f>
        <v/>
      </c>
      <c r="T85" s="179" t="str">
        <f>IFERROR(IF($R85&gt;$S$7-$V$7,"",VLOOKUP(S85,'[1]500'!$C:$M,3,FALSE)),"")</f>
        <v/>
      </c>
      <c r="U85" s="179" t="str">
        <f>IFERROR(IF($R85&gt;$S$7-$V$7,"",VLOOKUP(S85,'[1]500'!$C:$M,11,FALSE)),"")</f>
        <v/>
      </c>
      <c r="V85" s="180">
        <f t="shared" si="8"/>
        <v>0</v>
      </c>
      <c r="X85" s="149">
        <v>76</v>
      </c>
      <c r="Y85" s="144" t="str" cm="1">
        <f t="array" ref="Y85">IFERROR(IF($X85&gt;$Y$7-$AB$7,"",INDEX('[1]510'!$C:$C,$AB$7+X84)),"")</f>
        <v/>
      </c>
      <c r="Z85" s="179" t="str">
        <f>IFERROR(IF($X85&gt;$Y$7-$AB$7,"",VLOOKUP(Y85,'[1]510'!$C:$M,2,FALSE)),"")</f>
        <v/>
      </c>
      <c r="AA85" s="179" t="str">
        <f>IFERROR(IF($X85&gt;$Y$7-$AB$7,"",VLOOKUP(Y85,'[1]510'!$C:$M,8,FALSE)),"")</f>
        <v/>
      </c>
      <c r="AB85" s="180">
        <f t="shared" si="9"/>
        <v>0</v>
      </c>
      <c r="AJ85" s="149">
        <v>76</v>
      </c>
      <c r="AK85" s="144" t="str" cm="1">
        <f t="array" ref="AK85">IFERROR(IF($AJ85&gt;$AK$7-$AN$7,"",INDEX('[1]561'!$C:$C,$AN$7+AJ84)),"")</f>
        <v/>
      </c>
      <c r="AL85" s="179" t="str">
        <f>IFERROR(IF($AJ85&gt;$AK$7-$AN$7,"",VLOOKUP(AK85,'[1]561'!$C:$M,2,FALSE)),"")</f>
        <v/>
      </c>
      <c r="AM85" s="179" t="str">
        <f>IFERROR(IF($AJ85&gt;$AK$7-$AN$7,"",VLOOKUP(AK85,'[1]561'!$C:$M,3,FALSE)),"")</f>
        <v/>
      </c>
      <c r="AN85" s="179" t="str">
        <f>IFERROR(IF($AJ85&gt;$AK$7-$AN$7,"",VLOOKUP(AK85,'[1]561'!$C:$M,4,FALSE)),"")</f>
        <v/>
      </c>
      <c r="AO85" s="190">
        <f t="shared" si="5"/>
        <v>0</v>
      </c>
      <c r="AP85" s="179" t="str">
        <f>IFERROR(IF($AJ85&gt;$AK$7-$AN$7,"",VLOOKUP(AK85,'[1]561'!$C:$M,10,FALSE)),"")</f>
        <v/>
      </c>
      <c r="AQ85" s="180" t="str">
        <f>IFERROR(IF($AJ85&gt;$AK$7-$AN$7,"",IF(AO85&lt;0,COUNTIF($AO$10:$AO85,"&lt;0"),0)),"")</f>
        <v/>
      </c>
    </row>
    <row r="86" spans="6:43" x14ac:dyDescent="0.3">
      <c r="F86" s="149">
        <v>77</v>
      </c>
      <c r="G86" s="144" t="str" cm="1">
        <f t="array" ref="G86">IFERROR(IF($F86&gt;$G$7-$J$7,"",INDEX('[1]502'!$C:$C,$J$7+F85)),"")</f>
        <v/>
      </c>
      <c r="H86" s="179" t="str">
        <f>IFERROR(IF($F86&gt;$G$7-$J$7,"",VLOOKUP(G86,'[1]502'!$C:$M,2,FALSE)),"")</f>
        <v/>
      </c>
      <c r="I86" s="179" t="str">
        <f>IFERROR(IF($F86&gt;$G$7-$J$7,"",VLOOKUP(G86,'[1]502'!$C:$M,10,FALSE)),"")</f>
        <v/>
      </c>
      <c r="J86" s="180">
        <f t="shared" si="6"/>
        <v>0</v>
      </c>
      <c r="L86" s="149">
        <v>77</v>
      </c>
      <c r="M86" s="144" t="str" cm="1">
        <f t="array" ref="M86">IFERROR(IF($L86&gt;$M$7-$P$7,"",INDEX('[1]502'!$C:$C,$P$7+L85)),"")</f>
        <v/>
      </c>
      <c r="N86" s="179" t="str">
        <f>IFERROR(IF($L86&gt;$M$7-$P$7,"",VLOOKUP(M86,'[1]502'!$C:$M,3,FALSE)),"")</f>
        <v/>
      </c>
      <c r="O86" s="179" t="str">
        <f>IFERROR(IF($L86&gt;$M$7-$P$7,"",VLOOKUP(M86,'[1]502'!$C:$M,11,FALSE)),"")</f>
        <v/>
      </c>
      <c r="P86" s="180">
        <f t="shared" si="7"/>
        <v>0</v>
      </c>
      <c r="R86" s="149">
        <v>77</v>
      </c>
      <c r="S86" s="144" t="str" cm="1">
        <f t="array" ref="S86">IFERROR(IF($R86&gt;$S$7-$V$7,"",INDEX('[1]500'!$C:$C,$V$7+R85)),"")</f>
        <v/>
      </c>
      <c r="T86" s="179" t="str">
        <f>IFERROR(IF($R86&gt;$S$7-$V$7,"",VLOOKUP(S86,'[1]500'!$C:$M,3,FALSE)),"")</f>
        <v/>
      </c>
      <c r="U86" s="179" t="str">
        <f>IFERROR(IF($R86&gt;$S$7-$V$7,"",VLOOKUP(S86,'[1]500'!$C:$M,11,FALSE)),"")</f>
        <v/>
      </c>
      <c r="V86" s="180">
        <f t="shared" si="8"/>
        <v>0</v>
      </c>
      <c r="X86" s="149">
        <v>77</v>
      </c>
      <c r="Y86" s="144" t="str" cm="1">
        <f t="array" ref="Y86">IFERROR(IF($X86&gt;$Y$7-$AB$7,"",INDEX('[1]510'!$C:$C,$AB$7+X85)),"")</f>
        <v/>
      </c>
      <c r="Z86" s="179" t="str">
        <f>IFERROR(IF($X86&gt;$Y$7-$AB$7,"",VLOOKUP(Y86,'[1]510'!$C:$M,2,FALSE)),"")</f>
        <v/>
      </c>
      <c r="AA86" s="179" t="str">
        <f>IFERROR(IF($X86&gt;$Y$7-$AB$7,"",VLOOKUP(Y86,'[1]510'!$C:$M,8,FALSE)),"")</f>
        <v/>
      </c>
      <c r="AB86" s="180">
        <f t="shared" si="9"/>
        <v>0</v>
      </c>
      <c r="AJ86" s="149">
        <v>77</v>
      </c>
      <c r="AK86" s="144" t="str" cm="1">
        <f t="array" ref="AK86">IFERROR(IF($AJ86&gt;$AK$7-$AN$7,"",INDEX('[1]561'!$C:$C,$AN$7+AJ85)),"")</f>
        <v/>
      </c>
      <c r="AL86" s="179" t="str">
        <f>IFERROR(IF($AJ86&gt;$AK$7-$AN$7,"",VLOOKUP(AK86,'[1]561'!$C:$M,2,FALSE)),"")</f>
        <v/>
      </c>
      <c r="AM86" s="179" t="str">
        <f>IFERROR(IF($AJ86&gt;$AK$7-$AN$7,"",VLOOKUP(AK86,'[1]561'!$C:$M,3,FALSE)),"")</f>
        <v/>
      </c>
      <c r="AN86" s="179" t="str">
        <f>IFERROR(IF($AJ86&gt;$AK$7-$AN$7,"",VLOOKUP(AK86,'[1]561'!$C:$M,4,FALSE)),"")</f>
        <v/>
      </c>
      <c r="AO86" s="190">
        <f t="shared" si="5"/>
        <v>0</v>
      </c>
      <c r="AP86" s="179" t="str">
        <f>IFERROR(IF($AJ86&gt;$AK$7-$AN$7,"",VLOOKUP(AK86,'[1]561'!$C:$M,10,FALSE)),"")</f>
        <v/>
      </c>
      <c r="AQ86" s="180" t="str">
        <f>IFERROR(IF($AJ86&gt;$AK$7-$AN$7,"",IF(AO86&lt;0,COUNTIF($AO$10:$AO86,"&lt;0"),0)),"")</f>
        <v/>
      </c>
    </row>
    <row r="87" spans="6:43" x14ac:dyDescent="0.3">
      <c r="F87" s="149">
        <v>78</v>
      </c>
      <c r="G87" s="144" t="str" cm="1">
        <f t="array" ref="G87">IFERROR(IF($F87&gt;$G$7-$J$7,"",INDEX('[1]502'!$C:$C,$J$7+F86)),"")</f>
        <v/>
      </c>
      <c r="H87" s="179" t="str">
        <f>IFERROR(IF($F87&gt;$G$7-$J$7,"",VLOOKUP(G87,'[1]502'!$C:$M,2,FALSE)),"")</f>
        <v/>
      </c>
      <c r="I87" s="179" t="str">
        <f>IFERROR(IF($F87&gt;$G$7-$J$7,"",VLOOKUP(G87,'[1]502'!$C:$M,10,FALSE)),"")</f>
        <v/>
      </c>
      <c r="J87" s="180">
        <f t="shared" si="6"/>
        <v>0</v>
      </c>
      <c r="L87" s="149">
        <v>78</v>
      </c>
      <c r="M87" s="144" t="str" cm="1">
        <f t="array" ref="M87">IFERROR(IF($L87&gt;$M$7-$P$7,"",INDEX('[1]502'!$C:$C,$P$7+L86)),"")</f>
        <v/>
      </c>
      <c r="N87" s="179" t="str">
        <f>IFERROR(IF($L87&gt;$M$7-$P$7,"",VLOOKUP(M87,'[1]502'!$C:$M,3,FALSE)),"")</f>
        <v/>
      </c>
      <c r="O87" s="179" t="str">
        <f>IFERROR(IF($L87&gt;$M$7-$P$7,"",VLOOKUP(M87,'[1]502'!$C:$M,11,FALSE)),"")</f>
        <v/>
      </c>
      <c r="P87" s="180">
        <f t="shared" si="7"/>
        <v>0</v>
      </c>
      <c r="R87" s="149">
        <v>78</v>
      </c>
      <c r="S87" s="144" t="str" cm="1">
        <f t="array" ref="S87">IFERROR(IF($R87&gt;$S$7-$V$7,"",INDEX('[1]500'!$C:$C,$V$7+R86)),"")</f>
        <v/>
      </c>
      <c r="T87" s="179" t="str">
        <f>IFERROR(IF($R87&gt;$S$7-$V$7,"",VLOOKUP(S87,'[1]500'!$C:$M,3,FALSE)),"")</f>
        <v/>
      </c>
      <c r="U87" s="179" t="str">
        <f>IFERROR(IF($R87&gt;$S$7-$V$7,"",VLOOKUP(S87,'[1]500'!$C:$M,11,FALSE)),"")</f>
        <v/>
      </c>
      <c r="V87" s="180">
        <f t="shared" si="8"/>
        <v>0</v>
      </c>
      <c r="X87" s="149">
        <v>78</v>
      </c>
      <c r="Y87" s="144" t="str" cm="1">
        <f t="array" ref="Y87">IFERROR(IF($X87&gt;$Y$7-$AB$7,"",INDEX('[1]510'!$C:$C,$AB$7+X86)),"")</f>
        <v/>
      </c>
      <c r="Z87" s="179" t="str">
        <f>IFERROR(IF($X87&gt;$Y$7-$AB$7,"",VLOOKUP(Y87,'[1]510'!$C:$M,2,FALSE)),"")</f>
        <v/>
      </c>
      <c r="AA87" s="179" t="str">
        <f>IFERROR(IF($X87&gt;$Y$7-$AB$7,"",VLOOKUP(Y87,'[1]510'!$C:$M,8,FALSE)),"")</f>
        <v/>
      </c>
      <c r="AB87" s="180">
        <f t="shared" si="9"/>
        <v>0</v>
      </c>
      <c r="AJ87" s="149">
        <v>78</v>
      </c>
      <c r="AK87" s="144" t="str" cm="1">
        <f t="array" ref="AK87">IFERROR(IF($AJ87&gt;$AK$7-$AN$7,"",INDEX('[1]561'!$C:$C,$AN$7+AJ86)),"")</f>
        <v/>
      </c>
      <c r="AL87" s="179" t="str">
        <f>IFERROR(IF($AJ87&gt;$AK$7-$AN$7,"",VLOOKUP(AK87,'[1]561'!$C:$M,2,FALSE)),"")</f>
        <v/>
      </c>
      <c r="AM87" s="179" t="str">
        <f>IFERROR(IF($AJ87&gt;$AK$7-$AN$7,"",VLOOKUP(AK87,'[1]561'!$C:$M,3,FALSE)),"")</f>
        <v/>
      </c>
      <c r="AN87" s="179" t="str">
        <f>IFERROR(IF($AJ87&gt;$AK$7-$AN$7,"",VLOOKUP(AK87,'[1]561'!$C:$M,4,FALSE)),"")</f>
        <v/>
      </c>
      <c r="AO87" s="190">
        <f t="shared" si="5"/>
        <v>0</v>
      </c>
      <c r="AP87" s="179" t="str">
        <f>IFERROR(IF($AJ87&gt;$AK$7-$AN$7,"",VLOOKUP(AK87,'[1]561'!$C:$M,10,FALSE)),"")</f>
        <v/>
      </c>
      <c r="AQ87" s="180" t="str">
        <f>IFERROR(IF($AJ87&gt;$AK$7-$AN$7,"",IF(AO87&lt;0,COUNTIF($AO$10:$AO87,"&lt;0"),0)),"")</f>
        <v/>
      </c>
    </row>
    <row r="88" spans="6:43" x14ac:dyDescent="0.3">
      <c r="F88" s="149">
        <v>79</v>
      </c>
      <c r="G88" s="144" t="str" cm="1">
        <f t="array" ref="G88">IFERROR(IF($F88&gt;$G$7-$J$7,"",INDEX('[1]502'!$C:$C,$J$7+F87)),"")</f>
        <v/>
      </c>
      <c r="H88" s="179" t="str">
        <f>IFERROR(IF($F88&gt;$G$7-$J$7,"",VLOOKUP(G88,'[1]502'!$C:$M,2,FALSE)),"")</f>
        <v/>
      </c>
      <c r="I88" s="179" t="str">
        <f>IFERROR(IF($F88&gt;$G$7-$J$7,"",VLOOKUP(G88,'[1]502'!$C:$M,10,FALSE)),"")</f>
        <v/>
      </c>
      <c r="J88" s="180">
        <f t="shared" si="6"/>
        <v>0</v>
      </c>
      <c r="L88" s="149">
        <v>79</v>
      </c>
      <c r="M88" s="144" t="str" cm="1">
        <f t="array" ref="M88">IFERROR(IF($L88&gt;$M$7-$P$7,"",INDEX('[1]502'!$C:$C,$P$7+L87)),"")</f>
        <v/>
      </c>
      <c r="N88" s="179" t="str">
        <f>IFERROR(IF($L88&gt;$M$7-$P$7,"",VLOOKUP(M88,'[1]502'!$C:$M,3,FALSE)),"")</f>
        <v/>
      </c>
      <c r="O88" s="179" t="str">
        <f>IFERROR(IF($L88&gt;$M$7-$P$7,"",VLOOKUP(M88,'[1]502'!$C:$M,11,FALSE)),"")</f>
        <v/>
      </c>
      <c r="P88" s="180">
        <f t="shared" si="7"/>
        <v>0</v>
      </c>
      <c r="R88" s="149">
        <v>79</v>
      </c>
      <c r="S88" s="144" t="str" cm="1">
        <f t="array" ref="S88">IFERROR(IF($R88&gt;$S$7-$V$7,"",INDEX('[1]500'!$C:$C,$V$7+R87)),"")</f>
        <v/>
      </c>
      <c r="T88" s="179" t="str">
        <f>IFERROR(IF($R88&gt;$S$7-$V$7,"",VLOOKUP(S88,'[1]500'!$C:$M,3,FALSE)),"")</f>
        <v/>
      </c>
      <c r="U88" s="179" t="str">
        <f>IFERROR(IF($R88&gt;$S$7-$V$7,"",VLOOKUP(S88,'[1]500'!$C:$M,11,FALSE)),"")</f>
        <v/>
      </c>
      <c r="V88" s="180">
        <f t="shared" si="8"/>
        <v>0</v>
      </c>
      <c r="X88" s="149">
        <v>79</v>
      </c>
      <c r="Y88" s="144" t="str" cm="1">
        <f t="array" ref="Y88">IFERROR(IF($X88&gt;$Y$7-$AB$7,"",INDEX('[1]510'!$C:$C,$AB$7+X87)),"")</f>
        <v/>
      </c>
      <c r="Z88" s="179" t="str">
        <f>IFERROR(IF($X88&gt;$Y$7-$AB$7,"",VLOOKUP(Y88,'[1]510'!$C:$M,2,FALSE)),"")</f>
        <v/>
      </c>
      <c r="AA88" s="179" t="str">
        <f>IFERROR(IF($X88&gt;$Y$7-$AB$7,"",VLOOKUP(Y88,'[1]510'!$C:$M,8,FALSE)),"")</f>
        <v/>
      </c>
      <c r="AB88" s="180">
        <f t="shared" si="9"/>
        <v>0</v>
      </c>
      <c r="AJ88" s="149">
        <v>79</v>
      </c>
      <c r="AK88" s="144" t="str" cm="1">
        <f t="array" ref="AK88">IFERROR(IF($AJ88&gt;$AK$7-$AN$7,"",INDEX('[1]561'!$C:$C,$AN$7+AJ87)),"")</f>
        <v/>
      </c>
      <c r="AL88" s="179" t="str">
        <f>IFERROR(IF($AJ88&gt;$AK$7-$AN$7,"",VLOOKUP(AK88,'[1]561'!$C:$M,2,FALSE)),"")</f>
        <v/>
      </c>
      <c r="AM88" s="179" t="str">
        <f>IFERROR(IF($AJ88&gt;$AK$7-$AN$7,"",VLOOKUP(AK88,'[1]561'!$C:$M,3,FALSE)),"")</f>
        <v/>
      </c>
      <c r="AN88" s="179" t="str">
        <f>IFERROR(IF($AJ88&gt;$AK$7-$AN$7,"",VLOOKUP(AK88,'[1]561'!$C:$M,4,FALSE)),"")</f>
        <v/>
      </c>
      <c r="AO88" s="190">
        <f t="shared" si="5"/>
        <v>0</v>
      </c>
      <c r="AP88" s="179" t="str">
        <f>IFERROR(IF($AJ88&gt;$AK$7-$AN$7,"",VLOOKUP(AK88,'[1]561'!$C:$M,10,FALSE)),"")</f>
        <v/>
      </c>
      <c r="AQ88" s="180" t="str">
        <f>IFERROR(IF($AJ88&gt;$AK$7-$AN$7,"",IF(AO88&lt;0,COUNTIF($AO$10:$AO88,"&lt;0"),0)),"")</f>
        <v/>
      </c>
    </row>
    <row r="89" spans="6:43" x14ac:dyDescent="0.3">
      <c r="F89" s="149">
        <v>80</v>
      </c>
      <c r="G89" s="144" t="str" cm="1">
        <f t="array" ref="G89">IFERROR(IF($F89&gt;$G$7-$J$7,"",INDEX('[1]502'!$C:$C,$J$7+F88)),"")</f>
        <v/>
      </c>
      <c r="H89" s="179" t="str">
        <f>IFERROR(IF($F89&gt;$G$7-$J$7,"",VLOOKUP(G89,'[1]502'!$C:$M,2,FALSE)),"")</f>
        <v/>
      </c>
      <c r="I89" s="179" t="str">
        <f>IFERROR(IF($F89&gt;$G$7-$J$7,"",VLOOKUP(G89,'[1]502'!$C:$M,10,FALSE)),"")</f>
        <v/>
      </c>
      <c r="J89" s="180">
        <f t="shared" si="6"/>
        <v>0</v>
      </c>
      <c r="L89" s="149">
        <v>80</v>
      </c>
      <c r="M89" s="144" t="str" cm="1">
        <f t="array" ref="M89">IFERROR(IF($L89&gt;$M$7-$P$7,"",INDEX('[1]502'!$C:$C,$P$7+L88)),"")</f>
        <v/>
      </c>
      <c r="N89" s="179" t="str">
        <f>IFERROR(IF($L89&gt;$M$7-$P$7,"",VLOOKUP(M89,'[1]502'!$C:$M,3,FALSE)),"")</f>
        <v/>
      </c>
      <c r="O89" s="179" t="str">
        <f>IFERROR(IF($L89&gt;$M$7-$P$7,"",VLOOKUP(M89,'[1]502'!$C:$M,11,FALSE)),"")</f>
        <v/>
      </c>
      <c r="P89" s="180">
        <f t="shared" si="7"/>
        <v>0</v>
      </c>
      <c r="R89" s="149">
        <v>80</v>
      </c>
      <c r="S89" s="144" t="str" cm="1">
        <f t="array" ref="S89">IFERROR(IF($R89&gt;$S$7-$V$7,"",INDEX('[1]500'!$C:$C,$V$7+R88)),"")</f>
        <v/>
      </c>
      <c r="T89" s="179" t="str">
        <f>IFERROR(IF($R89&gt;$S$7-$V$7,"",VLOOKUP(S89,'[1]500'!$C:$M,3,FALSE)),"")</f>
        <v/>
      </c>
      <c r="U89" s="179" t="str">
        <f>IFERROR(IF($R89&gt;$S$7-$V$7,"",VLOOKUP(S89,'[1]500'!$C:$M,11,FALSE)),"")</f>
        <v/>
      </c>
      <c r="V89" s="180">
        <f t="shared" si="8"/>
        <v>0</v>
      </c>
      <c r="X89" s="149">
        <v>80</v>
      </c>
      <c r="Y89" s="144" t="str" cm="1">
        <f t="array" ref="Y89">IFERROR(IF($X89&gt;$Y$7-$AB$7,"",INDEX('[1]510'!$C:$C,$AB$7+X88)),"")</f>
        <v/>
      </c>
      <c r="Z89" s="179" t="str">
        <f>IFERROR(IF($X89&gt;$Y$7-$AB$7,"",VLOOKUP(Y89,'[1]510'!$C:$M,2,FALSE)),"")</f>
        <v/>
      </c>
      <c r="AA89" s="179" t="str">
        <f>IFERROR(IF($X89&gt;$Y$7-$AB$7,"",VLOOKUP(Y89,'[1]510'!$C:$M,8,FALSE)),"")</f>
        <v/>
      </c>
      <c r="AB89" s="180">
        <f t="shared" si="9"/>
        <v>0</v>
      </c>
      <c r="AJ89" s="149">
        <v>80</v>
      </c>
      <c r="AK89" s="144" t="str" cm="1">
        <f t="array" ref="AK89">IFERROR(IF($AJ89&gt;$AK$7-$AN$7,"",INDEX('[1]561'!$C:$C,$AN$7+AJ88)),"")</f>
        <v/>
      </c>
      <c r="AL89" s="179" t="str">
        <f>IFERROR(IF($AJ89&gt;$AK$7-$AN$7,"",VLOOKUP(AK89,'[1]561'!$C:$M,2,FALSE)),"")</f>
        <v/>
      </c>
      <c r="AM89" s="179" t="str">
        <f>IFERROR(IF($AJ89&gt;$AK$7-$AN$7,"",VLOOKUP(AK89,'[1]561'!$C:$M,3,FALSE)),"")</f>
        <v/>
      </c>
      <c r="AN89" s="179" t="str">
        <f>IFERROR(IF($AJ89&gt;$AK$7-$AN$7,"",VLOOKUP(AK89,'[1]561'!$C:$M,4,FALSE)),"")</f>
        <v/>
      </c>
      <c r="AO89" s="190">
        <f t="shared" si="5"/>
        <v>0</v>
      </c>
      <c r="AP89" s="179" t="str">
        <f>IFERROR(IF($AJ89&gt;$AK$7-$AN$7,"",VLOOKUP(AK89,'[1]561'!$C:$M,10,FALSE)),"")</f>
        <v/>
      </c>
      <c r="AQ89" s="180" t="str">
        <f>IFERROR(IF($AJ89&gt;$AK$7-$AN$7,"",IF(AO89&lt;0,COUNTIF($AO$10:$AO89,"&lt;0"),0)),"")</f>
        <v/>
      </c>
    </row>
    <row r="90" spans="6:43" x14ac:dyDescent="0.3">
      <c r="F90" s="149">
        <v>81</v>
      </c>
      <c r="G90" s="144" t="str" cm="1">
        <f t="array" ref="G90">IFERROR(IF($F90&gt;$G$7-$J$7,"",INDEX('[1]502'!$C:$C,$J$7+F89)),"")</f>
        <v/>
      </c>
      <c r="H90" s="179" t="str">
        <f>IFERROR(IF($F90&gt;$G$7-$J$7,"",VLOOKUP(G90,'[1]502'!$C:$M,2,FALSE)),"")</f>
        <v/>
      </c>
      <c r="I90" s="179" t="str">
        <f>IFERROR(IF($F90&gt;$G$7-$J$7,"",VLOOKUP(G90,'[1]502'!$C:$M,10,FALSE)),"")</f>
        <v/>
      </c>
      <c r="J90" s="180">
        <f t="shared" si="6"/>
        <v>0</v>
      </c>
      <c r="L90" s="149">
        <v>81</v>
      </c>
      <c r="M90" s="144" t="str" cm="1">
        <f t="array" ref="M90">IFERROR(IF($L90&gt;$M$7-$P$7,"",INDEX('[1]502'!$C:$C,$P$7+L89)),"")</f>
        <v/>
      </c>
      <c r="N90" s="179" t="str">
        <f>IFERROR(IF($L90&gt;$M$7-$P$7,"",VLOOKUP(M90,'[1]502'!$C:$M,3,FALSE)),"")</f>
        <v/>
      </c>
      <c r="O90" s="179" t="str">
        <f>IFERROR(IF($L90&gt;$M$7-$P$7,"",VLOOKUP(M90,'[1]502'!$C:$M,11,FALSE)),"")</f>
        <v/>
      </c>
      <c r="P90" s="180">
        <f t="shared" si="7"/>
        <v>0</v>
      </c>
      <c r="R90" s="149">
        <v>81</v>
      </c>
      <c r="S90" s="144" t="str" cm="1">
        <f t="array" ref="S90">IFERROR(IF($R90&gt;$S$7-$V$7,"",INDEX('[1]500'!$C:$C,$V$7+R89)),"")</f>
        <v/>
      </c>
      <c r="T90" s="179" t="str">
        <f>IFERROR(IF($R90&gt;$S$7-$V$7,"",VLOOKUP(S90,'[1]500'!$C:$M,3,FALSE)),"")</f>
        <v/>
      </c>
      <c r="U90" s="179" t="str">
        <f>IFERROR(IF($R90&gt;$S$7-$V$7,"",VLOOKUP(S90,'[1]500'!$C:$M,11,FALSE)),"")</f>
        <v/>
      </c>
      <c r="V90" s="180">
        <f t="shared" si="8"/>
        <v>0</v>
      </c>
      <c r="X90" s="149">
        <v>81</v>
      </c>
      <c r="Y90" s="144" t="str" cm="1">
        <f t="array" ref="Y90">IFERROR(IF($X90&gt;$Y$7-$AB$7,"",INDEX('[1]510'!$C:$C,$AB$7+X89)),"")</f>
        <v/>
      </c>
      <c r="Z90" s="179" t="str">
        <f>IFERROR(IF($X90&gt;$Y$7-$AB$7,"",VLOOKUP(Y90,'[1]510'!$C:$M,2,FALSE)),"")</f>
        <v/>
      </c>
      <c r="AA90" s="179" t="str">
        <f>IFERROR(IF($X90&gt;$Y$7-$AB$7,"",VLOOKUP(Y90,'[1]510'!$C:$M,8,FALSE)),"")</f>
        <v/>
      </c>
      <c r="AB90" s="180">
        <f t="shared" si="9"/>
        <v>0</v>
      </c>
      <c r="AJ90" s="149">
        <v>81</v>
      </c>
      <c r="AK90" s="144" t="str" cm="1">
        <f t="array" ref="AK90">IFERROR(IF($AJ90&gt;$AK$7-$AN$7,"",INDEX('[1]561'!$C:$C,$AN$7+AJ89)),"")</f>
        <v/>
      </c>
      <c r="AL90" s="179" t="str">
        <f>IFERROR(IF($AJ90&gt;$AK$7-$AN$7,"",VLOOKUP(AK90,'[1]561'!$C:$M,2,FALSE)),"")</f>
        <v/>
      </c>
      <c r="AM90" s="179" t="str">
        <f>IFERROR(IF($AJ90&gt;$AK$7-$AN$7,"",VLOOKUP(AK90,'[1]561'!$C:$M,3,FALSE)),"")</f>
        <v/>
      </c>
      <c r="AN90" s="179" t="str">
        <f>IFERROR(IF($AJ90&gt;$AK$7-$AN$7,"",VLOOKUP(AK90,'[1]561'!$C:$M,4,FALSE)),"")</f>
        <v/>
      </c>
      <c r="AO90" s="190">
        <f t="shared" si="5"/>
        <v>0</v>
      </c>
      <c r="AP90" s="179" t="str">
        <f>IFERROR(IF($AJ90&gt;$AK$7-$AN$7,"",VLOOKUP(AK90,'[1]561'!$C:$M,10,FALSE)),"")</f>
        <v/>
      </c>
      <c r="AQ90" s="180" t="str">
        <f>IFERROR(IF($AJ90&gt;$AK$7-$AN$7,"",IF(AO90&lt;0,COUNTIF($AO$10:$AO90,"&lt;0"),0)),"")</f>
        <v/>
      </c>
    </row>
    <row r="91" spans="6:43" x14ac:dyDescent="0.3">
      <c r="F91" s="149">
        <v>82</v>
      </c>
      <c r="G91" s="144" t="str" cm="1">
        <f t="array" ref="G91">IFERROR(IF($F91&gt;$G$7-$J$7,"",INDEX('[1]502'!$C:$C,$J$7+F90)),"")</f>
        <v/>
      </c>
      <c r="H91" s="179" t="str">
        <f>IFERROR(IF($F91&gt;$G$7-$J$7,"",VLOOKUP(G91,'[1]502'!$C:$M,2,FALSE)),"")</f>
        <v/>
      </c>
      <c r="I91" s="179" t="str">
        <f>IFERROR(IF($F91&gt;$G$7-$J$7,"",VLOOKUP(G91,'[1]502'!$C:$M,10,FALSE)),"")</f>
        <v/>
      </c>
      <c r="J91" s="180">
        <f t="shared" si="6"/>
        <v>0</v>
      </c>
      <c r="L91" s="149">
        <v>82</v>
      </c>
      <c r="M91" s="144" t="str" cm="1">
        <f t="array" ref="M91">IFERROR(IF($L91&gt;$M$7-$P$7,"",INDEX('[1]502'!$C:$C,$P$7+L90)),"")</f>
        <v/>
      </c>
      <c r="N91" s="179" t="str">
        <f>IFERROR(IF($L91&gt;$M$7-$P$7,"",VLOOKUP(M91,'[1]502'!$C:$M,3,FALSE)),"")</f>
        <v/>
      </c>
      <c r="O91" s="179" t="str">
        <f>IFERROR(IF($L91&gt;$M$7-$P$7,"",VLOOKUP(M91,'[1]502'!$C:$M,11,FALSE)),"")</f>
        <v/>
      </c>
      <c r="P91" s="180">
        <f t="shared" si="7"/>
        <v>0</v>
      </c>
      <c r="R91" s="149">
        <v>82</v>
      </c>
      <c r="S91" s="144" t="str" cm="1">
        <f t="array" ref="S91">IFERROR(IF($R91&gt;$S$7-$V$7,"",INDEX('[1]500'!$C:$C,$V$7+R90)),"")</f>
        <v/>
      </c>
      <c r="T91" s="179" t="str">
        <f>IFERROR(IF($R91&gt;$S$7-$V$7,"",VLOOKUP(S91,'[1]500'!$C:$M,3,FALSE)),"")</f>
        <v/>
      </c>
      <c r="U91" s="179" t="str">
        <f>IFERROR(IF($R91&gt;$S$7-$V$7,"",VLOOKUP(S91,'[1]500'!$C:$M,11,FALSE)),"")</f>
        <v/>
      </c>
      <c r="V91" s="180">
        <f t="shared" si="8"/>
        <v>0</v>
      </c>
      <c r="X91" s="149">
        <v>82</v>
      </c>
      <c r="Y91" s="144" t="str" cm="1">
        <f t="array" ref="Y91">IFERROR(IF($X91&gt;$Y$7-$AB$7,"",INDEX('[1]510'!$C:$C,$AB$7+X90)),"")</f>
        <v/>
      </c>
      <c r="Z91" s="179" t="str">
        <f>IFERROR(IF($X91&gt;$Y$7-$AB$7,"",VLOOKUP(Y91,'[1]510'!$C:$M,2,FALSE)),"")</f>
        <v/>
      </c>
      <c r="AA91" s="179" t="str">
        <f>IFERROR(IF($X91&gt;$Y$7-$AB$7,"",VLOOKUP(Y91,'[1]510'!$C:$M,8,FALSE)),"")</f>
        <v/>
      </c>
      <c r="AB91" s="180">
        <f t="shared" si="9"/>
        <v>0</v>
      </c>
      <c r="AJ91" s="149">
        <v>82</v>
      </c>
      <c r="AK91" s="144" t="str" cm="1">
        <f t="array" ref="AK91">IFERROR(IF($AJ91&gt;$AK$7-$AN$7,"",INDEX('[1]561'!$C:$C,$AN$7+AJ90)),"")</f>
        <v/>
      </c>
      <c r="AL91" s="179" t="str">
        <f>IFERROR(IF($AJ91&gt;$AK$7-$AN$7,"",VLOOKUP(AK91,'[1]561'!$C:$M,2,FALSE)),"")</f>
        <v/>
      </c>
      <c r="AM91" s="179" t="str">
        <f>IFERROR(IF($AJ91&gt;$AK$7-$AN$7,"",VLOOKUP(AK91,'[1]561'!$C:$M,3,FALSE)),"")</f>
        <v/>
      </c>
      <c r="AN91" s="179" t="str">
        <f>IFERROR(IF($AJ91&gt;$AK$7-$AN$7,"",VLOOKUP(AK91,'[1]561'!$C:$M,4,FALSE)),"")</f>
        <v/>
      </c>
      <c r="AO91" s="190">
        <f t="shared" si="5"/>
        <v>0</v>
      </c>
      <c r="AP91" s="179" t="str">
        <f>IFERROR(IF($AJ91&gt;$AK$7-$AN$7,"",VLOOKUP(AK91,'[1]561'!$C:$M,10,FALSE)),"")</f>
        <v/>
      </c>
      <c r="AQ91" s="180" t="str">
        <f>IFERROR(IF($AJ91&gt;$AK$7-$AN$7,"",IF(AO91&lt;0,COUNTIF($AO$10:$AO91,"&lt;0"),0)),"")</f>
        <v/>
      </c>
    </row>
    <row r="92" spans="6:43" x14ac:dyDescent="0.3">
      <c r="F92" s="149">
        <v>83</v>
      </c>
      <c r="G92" s="144" t="str" cm="1">
        <f t="array" ref="G92">IFERROR(IF($F92&gt;$G$7-$J$7,"",INDEX('[1]502'!$C:$C,$J$7+F91)),"")</f>
        <v/>
      </c>
      <c r="H92" s="179" t="str">
        <f>IFERROR(IF($F92&gt;$G$7-$J$7,"",VLOOKUP(G92,'[1]502'!$C:$M,2,FALSE)),"")</f>
        <v/>
      </c>
      <c r="I92" s="179" t="str">
        <f>IFERROR(IF($F92&gt;$G$7-$J$7,"",VLOOKUP(G92,'[1]502'!$C:$M,10,FALSE)),"")</f>
        <v/>
      </c>
      <c r="J92" s="180">
        <f t="shared" si="6"/>
        <v>0</v>
      </c>
      <c r="L92" s="149">
        <v>83</v>
      </c>
      <c r="M92" s="144" t="str" cm="1">
        <f t="array" ref="M92">IFERROR(IF($L92&gt;$M$7-$P$7,"",INDEX('[1]502'!$C:$C,$P$7+L91)),"")</f>
        <v/>
      </c>
      <c r="N92" s="179" t="str">
        <f>IFERROR(IF($L92&gt;$M$7-$P$7,"",VLOOKUP(M92,'[1]502'!$C:$M,3,FALSE)),"")</f>
        <v/>
      </c>
      <c r="O92" s="179" t="str">
        <f>IFERROR(IF($L92&gt;$M$7-$P$7,"",VLOOKUP(M92,'[1]502'!$C:$M,11,FALSE)),"")</f>
        <v/>
      </c>
      <c r="P92" s="180">
        <f t="shared" si="7"/>
        <v>0</v>
      </c>
      <c r="R92" s="149">
        <v>83</v>
      </c>
      <c r="S92" s="144" t="str" cm="1">
        <f t="array" ref="S92">IFERROR(IF($R92&gt;$S$7-$V$7,"",INDEX('[1]500'!$C:$C,$V$7+R91)),"")</f>
        <v/>
      </c>
      <c r="T92" s="179" t="str">
        <f>IFERROR(IF($R92&gt;$S$7-$V$7,"",VLOOKUP(S92,'[1]500'!$C:$M,3,FALSE)),"")</f>
        <v/>
      </c>
      <c r="U92" s="179" t="str">
        <f>IFERROR(IF($R92&gt;$S$7-$V$7,"",VLOOKUP(S92,'[1]500'!$C:$M,11,FALSE)),"")</f>
        <v/>
      </c>
      <c r="V92" s="180">
        <f t="shared" si="8"/>
        <v>0</v>
      </c>
      <c r="X92" s="149">
        <v>83</v>
      </c>
      <c r="Y92" s="144" t="str" cm="1">
        <f t="array" ref="Y92">IFERROR(IF($X92&gt;$Y$7-$AB$7,"",INDEX('[1]510'!$C:$C,$AB$7+X91)),"")</f>
        <v/>
      </c>
      <c r="Z92" s="179" t="str">
        <f>IFERROR(IF($X92&gt;$Y$7-$AB$7,"",VLOOKUP(Y92,'[1]510'!$C:$M,2,FALSE)),"")</f>
        <v/>
      </c>
      <c r="AA92" s="179" t="str">
        <f>IFERROR(IF($X92&gt;$Y$7-$AB$7,"",VLOOKUP(Y92,'[1]510'!$C:$M,8,FALSE)),"")</f>
        <v/>
      </c>
      <c r="AB92" s="180">
        <f t="shared" si="9"/>
        <v>0</v>
      </c>
      <c r="AJ92" s="149">
        <v>83</v>
      </c>
      <c r="AK92" s="144" t="str" cm="1">
        <f t="array" ref="AK92">IFERROR(IF($AJ92&gt;$AK$7-$AN$7,"",INDEX('[1]561'!$C:$C,$AN$7+AJ91)),"")</f>
        <v/>
      </c>
      <c r="AL92" s="179" t="str">
        <f>IFERROR(IF($AJ92&gt;$AK$7-$AN$7,"",VLOOKUP(AK92,'[1]561'!$C:$M,2,FALSE)),"")</f>
        <v/>
      </c>
      <c r="AM92" s="179" t="str">
        <f>IFERROR(IF($AJ92&gt;$AK$7-$AN$7,"",VLOOKUP(AK92,'[1]561'!$C:$M,3,FALSE)),"")</f>
        <v/>
      </c>
      <c r="AN92" s="179" t="str">
        <f>IFERROR(IF($AJ92&gt;$AK$7-$AN$7,"",VLOOKUP(AK92,'[1]561'!$C:$M,4,FALSE)),"")</f>
        <v/>
      </c>
      <c r="AO92" s="190">
        <f t="shared" si="5"/>
        <v>0</v>
      </c>
      <c r="AP92" s="179" t="str">
        <f>IFERROR(IF($AJ92&gt;$AK$7-$AN$7,"",VLOOKUP(AK92,'[1]561'!$C:$M,10,FALSE)),"")</f>
        <v/>
      </c>
      <c r="AQ92" s="180" t="str">
        <f>IFERROR(IF($AJ92&gt;$AK$7-$AN$7,"",IF(AO92&lt;0,COUNTIF($AO$10:$AO92,"&lt;0"),0)),"")</f>
        <v/>
      </c>
    </row>
    <row r="93" spans="6:43" x14ac:dyDescent="0.3">
      <c r="F93" s="149">
        <v>84</v>
      </c>
      <c r="G93" s="144" t="str" cm="1">
        <f t="array" ref="G93">IFERROR(IF($F93&gt;$G$7-$J$7,"",INDEX('[1]502'!$C:$C,$J$7+F92)),"")</f>
        <v/>
      </c>
      <c r="H93" s="179" t="str">
        <f>IFERROR(IF($F93&gt;$G$7-$J$7,"",VLOOKUP(G93,'[1]502'!$C:$M,2,FALSE)),"")</f>
        <v/>
      </c>
      <c r="I93" s="179" t="str">
        <f>IFERROR(IF($F93&gt;$G$7-$J$7,"",VLOOKUP(G93,'[1]502'!$C:$M,10,FALSE)),"")</f>
        <v/>
      </c>
      <c r="J93" s="180">
        <f t="shared" si="6"/>
        <v>0</v>
      </c>
      <c r="L93" s="149">
        <v>84</v>
      </c>
      <c r="M93" s="144" t="str" cm="1">
        <f t="array" ref="M93">IFERROR(IF($L93&gt;$M$7-$P$7,"",INDEX('[1]502'!$C:$C,$P$7+L92)),"")</f>
        <v/>
      </c>
      <c r="N93" s="179" t="str">
        <f>IFERROR(IF($L93&gt;$M$7-$P$7,"",VLOOKUP(M93,'[1]502'!$C:$M,3,FALSE)),"")</f>
        <v/>
      </c>
      <c r="O93" s="179" t="str">
        <f>IFERROR(IF($L93&gt;$M$7-$P$7,"",VLOOKUP(M93,'[1]502'!$C:$M,11,FALSE)),"")</f>
        <v/>
      </c>
      <c r="P93" s="180">
        <f t="shared" si="7"/>
        <v>0</v>
      </c>
      <c r="R93" s="149">
        <v>84</v>
      </c>
      <c r="S93" s="144" t="str" cm="1">
        <f t="array" ref="S93">IFERROR(IF($R93&gt;$S$7-$V$7,"",INDEX('[1]500'!$C:$C,$V$7+R92)),"")</f>
        <v/>
      </c>
      <c r="T93" s="179" t="str">
        <f>IFERROR(IF($R93&gt;$S$7-$V$7,"",VLOOKUP(S93,'[1]500'!$C:$M,3,FALSE)),"")</f>
        <v/>
      </c>
      <c r="U93" s="179" t="str">
        <f>IFERROR(IF($R93&gt;$S$7-$V$7,"",VLOOKUP(S93,'[1]500'!$C:$M,11,FALSE)),"")</f>
        <v/>
      </c>
      <c r="V93" s="180">
        <f t="shared" si="8"/>
        <v>0</v>
      </c>
      <c r="X93" s="149">
        <v>84</v>
      </c>
      <c r="Y93" s="144" t="str" cm="1">
        <f t="array" ref="Y93">IFERROR(IF($X93&gt;$Y$7-$AB$7,"",INDEX('[1]510'!$C:$C,$AB$7+X92)),"")</f>
        <v/>
      </c>
      <c r="Z93" s="179" t="str">
        <f>IFERROR(IF($X93&gt;$Y$7-$AB$7,"",VLOOKUP(Y93,'[1]510'!$C:$M,2,FALSE)),"")</f>
        <v/>
      </c>
      <c r="AA93" s="179" t="str">
        <f>IFERROR(IF($X93&gt;$Y$7-$AB$7,"",VLOOKUP(Y93,'[1]510'!$C:$M,8,FALSE)),"")</f>
        <v/>
      </c>
      <c r="AB93" s="180">
        <f t="shared" si="9"/>
        <v>0</v>
      </c>
      <c r="AJ93" s="149">
        <v>84</v>
      </c>
      <c r="AK93" s="144" t="str" cm="1">
        <f t="array" ref="AK93">IFERROR(IF($AJ93&gt;$AK$7-$AN$7,"",INDEX('[1]561'!$C:$C,$AN$7+AJ92)),"")</f>
        <v/>
      </c>
      <c r="AL93" s="179" t="str">
        <f>IFERROR(IF($AJ93&gt;$AK$7-$AN$7,"",VLOOKUP(AK93,'[1]561'!$C:$M,2,FALSE)),"")</f>
        <v/>
      </c>
      <c r="AM93" s="179" t="str">
        <f>IFERROR(IF($AJ93&gt;$AK$7-$AN$7,"",VLOOKUP(AK93,'[1]561'!$C:$M,3,FALSE)),"")</f>
        <v/>
      </c>
      <c r="AN93" s="179" t="str">
        <f>IFERROR(IF($AJ93&gt;$AK$7-$AN$7,"",VLOOKUP(AK93,'[1]561'!$C:$M,4,FALSE)),"")</f>
        <v/>
      </c>
      <c r="AO93" s="190">
        <f t="shared" si="5"/>
        <v>0</v>
      </c>
      <c r="AP93" s="179" t="str">
        <f>IFERROR(IF($AJ93&gt;$AK$7-$AN$7,"",VLOOKUP(AK93,'[1]561'!$C:$M,10,FALSE)),"")</f>
        <v/>
      </c>
      <c r="AQ93" s="180" t="str">
        <f>IFERROR(IF($AJ93&gt;$AK$7-$AN$7,"",IF(AO93&lt;0,COUNTIF($AO$10:$AO93,"&lt;0"),0)),"")</f>
        <v/>
      </c>
    </row>
    <row r="94" spans="6:43" x14ac:dyDescent="0.3">
      <c r="F94" s="149">
        <v>85</v>
      </c>
      <c r="G94" s="144" t="str" cm="1">
        <f t="array" ref="G94">IFERROR(IF($F94&gt;$G$7-$J$7,"",INDEX('[1]502'!$C:$C,$J$7+F93)),"")</f>
        <v/>
      </c>
      <c r="H94" s="179" t="str">
        <f>IFERROR(IF($F94&gt;$G$7-$J$7,"",VLOOKUP(G94,'[1]502'!$C:$M,2,FALSE)),"")</f>
        <v/>
      </c>
      <c r="I94" s="179" t="str">
        <f>IFERROR(IF($F94&gt;$G$7-$J$7,"",VLOOKUP(G94,'[1]502'!$C:$M,10,FALSE)),"")</f>
        <v/>
      </c>
      <c r="J94" s="180">
        <f t="shared" si="6"/>
        <v>0</v>
      </c>
      <c r="L94" s="149">
        <v>85</v>
      </c>
      <c r="M94" s="144" t="str" cm="1">
        <f t="array" ref="M94">IFERROR(IF($L94&gt;$M$7-$P$7,"",INDEX('[1]502'!$C:$C,$P$7+L93)),"")</f>
        <v/>
      </c>
      <c r="N94" s="179" t="str">
        <f>IFERROR(IF($L94&gt;$M$7-$P$7,"",VLOOKUP(M94,'[1]502'!$C:$M,3,FALSE)),"")</f>
        <v/>
      </c>
      <c r="O94" s="179" t="str">
        <f>IFERROR(IF($L94&gt;$M$7-$P$7,"",VLOOKUP(M94,'[1]502'!$C:$M,11,FALSE)),"")</f>
        <v/>
      </c>
      <c r="P94" s="180">
        <f t="shared" si="7"/>
        <v>0</v>
      </c>
      <c r="R94" s="149">
        <v>85</v>
      </c>
      <c r="S94" s="144" t="str" cm="1">
        <f t="array" ref="S94">IFERROR(IF($R94&gt;$S$7-$V$7,"",INDEX('[1]500'!$C:$C,$V$7+R93)),"")</f>
        <v/>
      </c>
      <c r="T94" s="179" t="str">
        <f>IFERROR(IF($R94&gt;$S$7-$V$7,"",VLOOKUP(S94,'[1]500'!$C:$M,3,FALSE)),"")</f>
        <v/>
      </c>
      <c r="U94" s="179" t="str">
        <f>IFERROR(IF($R94&gt;$S$7-$V$7,"",VLOOKUP(S94,'[1]500'!$C:$M,11,FALSE)),"")</f>
        <v/>
      </c>
      <c r="V94" s="180">
        <f t="shared" si="8"/>
        <v>0</v>
      </c>
      <c r="X94" s="149">
        <v>85</v>
      </c>
      <c r="Y94" s="144" t="str" cm="1">
        <f t="array" ref="Y94">IFERROR(IF($X94&gt;$Y$7-$AB$7,"",INDEX('[1]510'!$C:$C,$AB$7+X93)),"")</f>
        <v/>
      </c>
      <c r="Z94" s="179" t="str">
        <f>IFERROR(IF($X94&gt;$Y$7-$AB$7,"",VLOOKUP(Y94,'[1]510'!$C:$M,2,FALSE)),"")</f>
        <v/>
      </c>
      <c r="AA94" s="179" t="str">
        <f>IFERROR(IF($X94&gt;$Y$7-$AB$7,"",VLOOKUP(Y94,'[1]510'!$C:$M,8,FALSE)),"")</f>
        <v/>
      </c>
      <c r="AB94" s="180">
        <f t="shared" si="9"/>
        <v>0</v>
      </c>
      <c r="AJ94" s="149">
        <v>85</v>
      </c>
      <c r="AK94" s="144" t="str" cm="1">
        <f t="array" ref="AK94">IFERROR(IF($AJ94&gt;$AK$7-$AN$7,"",INDEX('[1]561'!$C:$C,$AN$7+AJ93)),"")</f>
        <v/>
      </c>
      <c r="AL94" s="179" t="str">
        <f>IFERROR(IF($AJ94&gt;$AK$7-$AN$7,"",VLOOKUP(AK94,'[1]561'!$C:$M,2,FALSE)),"")</f>
        <v/>
      </c>
      <c r="AM94" s="179" t="str">
        <f>IFERROR(IF($AJ94&gt;$AK$7-$AN$7,"",VLOOKUP(AK94,'[1]561'!$C:$M,3,FALSE)),"")</f>
        <v/>
      </c>
      <c r="AN94" s="179" t="str">
        <f>IFERROR(IF($AJ94&gt;$AK$7-$AN$7,"",VLOOKUP(AK94,'[1]561'!$C:$M,4,FALSE)),"")</f>
        <v/>
      </c>
      <c r="AO94" s="190">
        <f t="shared" si="5"/>
        <v>0</v>
      </c>
      <c r="AP94" s="179" t="str">
        <f>IFERROR(IF($AJ94&gt;$AK$7-$AN$7,"",VLOOKUP(AK94,'[1]561'!$C:$M,10,FALSE)),"")</f>
        <v/>
      </c>
      <c r="AQ94" s="180" t="str">
        <f>IFERROR(IF($AJ94&gt;$AK$7-$AN$7,"",IF(AO94&lt;0,COUNTIF($AO$10:$AO94,"&lt;0"),0)),"")</f>
        <v/>
      </c>
    </row>
    <row r="95" spans="6:43" x14ac:dyDescent="0.3">
      <c r="F95" s="149">
        <v>86</v>
      </c>
      <c r="G95" s="144" t="str" cm="1">
        <f t="array" ref="G95">IFERROR(IF($F95&gt;$G$7-$J$7,"",INDEX('[1]502'!$C:$C,$J$7+F94)),"")</f>
        <v/>
      </c>
      <c r="H95" s="179" t="str">
        <f>IFERROR(IF($F95&gt;$G$7-$J$7,"",VLOOKUP(G95,'[1]502'!$C:$M,2,FALSE)),"")</f>
        <v/>
      </c>
      <c r="I95" s="179" t="str">
        <f>IFERROR(IF($F95&gt;$G$7-$J$7,"",VLOOKUP(G95,'[1]502'!$C:$M,10,FALSE)),"")</f>
        <v/>
      </c>
      <c r="J95" s="180">
        <f t="shared" si="6"/>
        <v>0</v>
      </c>
      <c r="L95" s="149">
        <v>86</v>
      </c>
      <c r="M95" s="144" t="str" cm="1">
        <f t="array" ref="M95">IFERROR(IF($L95&gt;$M$7-$P$7,"",INDEX('[1]502'!$C:$C,$P$7+L94)),"")</f>
        <v/>
      </c>
      <c r="N95" s="179" t="str">
        <f>IFERROR(IF($L95&gt;$M$7-$P$7,"",VLOOKUP(M95,'[1]502'!$C:$M,3,FALSE)),"")</f>
        <v/>
      </c>
      <c r="O95" s="179" t="str">
        <f>IFERROR(IF($L95&gt;$M$7-$P$7,"",VLOOKUP(M95,'[1]502'!$C:$M,11,FALSE)),"")</f>
        <v/>
      </c>
      <c r="P95" s="180">
        <f t="shared" si="7"/>
        <v>0</v>
      </c>
      <c r="R95" s="149">
        <v>86</v>
      </c>
      <c r="S95" s="144" t="str" cm="1">
        <f t="array" ref="S95">IFERROR(IF($R95&gt;$S$7-$V$7,"",INDEX('[1]500'!$C:$C,$V$7+R94)),"")</f>
        <v/>
      </c>
      <c r="T95" s="179" t="str">
        <f>IFERROR(IF($R95&gt;$S$7-$V$7,"",VLOOKUP(S95,'[1]500'!$C:$M,3,FALSE)),"")</f>
        <v/>
      </c>
      <c r="U95" s="179" t="str">
        <f>IFERROR(IF($R95&gt;$S$7-$V$7,"",VLOOKUP(S95,'[1]500'!$C:$M,11,FALSE)),"")</f>
        <v/>
      </c>
      <c r="V95" s="180">
        <f t="shared" si="8"/>
        <v>0</v>
      </c>
      <c r="X95" s="149">
        <v>86</v>
      </c>
      <c r="Y95" s="144" t="str" cm="1">
        <f t="array" ref="Y95">IFERROR(IF($X95&gt;$Y$7-$AB$7,"",INDEX('[1]510'!$C:$C,$AB$7+X94)),"")</f>
        <v/>
      </c>
      <c r="Z95" s="179" t="str">
        <f>IFERROR(IF($X95&gt;$Y$7-$AB$7,"",VLOOKUP(Y95,'[1]510'!$C:$M,2,FALSE)),"")</f>
        <v/>
      </c>
      <c r="AA95" s="179" t="str">
        <f>IFERROR(IF($X95&gt;$Y$7-$AB$7,"",VLOOKUP(Y95,'[1]510'!$C:$M,8,FALSE)),"")</f>
        <v/>
      </c>
      <c r="AB95" s="180">
        <f t="shared" si="9"/>
        <v>0</v>
      </c>
      <c r="AJ95" s="149">
        <v>86</v>
      </c>
      <c r="AK95" s="144" t="str" cm="1">
        <f t="array" ref="AK95">IFERROR(IF($AJ95&gt;$AK$7-$AN$7,"",INDEX('[1]561'!$C:$C,$AN$7+AJ94)),"")</f>
        <v/>
      </c>
      <c r="AL95" s="179" t="str">
        <f>IFERROR(IF($AJ95&gt;$AK$7-$AN$7,"",VLOOKUP(AK95,'[1]561'!$C:$M,2,FALSE)),"")</f>
        <v/>
      </c>
      <c r="AM95" s="179" t="str">
        <f>IFERROR(IF($AJ95&gt;$AK$7-$AN$7,"",VLOOKUP(AK95,'[1]561'!$C:$M,3,FALSE)),"")</f>
        <v/>
      </c>
      <c r="AN95" s="179" t="str">
        <f>IFERROR(IF($AJ95&gt;$AK$7-$AN$7,"",VLOOKUP(AK95,'[1]561'!$C:$M,4,FALSE)),"")</f>
        <v/>
      </c>
      <c r="AO95" s="190">
        <f t="shared" si="5"/>
        <v>0</v>
      </c>
      <c r="AP95" s="179" t="str">
        <f>IFERROR(IF($AJ95&gt;$AK$7-$AN$7,"",VLOOKUP(AK95,'[1]561'!$C:$M,10,FALSE)),"")</f>
        <v/>
      </c>
      <c r="AQ95" s="180" t="str">
        <f>IFERROR(IF($AJ95&gt;$AK$7-$AN$7,"",IF(AO95&lt;0,COUNTIF($AO$10:$AO95,"&lt;0"),0)),"")</f>
        <v/>
      </c>
    </row>
    <row r="96" spans="6:43" x14ac:dyDescent="0.3">
      <c r="F96" s="149">
        <v>87</v>
      </c>
      <c r="G96" s="144" t="str" cm="1">
        <f t="array" ref="G96">IFERROR(IF($F96&gt;$G$7-$J$7,"",INDEX('[1]502'!$C:$C,$J$7+F95)),"")</f>
        <v/>
      </c>
      <c r="H96" s="179" t="str">
        <f>IFERROR(IF($F96&gt;$G$7-$J$7,"",VLOOKUP(G96,'[1]502'!$C:$M,2,FALSE)),"")</f>
        <v/>
      </c>
      <c r="I96" s="179" t="str">
        <f>IFERROR(IF($F96&gt;$G$7-$J$7,"",VLOOKUP(G96,'[1]502'!$C:$M,10,FALSE)),"")</f>
        <v/>
      </c>
      <c r="J96" s="180">
        <f t="shared" si="6"/>
        <v>0</v>
      </c>
      <c r="L96" s="149">
        <v>87</v>
      </c>
      <c r="M96" s="144" t="str" cm="1">
        <f t="array" ref="M96">IFERROR(IF($L96&gt;$M$7-$P$7,"",INDEX('[1]502'!$C:$C,$P$7+L95)),"")</f>
        <v/>
      </c>
      <c r="N96" s="179" t="str">
        <f>IFERROR(IF($L96&gt;$M$7-$P$7,"",VLOOKUP(M96,'[1]502'!$C:$M,3,FALSE)),"")</f>
        <v/>
      </c>
      <c r="O96" s="179" t="str">
        <f>IFERROR(IF($L96&gt;$M$7-$P$7,"",VLOOKUP(M96,'[1]502'!$C:$M,11,FALSE)),"")</f>
        <v/>
      </c>
      <c r="P96" s="180">
        <f t="shared" si="7"/>
        <v>0</v>
      </c>
      <c r="R96" s="149">
        <v>87</v>
      </c>
      <c r="S96" s="144" t="str" cm="1">
        <f t="array" ref="S96">IFERROR(IF($R96&gt;$S$7-$V$7,"",INDEX('[1]500'!$C:$C,$V$7+R95)),"")</f>
        <v/>
      </c>
      <c r="T96" s="179" t="str">
        <f>IFERROR(IF($R96&gt;$S$7-$V$7,"",VLOOKUP(S96,'[1]500'!$C:$M,3,FALSE)),"")</f>
        <v/>
      </c>
      <c r="U96" s="179" t="str">
        <f>IFERROR(IF($R96&gt;$S$7-$V$7,"",VLOOKUP(S96,'[1]500'!$C:$M,11,FALSE)),"")</f>
        <v/>
      </c>
      <c r="V96" s="180">
        <f t="shared" si="8"/>
        <v>0</v>
      </c>
      <c r="X96" s="149">
        <v>87</v>
      </c>
      <c r="Y96" s="144" t="str" cm="1">
        <f t="array" ref="Y96">IFERROR(IF($X96&gt;$Y$7-$AB$7,"",INDEX('[1]510'!$C:$C,$AB$7+X95)),"")</f>
        <v/>
      </c>
      <c r="Z96" s="179" t="str">
        <f>IFERROR(IF($X96&gt;$Y$7-$AB$7,"",VLOOKUP(Y96,'[1]510'!$C:$M,2,FALSE)),"")</f>
        <v/>
      </c>
      <c r="AA96" s="179" t="str">
        <f>IFERROR(IF($X96&gt;$Y$7-$AB$7,"",VLOOKUP(Y96,'[1]510'!$C:$M,8,FALSE)),"")</f>
        <v/>
      </c>
      <c r="AB96" s="180">
        <f t="shared" si="9"/>
        <v>0</v>
      </c>
      <c r="AJ96" s="149">
        <v>87</v>
      </c>
      <c r="AK96" s="144" t="str" cm="1">
        <f t="array" ref="AK96">IFERROR(IF($AJ96&gt;$AK$7-$AN$7,"",INDEX('[1]561'!$C:$C,$AN$7+AJ95)),"")</f>
        <v/>
      </c>
      <c r="AL96" s="179" t="str">
        <f>IFERROR(IF($AJ96&gt;$AK$7-$AN$7,"",VLOOKUP(AK96,'[1]561'!$C:$M,2,FALSE)),"")</f>
        <v/>
      </c>
      <c r="AM96" s="179" t="str">
        <f>IFERROR(IF($AJ96&gt;$AK$7-$AN$7,"",VLOOKUP(AK96,'[1]561'!$C:$M,3,FALSE)),"")</f>
        <v/>
      </c>
      <c r="AN96" s="179" t="str">
        <f>IFERROR(IF($AJ96&gt;$AK$7-$AN$7,"",VLOOKUP(AK96,'[1]561'!$C:$M,4,FALSE)),"")</f>
        <v/>
      </c>
      <c r="AO96" s="190">
        <f t="shared" si="5"/>
        <v>0</v>
      </c>
      <c r="AP96" s="179" t="str">
        <f>IFERROR(IF($AJ96&gt;$AK$7-$AN$7,"",VLOOKUP(AK96,'[1]561'!$C:$M,10,FALSE)),"")</f>
        <v/>
      </c>
      <c r="AQ96" s="180" t="str">
        <f>IFERROR(IF($AJ96&gt;$AK$7-$AN$7,"",IF(AO96&lt;0,COUNTIF($AO$10:$AO96,"&lt;0"),0)),"")</f>
        <v/>
      </c>
    </row>
    <row r="97" spans="6:70" x14ac:dyDescent="0.3">
      <c r="F97" s="149">
        <v>88</v>
      </c>
      <c r="G97" s="144" t="str" cm="1">
        <f t="array" ref="G97">IFERROR(IF($F97&gt;$G$7-$J$7,"",INDEX('[1]502'!$C:$C,$J$7+F96)),"")</f>
        <v/>
      </c>
      <c r="H97" s="179" t="str">
        <f>IFERROR(IF($F97&gt;$G$7-$J$7,"",VLOOKUP(G97,'[1]502'!$C:$M,2,FALSE)),"")</f>
        <v/>
      </c>
      <c r="I97" s="179" t="str">
        <f>IFERROR(IF($F97&gt;$G$7-$J$7,"",VLOOKUP(G97,'[1]502'!$C:$M,10,FALSE)),"")</f>
        <v/>
      </c>
      <c r="J97" s="180">
        <f t="shared" si="6"/>
        <v>0</v>
      </c>
      <c r="L97" s="149">
        <v>88</v>
      </c>
      <c r="M97" s="144" t="str" cm="1">
        <f t="array" ref="M97">IFERROR(IF($L97&gt;$M$7-$P$7,"",INDEX('[1]502'!$C:$C,$P$7+L96)),"")</f>
        <v/>
      </c>
      <c r="N97" s="179" t="str">
        <f>IFERROR(IF($L97&gt;$M$7-$P$7,"",VLOOKUP(M97,'[1]502'!$C:$M,3,FALSE)),"")</f>
        <v/>
      </c>
      <c r="O97" s="179" t="str">
        <f>IFERROR(IF($L97&gt;$M$7-$P$7,"",VLOOKUP(M97,'[1]502'!$C:$M,11,FALSE)),"")</f>
        <v/>
      </c>
      <c r="P97" s="180">
        <f t="shared" si="7"/>
        <v>0</v>
      </c>
      <c r="R97" s="149">
        <v>88</v>
      </c>
      <c r="S97" s="144" t="str" cm="1">
        <f t="array" ref="S97">IFERROR(IF($R97&gt;$S$7-$V$7,"",INDEX('[1]500'!$C:$C,$V$7+R96)),"")</f>
        <v/>
      </c>
      <c r="T97" s="179" t="str">
        <f>IFERROR(IF($R97&gt;$S$7-$V$7,"",VLOOKUP(S97,'[1]500'!$C:$M,3,FALSE)),"")</f>
        <v/>
      </c>
      <c r="U97" s="179" t="str">
        <f>IFERROR(IF($R97&gt;$S$7-$V$7,"",VLOOKUP(S97,'[1]500'!$C:$M,11,FALSE)),"")</f>
        <v/>
      </c>
      <c r="V97" s="180">
        <f t="shared" si="8"/>
        <v>0</v>
      </c>
      <c r="X97" s="149">
        <v>88</v>
      </c>
      <c r="Y97" s="144" t="str" cm="1">
        <f t="array" ref="Y97">IFERROR(IF($X97&gt;$Y$7-$AB$7,"",INDEX('[1]510'!$C:$C,$AB$7+X96)),"")</f>
        <v/>
      </c>
      <c r="Z97" s="179" t="str">
        <f>IFERROR(IF($X97&gt;$Y$7-$AB$7,"",VLOOKUP(Y97,'[1]510'!$C:$M,2,FALSE)),"")</f>
        <v/>
      </c>
      <c r="AA97" s="179" t="str">
        <f>IFERROR(IF($X97&gt;$Y$7-$AB$7,"",VLOOKUP(Y97,'[1]510'!$C:$M,8,FALSE)),"")</f>
        <v/>
      </c>
      <c r="AB97" s="180">
        <f t="shared" si="9"/>
        <v>0</v>
      </c>
      <c r="AJ97" s="149">
        <v>88</v>
      </c>
      <c r="AK97" s="144" t="str" cm="1">
        <f t="array" ref="AK97">IFERROR(IF($AJ97&gt;$AK$7-$AN$7,"",INDEX('[1]561'!$C:$C,$AN$7+AJ96)),"")</f>
        <v/>
      </c>
      <c r="AL97" s="179" t="str">
        <f>IFERROR(IF($AJ97&gt;$AK$7-$AN$7,"",VLOOKUP(AK97,'[1]561'!$C:$M,2,FALSE)),"")</f>
        <v/>
      </c>
      <c r="AM97" s="179" t="str">
        <f>IFERROR(IF($AJ97&gt;$AK$7-$AN$7,"",VLOOKUP(AK97,'[1]561'!$C:$M,3,FALSE)),"")</f>
        <v/>
      </c>
      <c r="AN97" s="179" t="str">
        <f>IFERROR(IF($AJ97&gt;$AK$7-$AN$7,"",VLOOKUP(AK97,'[1]561'!$C:$M,4,FALSE)),"")</f>
        <v/>
      </c>
      <c r="AO97" s="190">
        <f t="shared" si="5"/>
        <v>0</v>
      </c>
      <c r="AP97" s="179" t="str">
        <f>IFERROR(IF($AJ97&gt;$AK$7-$AN$7,"",VLOOKUP(AK97,'[1]561'!$C:$M,10,FALSE)),"")</f>
        <v/>
      </c>
      <c r="AQ97" s="180" t="str">
        <f>IFERROR(IF($AJ97&gt;$AK$7-$AN$7,"",IF(AO97&lt;0,COUNTIF($AO$10:$AO97,"&lt;0"),0)),"")</f>
        <v/>
      </c>
      <c r="BH97" s="217"/>
    </row>
    <row r="98" spans="6:70" x14ac:dyDescent="0.3">
      <c r="F98" s="149">
        <v>89</v>
      </c>
      <c r="G98" s="144" t="str" cm="1">
        <f t="array" ref="G98">IFERROR(IF($F98&gt;$G$7-$J$7,"",INDEX('[1]502'!$C:$C,$J$7+F97)),"")</f>
        <v/>
      </c>
      <c r="H98" s="179" t="str">
        <f>IFERROR(IF($F98&gt;$G$7-$J$7,"",VLOOKUP(G98,'[1]502'!$C:$M,2,FALSE)),"")</f>
        <v/>
      </c>
      <c r="I98" s="179" t="str">
        <f>IFERROR(IF($F98&gt;$G$7-$J$7,"",VLOOKUP(G98,'[1]502'!$C:$M,10,FALSE)),"")</f>
        <v/>
      </c>
      <c r="J98" s="180">
        <f t="shared" si="6"/>
        <v>0</v>
      </c>
      <c r="L98" s="149">
        <v>89</v>
      </c>
      <c r="M98" s="144" t="str" cm="1">
        <f t="array" ref="M98">IFERROR(IF($L98&gt;$M$7-$P$7,"",INDEX('[1]502'!$C:$C,$P$7+L97)),"")</f>
        <v/>
      </c>
      <c r="N98" s="179" t="str">
        <f>IFERROR(IF($L98&gt;$M$7-$P$7,"",VLOOKUP(M98,'[1]502'!$C:$M,3,FALSE)),"")</f>
        <v/>
      </c>
      <c r="O98" s="179" t="str">
        <f>IFERROR(IF($L98&gt;$M$7-$P$7,"",VLOOKUP(M98,'[1]502'!$C:$M,11,FALSE)),"")</f>
        <v/>
      </c>
      <c r="P98" s="180">
        <f t="shared" si="7"/>
        <v>0</v>
      </c>
      <c r="R98" s="149">
        <v>89</v>
      </c>
      <c r="S98" s="144" t="str" cm="1">
        <f t="array" ref="S98">IFERROR(IF($R98&gt;$S$7-$V$7,"",INDEX('[1]500'!$C:$C,$V$7+R97)),"")</f>
        <v/>
      </c>
      <c r="T98" s="179" t="str">
        <f>IFERROR(IF($R98&gt;$S$7-$V$7,"",VLOOKUP(S98,'[1]500'!$C:$M,3,FALSE)),"")</f>
        <v/>
      </c>
      <c r="U98" s="179" t="str">
        <f>IFERROR(IF($R98&gt;$S$7-$V$7,"",VLOOKUP(S98,'[1]500'!$C:$M,11,FALSE)),"")</f>
        <v/>
      </c>
      <c r="V98" s="180">
        <f t="shared" si="8"/>
        <v>0</v>
      </c>
      <c r="X98" s="149">
        <v>89</v>
      </c>
      <c r="Y98" s="144" t="str" cm="1">
        <f t="array" ref="Y98">IFERROR(IF($X98&gt;$Y$7-$AB$7,"",INDEX('[1]510'!$C:$C,$AB$7+X97)),"")</f>
        <v/>
      </c>
      <c r="Z98" s="179" t="str">
        <f>IFERROR(IF($X98&gt;$Y$7-$AB$7,"",VLOOKUP(Y98,'[1]510'!$C:$M,2,FALSE)),"")</f>
        <v/>
      </c>
      <c r="AA98" s="179" t="str">
        <f>IFERROR(IF($X98&gt;$Y$7-$AB$7,"",VLOOKUP(Y98,'[1]510'!$C:$M,8,FALSE)),"")</f>
        <v/>
      </c>
      <c r="AB98" s="180">
        <f t="shared" si="9"/>
        <v>0</v>
      </c>
      <c r="AJ98" s="149">
        <v>89</v>
      </c>
      <c r="AK98" s="144" t="str" cm="1">
        <f t="array" ref="AK98">IFERROR(IF($AJ98&gt;$AK$7-$AN$7,"",INDEX('[1]561'!$C:$C,$AN$7+AJ97)),"")</f>
        <v/>
      </c>
      <c r="AL98" s="179" t="str">
        <f>IFERROR(IF($AJ98&gt;$AK$7-$AN$7,"",VLOOKUP(AK98,'[1]561'!$C:$M,2,FALSE)),"")</f>
        <v/>
      </c>
      <c r="AM98" s="179" t="str">
        <f>IFERROR(IF($AJ98&gt;$AK$7-$AN$7,"",VLOOKUP(AK98,'[1]561'!$C:$M,3,FALSE)),"")</f>
        <v/>
      </c>
      <c r="AN98" s="179" t="str">
        <f>IFERROR(IF($AJ98&gt;$AK$7-$AN$7,"",VLOOKUP(AK98,'[1]561'!$C:$M,4,FALSE)),"")</f>
        <v/>
      </c>
      <c r="AO98" s="190">
        <f t="shared" si="5"/>
        <v>0</v>
      </c>
      <c r="AP98" s="179" t="str">
        <f>IFERROR(IF($AJ98&gt;$AK$7-$AN$7,"",VLOOKUP(AK98,'[1]561'!$C:$M,10,FALSE)),"")</f>
        <v/>
      </c>
      <c r="AQ98" s="180" t="str">
        <f>IFERROR(IF($AJ98&gt;$AK$7-$AN$7,"",IF(AO98&lt;0,COUNTIF($AO$10:$AO98,"&lt;0"),0)),"")</f>
        <v/>
      </c>
      <c r="BK98" s="132"/>
    </row>
    <row r="99" spans="6:70" x14ac:dyDescent="0.3">
      <c r="F99" s="149">
        <v>90</v>
      </c>
      <c r="G99" s="144" t="str" cm="1">
        <f t="array" ref="G99">IFERROR(IF($F99&gt;$G$7-$J$7,"",INDEX('[1]502'!$C:$C,$J$7+F98)),"")</f>
        <v/>
      </c>
      <c r="H99" s="179" t="str">
        <f>IFERROR(IF($F99&gt;$G$7-$J$7,"",VLOOKUP(G99,'[1]502'!$C:$M,2,FALSE)),"")</f>
        <v/>
      </c>
      <c r="I99" s="179" t="str">
        <f>IFERROR(IF($F99&gt;$G$7-$J$7,"",VLOOKUP(G99,'[1]502'!$C:$M,10,FALSE)),"")</f>
        <v/>
      </c>
      <c r="J99" s="180">
        <f t="shared" si="6"/>
        <v>0</v>
      </c>
      <c r="L99" s="149">
        <v>90</v>
      </c>
      <c r="M99" s="144" t="str" cm="1">
        <f t="array" ref="M99">IFERROR(IF($L99&gt;$M$7-$P$7,"",INDEX('[1]502'!$C:$C,$P$7+L98)),"")</f>
        <v/>
      </c>
      <c r="N99" s="179" t="str">
        <f>IFERROR(IF($L99&gt;$M$7-$P$7,"",VLOOKUP(M99,'[1]502'!$C:$M,3,FALSE)),"")</f>
        <v/>
      </c>
      <c r="O99" s="179" t="str">
        <f>IFERROR(IF($L99&gt;$M$7-$P$7,"",VLOOKUP(M99,'[1]502'!$C:$M,11,FALSE)),"")</f>
        <v/>
      </c>
      <c r="P99" s="180">
        <f t="shared" si="7"/>
        <v>0</v>
      </c>
      <c r="R99" s="149">
        <v>90</v>
      </c>
      <c r="S99" s="144" t="str" cm="1">
        <f t="array" ref="S99">IFERROR(IF($R99&gt;$S$7-$V$7,"",INDEX('[1]500'!$C:$C,$V$7+R98)),"")</f>
        <v/>
      </c>
      <c r="T99" s="179" t="str">
        <f>IFERROR(IF($R99&gt;$S$7-$V$7,"",VLOOKUP(S99,'[1]500'!$C:$M,3,FALSE)),"")</f>
        <v/>
      </c>
      <c r="U99" s="179" t="str">
        <f>IFERROR(IF($R99&gt;$S$7-$V$7,"",VLOOKUP(S99,'[1]500'!$C:$M,11,FALSE)),"")</f>
        <v/>
      </c>
      <c r="V99" s="180">
        <f t="shared" si="8"/>
        <v>0</v>
      </c>
      <c r="X99" s="149">
        <v>90</v>
      </c>
      <c r="Y99" s="144" t="str" cm="1">
        <f t="array" ref="Y99">IFERROR(IF($X99&gt;$Y$7-$AB$7,"",INDEX('[1]510'!$C:$C,$AB$7+X98)),"")</f>
        <v/>
      </c>
      <c r="Z99" s="179" t="str">
        <f>IFERROR(IF($X99&gt;$Y$7-$AB$7,"",VLOOKUP(Y99,'[1]510'!$C:$M,2,FALSE)),"")</f>
        <v/>
      </c>
      <c r="AA99" s="179" t="str">
        <f>IFERROR(IF($X99&gt;$Y$7-$AB$7,"",VLOOKUP(Y99,'[1]510'!$C:$M,8,FALSE)),"")</f>
        <v/>
      </c>
      <c r="AB99" s="180">
        <f t="shared" si="9"/>
        <v>0</v>
      </c>
      <c r="AJ99" s="149">
        <v>90</v>
      </c>
      <c r="AK99" s="144" t="str" cm="1">
        <f t="array" ref="AK99">IFERROR(IF($AJ99&gt;$AK$7-$AN$7,"",INDEX('[1]561'!$C:$C,$AN$7+AJ98)),"")</f>
        <v/>
      </c>
      <c r="AL99" s="179" t="str">
        <f>IFERROR(IF($AJ99&gt;$AK$7-$AN$7,"",VLOOKUP(AK99,'[1]561'!$C:$M,2,FALSE)),"")</f>
        <v/>
      </c>
      <c r="AM99" s="179" t="str">
        <f>IFERROR(IF($AJ99&gt;$AK$7-$AN$7,"",VLOOKUP(AK99,'[1]561'!$C:$M,3,FALSE)),"")</f>
        <v/>
      </c>
      <c r="AN99" s="179" t="str">
        <f>IFERROR(IF($AJ99&gt;$AK$7-$AN$7,"",VLOOKUP(AK99,'[1]561'!$C:$M,4,FALSE)),"")</f>
        <v/>
      </c>
      <c r="AO99" s="190">
        <f t="shared" si="5"/>
        <v>0</v>
      </c>
      <c r="AP99" s="179" t="str">
        <f>IFERROR(IF($AJ99&gt;$AK$7-$AN$7,"",VLOOKUP(AK99,'[1]561'!$C:$M,10,FALSE)),"")</f>
        <v/>
      </c>
      <c r="AQ99" s="180" t="str">
        <f>IFERROR(IF($AJ99&gt;$AK$7-$AN$7,"",IF(AO99&lt;0,COUNTIF($AO$10:$AO99,"&lt;0"),0)),"")</f>
        <v/>
      </c>
      <c r="BK99" s="229"/>
      <c r="BL99" s="71"/>
    </row>
    <row r="100" spans="6:70" x14ac:dyDescent="0.3">
      <c r="F100" s="149">
        <v>91</v>
      </c>
      <c r="G100" s="144" t="str" cm="1">
        <f t="array" ref="G100">IFERROR(IF($F100&gt;$G$7-$J$7,"",INDEX('[1]502'!$C:$C,$J$7+F99)),"")</f>
        <v/>
      </c>
      <c r="H100" s="179" t="str">
        <f>IFERROR(IF($F100&gt;$G$7-$J$7,"",VLOOKUP(G100,'[1]502'!$C:$M,2,FALSE)),"")</f>
        <v/>
      </c>
      <c r="I100" s="179" t="str">
        <f>IFERROR(IF($F100&gt;$G$7-$J$7,"",VLOOKUP(G100,'[1]502'!$C:$M,10,FALSE)),"")</f>
        <v/>
      </c>
      <c r="J100" s="180">
        <f t="shared" si="6"/>
        <v>0</v>
      </c>
      <c r="L100" s="149">
        <v>91</v>
      </c>
      <c r="M100" s="144" t="str" cm="1">
        <f t="array" ref="M100">IFERROR(IF($L100&gt;$M$7-$P$7,"",INDEX('[1]502'!$C:$C,$P$7+L99)),"")</f>
        <v/>
      </c>
      <c r="N100" s="179" t="str">
        <f>IFERROR(IF($L100&gt;$M$7-$P$7,"",VLOOKUP(M100,'[1]502'!$C:$M,3,FALSE)),"")</f>
        <v/>
      </c>
      <c r="O100" s="179" t="str">
        <f>IFERROR(IF($L100&gt;$M$7-$P$7,"",VLOOKUP(M100,'[1]502'!$C:$M,11,FALSE)),"")</f>
        <v/>
      </c>
      <c r="P100" s="180">
        <f t="shared" si="7"/>
        <v>0</v>
      </c>
      <c r="R100" s="149">
        <v>91</v>
      </c>
      <c r="S100" s="144" t="str" cm="1">
        <f t="array" ref="S100">IFERROR(IF($R100&gt;$S$7-$V$7,"",INDEX('[1]500'!$C:$C,$V$7+R99)),"")</f>
        <v/>
      </c>
      <c r="T100" s="179" t="str">
        <f>IFERROR(IF($R100&gt;$S$7-$V$7,"",VLOOKUP(S100,'[1]500'!$C:$M,3,FALSE)),"")</f>
        <v/>
      </c>
      <c r="U100" s="179" t="str">
        <f>IFERROR(IF($R100&gt;$S$7-$V$7,"",VLOOKUP(S100,'[1]500'!$C:$M,11,FALSE)),"")</f>
        <v/>
      </c>
      <c r="V100" s="180">
        <f t="shared" si="8"/>
        <v>0</v>
      </c>
      <c r="X100" s="149">
        <v>91</v>
      </c>
      <c r="Y100" s="144" t="str" cm="1">
        <f t="array" ref="Y100">IFERROR(IF($X100&gt;$Y$7-$AB$7,"",INDEX('[1]510'!$C:$C,$AB$7+X99)),"")</f>
        <v/>
      </c>
      <c r="Z100" s="179" t="str">
        <f>IFERROR(IF($X100&gt;$Y$7-$AB$7,"",VLOOKUP(Y100,'[1]510'!$C:$M,2,FALSE)),"")</f>
        <v/>
      </c>
      <c r="AA100" s="179" t="str">
        <f>IFERROR(IF($X100&gt;$Y$7-$AB$7,"",VLOOKUP(Y100,'[1]510'!$C:$M,8,FALSE)),"")</f>
        <v/>
      </c>
      <c r="AB100" s="180">
        <f t="shared" si="9"/>
        <v>0</v>
      </c>
      <c r="AJ100" s="149">
        <v>91</v>
      </c>
      <c r="AK100" s="144" t="str" cm="1">
        <f t="array" ref="AK100">IFERROR(IF($AJ100&gt;$AK$7-$AN$7,"",INDEX('[1]561'!$C:$C,$AN$7+AJ99)),"")</f>
        <v/>
      </c>
      <c r="AL100" s="179" t="str">
        <f>IFERROR(IF($AJ100&gt;$AK$7-$AN$7,"",VLOOKUP(AK100,'[1]561'!$C:$M,2,FALSE)),"")</f>
        <v/>
      </c>
      <c r="AM100" s="179" t="str">
        <f>IFERROR(IF($AJ100&gt;$AK$7-$AN$7,"",VLOOKUP(AK100,'[1]561'!$C:$M,3,FALSE)),"")</f>
        <v/>
      </c>
      <c r="AN100" s="179" t="str">
        <f>IFERROR(IF($AJ100&gt;$AK$7-$AN$7,"",VLOOKUP(AK100,'[1]561'!$C:$M,4,FALSE)),"")</f>
        <v/>
      </c>
      <c r="AO100" s="190">
        <f t="shared" si="5"/>
        <v>0</v>
      </c>
      <c r="AP100" s="179" t="str">
        <f>IFERROR(IF($AJ100&gt;$AK$7-$AN$7,"",VLOOKUP(AK100,'[1]561'!$C:$M,10,FALSE)),"")</f>
        <v/>
      </c>
      <c r="AQ100" s="180" t="str">
        <f>IFERROR(IF($AJ100&gt;$AK$7-$AN$7,"",IF(AO100&lt;0,COUNTIF($AO$10:$AO100,"&lt;0"),0)),"")</f>
        <v/>
      </c>
      <c r="BK100" s="133"/>
      <c r="BL100" s="71"/>
    </row>
    <row r="101" spans="6:70" x14ac:dyDescent="0.3">
      <c r="F101" s="149"/>
      <c r="H101" s="179"/>
      <c r="I101" s="179"/>
      <c r="J101" s="180"/>
      <c r="L101" s="149"/>
      <c r="N101" s="179"/>
      <c r="O101" s="179"/>
      <c r="P101" s="180"/>
      <c r="R101" s="149"/>
      <c r="T101" s="179"/>
      <c r="U101" s="179"/>
      <c r="V101" s="180"/>
      <c r="X101" s="149"/>
      <c r="Z101" s="179"/>
      <c r="AA101" s="179"/>
      <c r="AB101" s="180"/>
      <c r="AJ101" s="149"/>
      <c r="AL101" s="179"/>
      <c r="AM101" s="179"/>
      <c r="AN101" s="179"/>
      <c r="AO101" s="190"/>
      <c r="AP101" s="179"/>
      <c r="AQ101" s="180"/>
    </row>
    <row r="102" spans="6:70" x14ac:dyDescent="0.3">
      <c r="F102" s="149">
        <v>92</v>
      </c>
      <c r="G102" s="144" t="str" cm="1">
        <f t="array" ref="G102">IFERROR(IF($F102&gt;$G$7-$J$7,"",INDEX('[1]502'!$C:$C,$J$7+F100)),"")</f>
        <v/>
      </c>
      <c r="H102" s="179" t="str">
        <f>IFERROR(IF($F102&gt;$G$7-$J$7,"",VLOOKUP(G102,'[1]502'!$C:$M,2,FALSE)),"")</f>
        <v/>
      </c>
      <c r="I102" s="179" t="str">
        <f>IFERROR(IF($F102&gt;$G$7-$J$7,"",VLOOKUP(G102,'[1]502'!$C:$M,10,FALSE)),"")</f>
        <v/>
      </c>
      <c r="J102" s="180">
        <f t="shared" ref="J102:J110" si="10">IFERROR(IF(I102-H102&gt;0,0,H102-I102),0)</f>
        <v>0</v>
      </c>
      <c r="L102" s="149">
        <v>92</v>
      </c>
      <c r="M102" s="144" t="str" cm="1">
        <f t="array" ref="M102">IFERROR(IF($L102&gt;$M$7-$P$7,"",INDEX('[1]502'!$C:$C,$P$7+L100)),"")</f>
        <v/>
      </c>
      <c r="N102" s="179" t="str">
        <f>IFERROR(IF($L102&gt;$M$7-$P$7,"",VLOOKUP(M102,'[1]502'!$C:$M,3,FALSE)),"")</f>
        <v/>
      </c>
      <c r="O102" s="179" t="str">
        <f>IFERROR(IF($L102&gt;$M$7-$P$7,"",VLOOKUP(M102,'[1]502'!$C:$M,11,FALSE)),"")</f>
        <v/>
      </c>
      <c r="P102" s="180">
        <f t="shared" ref="P102:P110" si="11">IFERROR(IF(O102-N102&gt;0,0,N102-O102),0)</f>
        <v>0</v>
      </c>
      <c r="R102" s="149">
        <v>92</v>
      </c>
      <c r="S102" s="144" t="str" cm="1">
        <f t="array" ref="S102">IFERROR(IF($R102&gt;$S$7-$V$7,"",INDEX('[1]500'!$C:$C,$V$7+R100)),"")</f>
        <v/>
      </c>
      <c r="T102" s="179" t="str">
        <f>IFERROR(IF($R102&gt;$S$7-$V$7,"",VLOOKUP(S102,'[1]500'!$C:$M,3,FALSE)),"")</f>
        <v/>
      </c>
      <c r="U102" s="179" t="str">
        <f>IFERROR(IF($R102&gt;$S$7-$V$7,"",VLOOKUP(S102,'[1]500'!$C:$M,11,FALSE)),"")</f>
        <v/>
      </c>
      <c r="V102" s="180">
        <f t="shared" ref="V102:V110" si="12">IFERROR(IF(U102-T102&gt;0,0,T102-U102),0)</f>
        <v>0</v>
      </c>
      <c r="X102" s="149">
        <v>92</v>
      </c>
      <c r="Y102" s="144" t="str" cm="1">
        <f t="array" ref="Y102">IFERROR(IF($X102&gt;$Y$7-$AB$7,"",INDEX('[1]510'!$C:$C,$AB$7+X100)),"")</f>
        <v/>
      </c>
      <c r="Z102" s="179" t="str">
        <f>IFERROR(IF($X102&gt;$Y$7-$AB$7,"",VLOOKUP(Y102,'[1]510'!$C:$M,2,FALSE)),"")</f>
        <v/>
      </c>
      <c r="AA102" s="179" t="str">
        <f>IFERROR(IF($X102&gt;$Y$7-$AB$7,"",VLOOKUP(Y102,'[1]510'!$C:$M,8,FALSE)),"")</f>
        <v/>
      </c>
      <c r="AB102" s="180">
        <f t="shared" ref="AB102:AB110" si="13">IFERROR(IF(AA102-Z102&gt;0,0,Z102-AA102),0)</f>
        <v>0</v>
      </c>
      <c r="AJ102" s="149">
        <v>92</v>
      </c>
      <c r="AK102" s="144" t="str" cm="1">
        <f t="array" ref="AK102">IFERROR(IF($AJ102&gt;$AK$7-$AN$7,"",INDEX('[1]561'!$C:$C,$AN$7+AJ100)),"")</f>
        <v/>
      </c>
      <c r="AL102" s="179" t="str">
        <f>IFERROR(IF($AJ102&gt;$AK$7-$AN$7,"",VLOOKUP(AK102,'[1]561'!$C:$M,2,FALSE)),"")</f>
        <v/>
      </c>
      <c r="AM102" s="179" t="str">
        <f>IFERROR(IF($AJ102&gt;$AK$7-$AN$7,"",VLOOKUP(AK102,'[1]561'!$C:$M,3,FALSE)),"")</f>
        <v/>
      </c>
      <c r="AN102" s="179" t="str">
        <f>IFERROR(IF($AJ102&gt;$AK$7-$AN$7,"",VLOOKUP(AK102,'[1]561'!$C:$M,4,FALSE)),"")</f>
        <v/>
      </c>
      <c r="AO102" s="190">
        <f>IFERROR(IFERROR(AN102-AM102,0),"")</f>
        <v>0</v>
      </c>
      <c r="AP102" s="179" t="str">
        <f>IFERROR(IF($AJ102&gt;$AK$7-$AN$7,"",VLOOKUP(AK102,'[1]561'!$C:$M,10,FALSE)),)</f>
        <v/>
      </c>
      <c r="AQ102" s="180" t="str">
        <f>IFERROR(IF($AJ102&gt;$AK$7-$AN$7,"",IF(AO102&lt;0,COUNTIF($AO$10:$AO102,"&lt;0"),0)),"")</f>
        <v/>
      </c>
      <c r="BH102" s="132"/>
      <c r="BI102" s="132"/>
      <c r="BL102" s="133"/>
    </row>
    <row r="103" spans="6:70" x14ac:dyDescent="0.3">
      <c r="F103" s="149">
        <v>93</v>
      </c>
      <c r="G103" s="144" t="str" cm="1">
        <f t="array" ref="G103">IFERROR(IF($F103&gt;$G$7-$J$7,"",INDEX('[1]502'!$C:$C,$J$7+F101)),"")</f>
        <v/>
      </c>
      <c r="H103" s="179" t="str">
        <f>IFERROR(IF($F103&gt;$G$7-$J$7,"",VLOOKUP(G103,'[1]502'!$C:$M,2,FALSE)),"")</f>
        <v/>
      </c>
      <c r="I103" s="179" t="str">
        <f>IFERROR(IF($F103&gt;$G$7-$J$7,"",VLOOKUP(G103,'[1]502'!$C:$M,10,FALSE)),"")</f>
        <v/>
      </c>
      <c r="J103" s="180">
        <f t="shared" si="10"/>
        <v>0</v>
      </c>
      <c r="L103" s="149">
        <v>93</v>
      </c>
      <c r="M103" s="144" t="str" cm="1">
        <f t="array" ref="M103">IFERROR(IF($L103&gt;$M$7-$P$7,"",INDEX('[1]502'!$C:$C,$P$7+L101)),"")</f>
        <v/>
      </c>
      <c r="N103" s="179" t="str">
        <f>IFERROR(IF($L103&gt;$M$7-$P$7,"",VLOOKUP(M103,'[1]502'!$C:$M,3,FALSE)),"")</f>
        <v/>
      </c>
      <c r="O103" s="179" t="str">
        <f>IFERROR(IF($L103&gt;$M$7-$P$7,"",VLOOKUP(M103,'[1]502'!$C:$M,11,FALSE)),"")</f>
        <v/>
      </c>
      <c r="P103" s="180">
        <f t="shared" si="11"/>
        <v>0</v>
      </c>
      <c r="R103" s="149">
        <v>93</v>
      </c>
      <c r="S103" s="144" t="str" cm="1">
        <f t="array" ref="S103">IFERROR(IF($R103&gt;$S$7-$V$7,"",INDEX('[1]500'!$C:$C,$V$7+R101)),"")</f>
        <v/>
      </c>
      <c r="T103" s="179" t="str">
        <f>IFERROR(IF($R103&gt;$S$7-$V$7,"",VLOOKUP(S103,'[1]500'!$C:$M,3,FALSE)),"")</f>
        <v/>
      </c>
      <c r="U103" s="179" t="str">
        <f>IFERROR(IF($R103&gt;$S$7-$V$7,"",VLOOKUP(S103,'[1]500'!$C:$M,11,FALSE)),"")</f>
        <v/>
      </c>
      <c r="V103" s="180">
        <f t="shared" si="12"/>
        <v>0</v>
      </c>
      <c r="X103" s="149">
        <v>93</v>
      </c>
      <c r="Y103" s="144" t="str" cm="1">
        <f t="array" ref="Y103">IFERROR(IF($X103&gt;$Y$7-$AB$7,"",INDEX('[1]510'!$C:$C,$AB$7+X102)),"")</f>
        <v/>
      </c>
      <c r="Z103" s="179" t="str">
        <f>IFERROR(IF($X103&gt;$Y$7-$AB$7,"",VLOOKUP(Y103,'[1]510'!$C:$M,2,FALSE)),"")</f>
        <v/>
      </c>
      <c r="AA103" s="179" t="str">
        <f>IFERROR(IF($X103&gt;$Y$7-$AB$7,"",VLOOKUP(Y103,'[1]510'!$C:$M,8,FALSE)),"")</f>
        <v/>
      </c>
      <c r="AB103" s="180">
        <f t="shared" si="13"/>
        <v>0</v>
      </c>
      <c r="AJ103" s="149">
        <v>93</v>
      </c>
      <c r="AK103" s="144" t="str" cm="1">
        <f t="array" ref="AK103">IFERROR(IF($AJ103&gt;$AK$7-$AN$7,"",INDEX('[1]561'!$C:$C,$AN$7+AJ102)),"")</f>
        <v/>
      </c>
      <c r="AL103" s="179" t="str">
        <f>IFERROR(IF($AJ103&gt;$AK$7-$AN$7,"",VLOOKUP(AK103,'[1]561'!$C:$M,2,FALSE)),"")</f>
        <v/>
      </c>
      <c r="AM103" s="179" t="str">
        <f>IFERROR(IF($AJ103&gt;$AK$7-$AN$7,"",VLOOKUP(AK103,'[1]561'!$C:$M,3,FALSE)),"")</f>
        <v/>
      </c>
      <c r="AN103" s="179" t="str">
        <f>IFERROR(IF($AJ103&gt;$AK$7-$AN$7,"",VLOOKUP(AK103,'[1]561'!$C:$M,4,FALSE)),"")</f>
        <v/>
      </c>
      <c r="AO103" s="190">
        <f t="shared" ref="AO103:AO110" si="14">IFERROR(IFERROR(AN103-AM103,0),"")</f>
        <v>0</v>
      </c>
      <c r="AP103" s="179" t="str">
        <f>IFERROR(IF($AJ103&gt;$AK$7-$AN$7,"",VLOOKUP(AK103,'[1]561'!$C:$M,10,FALSE)),)</f>
        <v/>
      </c>
      <c r="AQ103" s="180" t="str">
        <f>IFERROR(IF($AJ103&gt;$AK$7-$AN$7,"",IF(AO103&lt;0,COUNTIF($AO$10:$AO103,"&lt;0"),0)),"")</f>
        <v/>
      </c>
      <c r="BH103" s="133"/>
      <c r="BI103" s="229"/>
      <c r="BJ103" s="71"/>
    </row>
    <row r="104" spans="6:70" x14ac:dyDescent="0.3">
      <c r="F104" s="149">
        <v>94</v>
      </c>
      <c r="G104" s="144" t="str" cm="1">
        <f t="array" ref="G104">IFERROR(IF($F104&gt;$G$7-$J$7,"",INDEX('[1]502'!$C:$C,$J$7+F102)),"")</f>
        <v/>
      </c>
      <c r="H104" s="179" t="str">
        <f>IFERROR(IF($F104&gt;$G$7-$J$7,"",VLOOKUP(G104,'[1]502'!$C:$M,2,FALSE)),"")</f>
        <v/>
      </c>
      <c r="I104" s="179" t="str">
        <f>IFERROR(IF($F104&gt;$G$7-$J$7,"",VLOOKUP(G104,'[1]502'!$C:$M,10,FALSE)),"")</f>
        <v/>
      </c>
      <c r="J104" s="180">
        <f t="shared" si="10"/>
        <v>0</v>
      </c>
      <c r="L104" s="149">
        <v>94</v>
      </c>
      <c r="M104" s="144" t="str" cm="1">
        <f t="array" ref="M104">IFERROR(IF($L104&gt;$M$7-$P$7,"",INDEX('[1]502'!$C:$C,$P$7+L102)),"")</f>
        <v/>
      </c>
      <c r="N104" s="179" t="str">
        <f>IFERROR(IF($L104&gt;$M$7-$P$7,"",VLOOKUP(M104,'[1]502'!$C:$M,3,FALSE)),"")</f>
        <v/>
      </c>
      <c r="O104" s="179" t="str">
        <f>IFERROR(IF($L104&gt;$M$7-$P$7,"",VLOOKUP(M104,'[1]502'!$C:$M,11,FALSE)),"")</f>
        <v/>
      </c>
      <c r="P104" s="180">
        <f t="shared" si="11"/>
        <v>0</v>
      </c>
      <c r="R104" s="149">
        <v>94</v>
      </c>
      <c r="S104" s="144" t="str" cm="1">
        <f t="array" ref="S104">IFERROR(IF($R104&gt;$S$7-$V$7,"",INDEX('[1]500'!$C:$C,$V$7+R102)),"")</f>
        <v/>
      </c>
      <c r="T104" s="179" t="str">
        <f>IFERROR(IF($R104&gt;$S$7-$V$7,"",VLOOKUP(S104,'[1]500'!$C:$M,3,FALSE)),"")</f>
        <v/>
      </c>
      <c r="U104" s="179" t="str">
        <f>IFERROR(IF($R104&gt;$S$7-$V$7,"",VLOOKUP(S104,'[1]500'!$C:$M,11,FALSE)),"")</f>
        <v/>
      </c>
      <c r="V104" s="180">
        <f t="shared" si="12"/>
        <v>0</v>
      </c>
      <c r="X104" s="149">
        <v>94</v>
      </c>
      <c r="Y104" s="144" t="str" cm="1">
        <f t="array" ref="Y104">IFERROR(IF($X104&gt;$Y$7-$AB$7,"",INDEX('[1]510'!$C:$C,$AB$7+X103)),"")</f>
        <v/>
      </c>
      <c r="Z104" s="179" t="str">
        <f>IFERROR(IF($X104&gt;$Y$7-$AB$7,"",VLOOKUP(Y104,'[1]510'!$C:$M,2,FALSE)),"")</f>
        <v/>
      </c>
      <c r="AA104" s="179" t="str">
        <f>IFERROR(IF($X104&gt;$Y$7-$AB$7,"",VLOOKUP(Y104,'[1]510'!$C:$M,8,FALSE)),"")</f>
        <v/>
      </c>
      <c r="AB104" s="180">
        <f t="shared" si="13"/>
        <v>0</v>
      </c>
      <c r="AJ104" s="149">
        <v>94</v>
      </c>
      <c r="AK104" s="144" t="str" cm="1">
        <f t="array" ref="AK104">IFERROR(IF($AJ104&gt;$AK$7-$AN$7,"",INDEX('[1]561'!$C:$C,$AN$7+AJ103)),"")</f>
        <v/>
      </c>
      <c r="AL104" s="179" t="str">
        <f>IFERROR(IF($AJ104&gt;$AK$7-$AN$7,"",VLOOKUP(AK104,'[1]561'!$C:$M,2,FALSE)),"")</f>
        <v/>
      </c>
      <c r="AM104" s="179" t="str">
        <f>IFERROR(IF($AJ104&gt;$AK$7-$AN$7,"",VLOOKUP(AK104,'[1]561'!$C:$M,3,FALSE)),"")</f>
        <v/>
      </c>
      <c r="AN104" s="179" t="str">
        <f>IFERROR(IF($AJ104&gt;$AK$7-$AN$7,"",VLOOKUP(AK104,'[1]561'!$C:$M,4,FALSE)),"")</f>
        <v/>
      </c>
      <c r="AO104" s="190">
        <f t="shared" si="14"/>
        <v>0</v>
      </c>
      <c r="AP104" s="179" t="str">
        <f>IFERROR(IF($AJ104&gt;$AK$7-$AN$7,"",VLOOKUP(AK104,'[1]561'!$C:$M,10,FALSE)),)</f>
        <v/>
      </c>
      <c r="AQ104" s="180" t="str">
        <f>IFERROR(IF($AJ104&gt;$AK$7-$AN$7,"",IF(AO104&lt;0,COUNTIF($AO$10:$AO104,"&lt;0"),0)),"")</f>
        <v/>
      </c>
    </row>
    <row r="105" spans="6:70" x14ac:dyDescent="0.3">
      <c r="F105" s="149">
        <v>95</v>
      </c>
      <c r="G105" s="144" t="str" cm="1">
        <f t="array" ref="G105">IFERROR(IF($F105&gt;$G$7-$J$7,"",INDEX('[1]502'!$C:$C,$J$7+F103)),"")</f>
        <v/>
      </c>
      <c r="H105" s="179" t="str">
        <f>IFERROR(IF($F105&gt;$G$7-$J$7,"",VLOOKUP(G105,'[1]502'!$C:$M,2,FALSE)),"")</f>
        <v/>
      </c>
      <c r="I105" s="179" t="str">
        <f>IFERROR(IF($F105&gt;$G$7-$J$7,"",VLOOKUP(G105,'[1]502'!$C:$M,10,FALSE)),"")</f>
        <v/>
      </c>
      <c r="J105" s="180">
        <f t="shared" si="10"/>
        <v>0</v>
      </c>
      <c r="L105" s="149">
        <v>95</v>
      </c>
      <c r="M105" s="144" t="str" cm="1">
        <f t="array" ref="M105">IFERROR(IF($L105&gt;$M$7-$P$7,"",INDEX('[1]502'!$C:$C,$P$7+L103)),"")</f>
        <v/>
      </c>
      <c r="N105" s="179" t="str">
        <f>IFERROR(IF($L105&gt;$M$7-$P$7,"",VLOOKUP(M105,'[1]502'!$C:$M,3,FALSE)),"")</f>
        <v/>
      </c>
      <c r="O105" s="179" t="str">
        <f>IFERROR(IF($L105&gt;$M$7-$P$7,"",VLOOKUP(M105,'[1]502'!$C:$M,11,FALSE)),"")</f>
        <v/>
      </c>
      <c r="P105" s="180">
        <f t="shared" si="11"/>
        <v>0</v>
      </c>
      <c r="R105" s="149">
        <v>95</v>
      </c>
      <c r="S105" s="144" t="str" cm="1">
        <f t="array" ref="S105">IFERROR(IF($R105&gt;$S$7-$V$7,"",INDEX('[1]500'!$C:$C,$V$7+R103)),"")</f>
        <v/>
      </c>
      <c r="T105" s="179" t="str">
        <f>IFERROR(IF($R105&gt;$S$7-$V$7,"",VLOOKUP(S105,'[1]500'!$C:$M,3,FALSE)),"")</f>
        <v/>
      </c>
      <c r="U105" s="179" t="str">
        <f>IFERROR(IF($R105&gt;$S$7-$V$7,"",VLOOKUP(S105,'[1]500'!$C:$M,11,FALSE)),"")</f>
        <v/>
      </c>
      <c r="V105" s="180">
        <f t="shared" si="12"/>
        <v>0</v>
      </c>
      <c r="X105" s="149">
        <v>95</v>
      </c>
      <c r="Y105" s="144" t="str" cm="1">
        <f t="array" ref="Y105">IFERROR(IF($X105&gt;$Y$7-$AB$7,"",INDEX('[1]510'!$C:$C,$AB$7+X104)),"")</f>
        <v/>
      </c>
      <c r="Z105" s="179" t="str">
        <f>IFERROR(IF($X105&gt;$Y$7-$AB$7,"",VLOOKUP(Y105,'[1]510'!$C:$M,2,FALSE)),"")</f>
        <v/>
      </c>
      <c r="AA105" s="179" t="str">
        <f>IFERROR(IF($X105&gt;$Y$7-$AB$7,"",VLOOKUP(Y105,'[1]510'!$C:$M,8,FALSE)),"")</f>
        <v/>
      </c>
      <c r="AB105" s="180">
        <f t="shared" si="13"/>
        <v>0</v>
      </c>
      <c r="AJ105" s="149">
        <v>95</v>
      </c>
      <c r="AK105" s="144" t="str" cm="1">
        <f t="array" ref="AK105">IFERROR(IF($AJ105&gt;$AK$7-$AN$7,"",INDEX('[1]561'!$C:$C,$AN$7+AJ104)),"")</f>
        <v/>
      </c>
      <c r="AL105" s="179" t="str">
        <f>IFERROR(IF($AJ105&gt;$AK$7-$AN$7,"",VLOOKUP(AK105,'[1]561'!$C:$M,2,FALSE)),"")</f>
        <v/>
      </c>
      <c r="AM105" s="179" t="str">
        <f>IFERROR(IF($AJ105&gt;$AK$7-$AN$7,"",VLOOKUP(AK105,'[1]561'!$C:$M,3,FALSE)),"")</f>
        <v/>
      </c>
      <c r="AN105" s="179" t="str">
        <f>IFERROR(IF($AJ105&gt;$AK$7-$AN$7,"",VLOOKUP(AK105,'[1]561'!$C:$M,4,FALSE)),"")</f>
        <v/>
      </c>
      <c r="AO105" s="190">
        <f t="shared" si="14"/>
        <v>0</v>
      </c>
      <c r="AP105" s="179" t="str">
        <f>IFERROR(IF($AJ105&gt;$AK$7-$AN$7,"",VLOOKUP(AK105,'[1]561'!$C:$M,10,FALSE)),)</f>
        <v/>
      </c>
      <c r="AQ105" s="180" t="str">
        <f>IFERROR(IF($AJ105&gt;$AK$7-$AN$7,"",IF(AO105&lt;0,COUNTIF($AO$10:$AO105,"&lt;0"),0)),"")</f>
        <v/>
      </c>
      <c r="BH105" s="132"/>
      <c r="BI105" s="132"/>
      <c r="BJ105" s="132"/>
      <c r="BK105" s="132"/>
    </row>
    <row r="106" spans="6:70" x14ac:dyDescent="0.3">
      <c r="F106" s="149">
        <v>96</v>
      </c>
      <c r="G106" s="144" t="str" cm="1">
        <f t="array" ref="G106">IFERROR(IF($F106&gt;$G$7-$J$7,"",INDEX('[1]502'!$C:$C,$J$7+F104)),"")</f>
        <v/>
      </c>
      <c r="H106" s="179" t="str">
        <f>IFERROR(IF($F106&gt;$G$7-$J$7,"",VLOOKUP(G106,'[1]502'!$C:$M,2,FALSE)),"")</f>
        <v/>
      </c>
      <c r="I106" s="179" t="str">
        <f>IFERROR(IF($F106&gt;$G$7-$J$7,"",VLOOKUP(G106,'[1]502'!$C:$M,10,FALSE)),"")</f>
        <v/>
      </c>
      <c r="J106" s="180">
        <f t="shared" si="10"/>
        <v>0</v>
      </c>
      <c r="L106" s="149">
        <v>96</v>
      </c>
      <c r="M106" s="144" t="str" cm="1">
        <f t="array" ref="M106">IFERROR(IF($L106&gt;$M$7-$P$7,"",INDEX('[1]502'!$C:$C,$P$7+L104)),"")</f>
        <v/>
      </c>
      <c r="N106" s="179" t="str">
        <f>IFERROR(IF($L106&gt;$M$7-$P$7,"",VLOOKUP(M106,'[1]502'!$C:$M,3,FALSE)),"")</f>
        <v/>
      </c>
      <c r="O106" s="179" t="str">
        <f>IFERROR(IF($L106&gt;$M$7-$P$7,"",VLOOKUP(M106,'[1]502'!$C:$M,11,FALSE)),"")</f>
        <v/>
      </c>
      <c r="P106" s="180">
        <f t="shared" si="11"/>
        <v>0</v>
      </c>
      <c r="R106" s="149">
        <v>96</v>
      </c>
      <c r="S106" s="144" t="str" cm="1">
        <f t="array" ref="S106">IFERROR(IF($R106&gt;$S$7-$V$7,"",INDEX('[1]500'!$C:$C,$V$7+R104)),"")</f>
        <v/>
      </c>
      <c r="T106" s="179" t="str">
        <f>IFERROR(IF($R106&gt;$S$7-$V$7,"",VLOOKUP(S106,'[1]500'!$C:$M,3,FALSE)),"")</f>
        <v/>
      </c>
      <c r="U106" s="179" t="str">
        <f>IFERROR(IF($R106&gt;$S$7-$V$7,"",VLOOKUP(S106,'[1]500'!$C:$M,11,FALSE)),"")</f>
        <v/>
      </c>
      <c r="V106" s="180">
        <f t="shared" si="12"/>
        <v>0</v>
      </c>
      <c r="X106" s="149">
        <v>96</v>
      </c>
      <c r="Y106" s="144" t="str" cm="1">
        <f t="array" ref="Y106">IFERROR(IF($X106&gt;$Y$7-$AB$7,"",INDEX('[1]510'!$C:$C,$AB$7+X105)),"")</f>
        <v/>
      </c>
      <c r="Z106" s="179" t="str">
        <f>IFERROR(IF($X106&gt;$Y$7-$AB$7,"",VLOOKUP(Y106,'[1]510'!$C:$M,2,FALSE)),"")</f>
        <v/>
      </c>
      <c r="AA106" s="179" t="str">
        <f>IFERROR(IF($X106&gt;$Y$7-$AB$7,"",VLOOKUP(Y106,'[1]510'!$C:$M,8,FALSE)),"")</f>
        <v/>
      </c>
      <c r="AB106" s="180">
        <f t="shared" si="13"/>
        <v>0</v>
      </c>
      <c r="AJ106" s="149">
        <v>96</v>
      </c>
      <c r="AK106" s="144" t="str" cm="1">
        <f t="array" ref="AK106">IFERROR(IF($AJ106&gt;$AK$7-$AN$7,"",INDEX('[1]561'!$C:$C,$AN$7+AJ105)),"")</f>
        <v/>
      </c>
      <c r="AL106" s="179" t="str">
        <f>IFERROR(IF($AJ106&gt;$AK$7-$AN$7,"",VLOOKUP(AK106,'[1]561'!$C:$M,2,FALSE)),"")</f>
        <v/>
      </c>
      <c r="AM106" s="179" t="str">
        <f>IFERROR(IF($AJ106&gt;$AK$7-$AN$7,"",VLOOKUP(AK106,'[1]561'!$C:$M,3,FALSE)),"")</f>
        <v/>
      </c>
      <c r="AN106" s="179" t="str">
        <f>IFERROR(IF($AJ106&gt;$AK$7-$AN$7,"",VLOOKUP(AK106,'[1]561'!$C:$M,4,FALSE)),"")</f>
        <v/>
      </c>
      <c r="AO106" s="190">
        <f t="shared" si="14"/>
        <v>0</v>
      </c>
      <c r="AP106" s="179" t="str">
        <f>IFERROR(IF($AJ106&gt;$AK$7-$AN$7,"",VLOOKUP(AK106,'[1]561'!$C:$M,10,FALSE)),)</f>
        <v/>
      </c>
      <c r="AQ106" s="180" t="str">
        <f>IFERROR(IF($AJ106&gt;$AK$7-$AN$7,"",IF(AO106&lt;0,COUNTIF($AO$10:$AO106,"&lt;0"),0)),"")</f>
        <v/>
      </c>
      <c r="BH106" s="133"/>
      <c r="BI106" s="230"/>
      <c r="BJ106" s="230"/>
      <c r="BK106" s="229"/>
      <c r="BL106" s="71"/>
    </row>
    <row r="107" spans="6:70" x14ac:dyDescent="0.3">
      <c r="F107" s="149">
        <v>97</v>
      </c>
      <c r="G107" s="144" t="str" cm="1">
        <f t="array" ref="G107">IFERROR(IF($F107&gt;$G$7-$J$7,"",INDEX('[1]502'!$C:$C,$J$7+F105)),"")</f>
        <v/>
      </c>
      <c r="H107" s="179" t="str">
        <f>IFERROR(IF($F107&gt;$G$7-$J$7,"",VLOOKUP(G107,'[1]502'!$C:$M,2,FALSE)),"")</f>
        <v/>
      </c>
      <c r="I107" s="179" t="str">
        <f>IFERROR(IF($F107&gt;$G$7-$J$7,"",VLOOKUP(G107,'[1]502'!$C:$M,10,FALSE)),"")</f>
        <v/>
      </c>
      <c r="J107" s="180">
        <f t="shared" si="10"/>
        <v>0</v>
      </c>
      <c r="L107" s="149">
        <v>97</v>
      </c>
      <c r="M107" s="144" t="str" cm="1">
        <f t="array" ref="M107">IFERROR(IF($L107&gt;$M$7-$P$7,"",INDEX('[1]502'!$C:$C,$P$7+L105)),"")</f>
        <v/>
      </c>
      <c r="N107" s="179" t="str">
        <f>IFERROR(IF($L107&gt;$M$7-$P$7,"",VLOOKUP(M107,'[1]502'!$C:$M,3,FALSE)),"")</f>
        <v/>
      </c>
      <c r="O107" s="179" t="str">
        <f>IFERROR(IF($L107&gt;$M$7-$P$7,"",VLOOKUP(M107,'[1]502'!$C:$M,11,FALSE)),"")</f>
        <v/>
      </c>
      <c r="P107" s="180">
        <f t="shared" si="11"/>
        <v>0</v>
      </c>
      <c r="R107" s="149">
        <v>97</v>
      </c>
      <c r="S107" s="144" t="str" cm="1">
        <f t="array" ref="S107">IFERROR(IF($R107&gt;$S$7-$V$7,"",INDEX('[1]500'!$C:$C,$V$7+R105)),"")</f>
        <v/>
      </c>
      <c r="T107" s="179" t="str">
        <f>IFERROR(IF($R107&gt;$S$7-$V$7,"",VLOOKUP(S107,'[1]500'!$C:$M,3,FALSE)),"")</f>
        <v/>
      </c>
      <c r="U107" s="179" t="str">
        <f>IFERROR(IF($R107&gt;$S$7-$V$7,"",VLOOKUP(S107,'[1]500'!$C:$M,11,FALSE)),"")</f>
        <v/>
      </c>
      <c r="V107" s="180">
        <f t="shared" si="12"/>
        <v>0</v>
      </c>
      <c r="X107" s="149">
        <v>97</v>
      </c>
      <c r="Y107" s="144" t="str" cm="1">
        <f t="array" ref="Y107">IFERROR(IF($X107&gt;$Y$7-$AB$7,"",INDEX('[1]510'!$C:$C,$AB$7+X106)),"")</f>
        <v/>
      </c>
      <c r="Z107" s="179" t="str">
        <f>IFERROR(IF($X107&gt;$Y$7-$AB$7,"",VLOOKUP(Y107,'[1]510'!$C:$M,2,FALSE)),"")</f>
        <v/>
      </c>
      <c r="AA107" s="179" t="str">
        <f>IFERROR(IF($X107&gt;$Y$7-$AB$7,"",VLOOKUP(Y107,'[1]510'!$C:$M,8,FALSE)),"")</f>
        <v/>
      </c>
      <c r="AB107" s="180">
        <f t="shared" si="13"/>
        <v>0</v>
      </c>
      <c r="AJ107" s="149">
        <v>97</v>
      </c>
      <c r="AK107" s="144" t="str" cm="1">
        <f t="array" ref="AK107">IFERROR(IF($AJ107&gt;$AK$7-$AN$7,"",INDEX('[1]561'!$C:$C,$AN$7+AJ106)),"")</f>
        <v/>
      </c>
      <c r="AL107" s="179" t="str">
        <f>IFERROR(IF($AJ107&gt;$AK$7-$AN$7,"",VLOOKUP(AK107,'[1]561'!$C:$M,2,FALSE)),"")</f>
        <v/>
      </c>
      <c r="AM107" s="179" t="str">
        <f>IFERROR(IF($AJ107&gt;$AK$7-$AN$7,"",VLOOKUP(AK107,'[1]561'!$C:$M,3,FALSE)),"")</f>
        <v/>
      </c>
      <c r="AN107" s="179" t="str">
        <f>IFERROR(IF($AJ107&gt;$AK$7-$AN$7,"",VLOOKUP(AK107,'[1]561'!$C:$M,4,FALSE)),"")</f>
        <v/>
      </c>
      <c r="AO107" s="190">
        <f t="shared" si="14"/>
        <v>0</v>
      </c>
      <c r="AP107" s="179" t="str">
        <f>IFERROR(IF($AJ107&gt;$AK$7-$AN$7,"",VLOOKUP(AK107,'[1]561'!$C:$M,10,FALSE)),)</f>
        <v/>
      </c>
      <c r="AQ107" s="180" t="str">
        <f>IFERROR(IF($AJ107&gt;$AK$7-$AN$7,"",IF(AO107&lt;0,COUNTIF($AO$10:$AO107,"&lt;0"),0)),"")</f>
        <v/>
      </c>
    </row>
    <row r="108" spans="6:70" x14ac:dyDescent="0.3">
      <c r="F108" s="149">
        <v>98</v>
      </c>
      <c r="G108" s="144" t="str" cm="1">
        <f t="array" ref="G108">IFERROR(IF($F108&gt;$G$7-$J$7,"",INDEX('[1]502'!$C:$C,$J$7+F106)),"")</f>
        <v/>
      </c>
      <c r="H108" s="179" t="str">
        <f>IFERROR(IF($F108&gt;$G$7-$J$7,"",VLOOKUP(G108,'[1]502'!$C:$M,2,FALSE)),"")</f>
        <v/>
      </c>
      <c r="I108" s="179" t="str">
        <f>IFERROR(IF($F108&gt;$G$7-$J$7,"",VLOOKUP(G108,'[1]502'!$C:$M,10,FALSE)),"")</f>
        <v/>
      </c>
      <c r="J108" s="180">
        <f t="shared" si="10"/>
        <v>0</v>
      </c>
      <c r="L108" s="149">
        <v>98</v>
      </c>
      <c r="M108" s="144" t="str" cm="1">
        <f t="array" ref="M108">IFERROR(IF($L108&gt;$M$7-$P$7,"",INDEX('[1]502'!$C:$C,$P$7+L106)),"")</f>
        <v/>
      </c>
      <c r="N108" s="179" t="str">
        <f>IFERROR(IF($L108&gt;$M$7-$P$7,"",VLOOKUP(M108,'[1]502'!$C:$M,3,FALSE)),"")</f>
        <v/>
      </c>
      <c r="O108" s="179" t="str">
        <f>IFERROR(IF($L108&gt;$M$7-$P$7,"",VLOOKUP(M108,'[1]502'!$C:$M,11,FALSE)),"")</f>
        <v/>
      </c>
      <c r="P108" s="180">
        <f t="shared" si="11"/>
        <v>0</v>
      </c>
      <c r="R108" s="149">
        <v>98</v>
      </c>
      <c r="S108" s="144" t="str" cm="1">
        <f t="array" ref="S108">IFERROR(IF($R108&gt;$S$7-$V$7,"",INDEX('[1]500'!$C:$C,$V$7+R106)),"")</f>
        <v/>
      </c>
      <c r="T108" s="179" t="str">
        <f>IFERROR(IF($R108&gt;$S$7-$V$7,"",VLOOKUP(S108,'[1]500'!$C:$M,3,FALSE)),"")</f>
        <v/>
      </c>
      <c r="U108" s="179" t="str">
        <f>IFERROR(IF($R108&gt;$S$7-$V$7,"",VLOOKUP(S108,'[1]500'!$C:$M,11,FALSE)),"")</f>
        <v/>
      </c>
      <c r="V108" s="180">
        <f t="shared" si="12"/>
        <v>0</v>
      </c>
      <c r="X108" s="149">
        <v>98</v>
      </c>
      <c r="Y108" s="144" t="str" cm="1">
        <f t="array" ref="Y108">IFERROR(IF($X108&gt;$Y$7-$AB$7,"",INDEX('[1]510'!$C:$C,$AB$7+X107)),"")</f>
        <v/>
      </c>
      <c r="Z108" s="179" t="str">
        <f>IFERROR(IF($X108&gt;$Y$7-$AB$7,"",VLOOKUP(Y108,'[1]510'!$C:$M,2,FALSE)),"")</f>
        <v/>
      </c>
      <c r="AA108" s="179" t="str">
        <f>IFERROR(IF($X108&gt;$Y$7-$AB$7,"",VLOOKUP(Y108,'[1]510'!$C:$M,8,FALSE)),"")</f>
        <v/>
      </c>
      <c r="AB108" s="180">
        <f t="shared" si="13"/>
        <v>0</v>
      </c>
      <c r="AJ108" s="149">
        <v>98</v>
      </c>
      <c r="AK108" s="144" t="str" cm="1">
        <f t="array" ref="AK108">IFERROR(IF($AJ108&gt;$AK$7-$AN$7,"",INDEX('[1]561'!$C:$C,$AN$7+AJ107)),"")</f>
        <v/>
      </c>
      <c r="AL108" s="179" t="str">
        <f>IFERROR(IF($AJ108&gt;$AK$7-$AN$7,"",VLOOKUP(AK108,'[1]561'!$C:$M,2,FALSE)),"")</f>
        <v/>
      </c>
      <c r="AM108" s="179" t="str">
        <f>IFERROR(IF($AJ108&gt;$AK$7-$AN$7,"",VLOOKUP(AK108,'[1]561'!$C:$M,3,FALSE)),"")</f>
        <v/>
      </c>
      <c r="AN108" s="179" t="str">
        <f>IFERROR(IF($AJ108&gt;$AK$7-$AN$7,"",VLOOKUP(AK108,'[1]561'!$C:$M,4,FALSE)),"")</f>
        <v/>
      </c>
      <c r="AO108" s="190">
        <f t="shared" si="14"/>
        <v>0</v>
      </c>
      <c r="AP108" s="179" t="str">
        <f>IFERROR(IF($AJ108&gt;$AK$7-$AN$7,"",VLOOKUP(AK108,'[1]561'!$C:$M,10,FALSE)),)</f>
        <v/>
      </c>
      <c r="AQ108" s="180" t="str">
        <f>IFERROR(IF($AJ108&gt;$AK$7-$AN$7,"",IF(AO108&lt;0,COUNTIF($AO$10:$AO108,"&lt;0"),0)),"")</f>
        <v/>
      </c>
      <c r="BH108" s="73"/>
      <c r="BI108" s="132"/>
      <c r="BJ108" s="132"/>
    </row>
    <row r="109" spans="6:70" x14ac:dyDescent="0.3">
      <c r="F109" s="149">
        <v>99</v>
      </c>
      <c r="G109" s="144" t="str" cm="1">
        <f t="array" ref="G109">IFERROR(IF($F109&gt;$G$7-$J$7,"",INDEX('[1]502'!$C:$C,$J$7+F107)),"")</f>
        <v/>
      </c>
      <c r="H109" s="179" t="str">
        <f>IFERROR(IF($F109&gt;$G$7-$J$7,"",VLOOKUP(G109,'[1]502'!$C:$M,2,FALSE)),"")</f>
        <v/>
      </c>
      <c r="I109" s="179" t="str">
        <f>IFERROR(IF($F109&gt;$G$7-$J$7,"",VLOOKUP(G109,'[1]502'!$C:$M,10,FALSE)),"")</f>
        <v/>
      </c>
      <c r="J109" s="180">
        <f t="shared" si="10"/>
        <v>0</v>
      </c>
      <c r="L109" s="149">
        <v>99</v>
      </c>
      <c r="M109" s="144" t="str" cm="1">
        <f t="array" ref="M109">IFERROR(IF($L109&gt;$M$7-$P$7,"",INDEX('[1]502'!$C:$C,$P$7+L107)),"")</f>
        <v/>
      </c>
      <c r="N109" s="179" t="str">
        <f>IFERROR(IF($L109&gt;$M$7-$P$7,"",VLOOKUP(M109,'[1]502'!$C:$M,3,FALSE)),"")</f>
        <v/>
      </c>
      <c r="O109" s="179" t="str">
        <f>IFERROR(IF($L109&gt;$M$7-$P$7,"",VLOOKUP(M109,'[1]502'!$C:$M,11,FALSE)),"")</f>
        <v/>
      </c>
      <c r="P109" s="180">
        <f t="shared" si="11"/>
        <v>0</v>
      </c>
      <c r="R109" s="149">
        <v>99</v>
      </c>
      <c r="S109" s="144" t="str" cm="1">
        <f t="array" ref="S109">IFERROR(IF($R109&gt;$S$7-$V$7,"",INDEX('[1]500'!$C:$C,$V$7+R107)),"")</f>
        <v/>
      </c>
      <c r="T109" s="179" t="str">
        <f>IFERROR(IF($R109&gt;$S$7-$V$7,"",VLOOKUP(S109,'[1]500'!$C:$M,3,FALSE)),"")</f>
        <v/>
      </c>
      <c r="U109" s="179" t="str">
        <f>IFERROR(IF($R109&gt;$S$7-$V$7,"",VLOOKUP(S109,'[1]500'!$C:$M,11,FALSE)),"")</f>
        <v/>
      </c>
      <c r="V109" s="180">
        <f t="shared" si="12"/>
        <v>0</v>
      </c>
      <c r="X109" s="149">
        <v>99</v>
      </c>
      <c r="Y109" s="144" t="str" cm="1">
        <f t="array" ref="Y109">IFERROR(IF($X109&gt;$Y$7-$AB$7,"",INDEX('[1]510'!$C:$C,$AB$7+X108)),"")</f>
        <v/>
      </c>
      <c r="Z109" s="179" t="str">
        <f>IFERROR(IF($X109&gt;$Y$7-$AB$7,"",VLOOKUP(Y109,'[1]510'!$C:$M,2,FALSE)),"")</f>
        <v/>
      </c>
      <c r="AA109" s="179" t="str">
        <f>IFERROR(IF($X109&gt;$Y$7-$AB$7,"",VLOOKUP(Y109,'[1]510'!$C:$M,8,FALSE)),"")</f>
        <v/>
      </c>
      <c r="AB109" s="180">
        <f t="shared" si="13"/>
        <v>0</v>
      </c>
      <c r="AJ109" s="149">
        <v>99</v>
      </c>
      <c r="AK109" s="144" t="str" cm="1">
        <f t="array" ref="AK109">IFERROR(IF($AJ109&gt;$AK$7-$AN$7,"",INDEX('[1]561'!$C:$C,$AN$7+AJ108)),"")</f>
        <v/>
      </c>
      <c r="AL109" s="179" t="str">
        <f>IFERROR(IF($AJ109&gt;$AK$7-$AN$7,"",VLOOKUP(AK109,'[1]561'!$C:$M,2,FALSE)),"")</f>
        <v/>
      </c>
      <c r="AM109" s="179" t="str">
        <f>IFERROR(IF($AJ109&gt;$AK$7-$AN$7,"",VLOOKUP(AK109,'[1]561'!$C:$M,3,FALSE)),"")</f>
        <v/>
      </c>
      <c r="AN109" s="179" t="str">
        <f>IFERROR(IF($AJ109&gt;$AK$7-$AN$7,"",VLOOKUP(AK109,'[1]561'!$C:$M,4,FALSE)),"")</f>
        <v/>
      </c>
      <c r="AO109" s="190">
        <f t="shared" si="14"/>
        <v>0</v>
      </c>
      <c r="AP109" s="179" t="str">
        <f>IFERROR(IF($AJ109&gt;$AK$7-$AN$7,"",VLOOKUP(AK109,'[1]561'!$C:$M,10,FALSE)),)</f>
        <v/>
      </c>
      <c r="AQ109" s="180" t="str">
        <f>IFERROR(IF($AJ109&gt;$AK$7-$AN$7,"",IF(AO109&lt;0,COUNTIF($AO$10:$AO109,"&lt;0"),0)),"")</f>
        <v/>
      </c>
      <c r="BH109" s="133"/>
      <c r="BI109" s="140"/>
      <c r="BJ109" s="140"/>
    </row>
    <row r="110" spans="6:70" ht="14.5" thickBot="1" x14ac:dyDescent="0.35">
      <c r="F110" s="152">
        <v>100</v>
      </c>
      <c r="G110" s="176" t="str" cm="1">
        <f t="array" ref="G110">IFERROR(IF($F110&gt;$G$7-$J$7,"",INDEX('[1]502'!$C:$C,$J$7+F108)),"")</f>
        <v/>
      </c>
      <c r="H110" s="181" t="str">
        <f>IFERROR(IF($F110&gt;$G$7-$J$7,"",VLOOKUP(G110,'[1]502'!$C:$M,2,FALSE)),"")</f>
        <v/>
      </c>
      <c r="I110" s="181" t="str">
        <f>IFERROR(IF($F110&gt;$G$7-$J$7,"",VLOOKUP(G110,'[1]502'!$C:$M,10,FALSE)),"")</f>
        <v/>
      </c>
      <c r="J110" s="182">
        <f t="shared" si="10"/>
        <v>0</v>
      </c>
      <c r="L110" s="152">
        <v>100</v>
      </c>
      <c r="M110" s="176" t="str" cm="1">
        <f t="array" ref="M110">IFERROR(IF($L110&gt;$M$7-$P$7,"",INDEX('[1]502'!$C:$C,$P$7+L108)),"")</f>
        <v/>
      </c>
      <c r="N110" s="181" t="str">
        <f>IFERROR(IF($L110&gt;$M$7-$P$7,"",VLOOKUP(M110,'[1]502'!$C:$M,3,FALSE)),"")</f>
        <v/>
      </c>
      <c r="O110" s="181" t="str">
        <f>IFERROR(IF($L110&gt;$M$7-$P$7,"",VLOOKUP(M110,'[1]502'!$C:$M,11,FALSE)),"")</f>
        <v/>
      </c>
      <c r="P110" s="182">
        <f t="shared" si="11"/>
        <v>0</v>
      </c>
      <c r="R110" s="152">
        <v>100</v>
      </c>
      <c r="S110" s="176" t="str" cm="1">
        <f t="array" ref="S110">IFERROR(IF($R110&gt;$S$7-$V$7,"",INDEX('[1]500'!$C:$C,$V$7+R108)),"")</f>
        <v/>
      </c>
      <c r="T110" s="181" t="str">
        <f>IFERROR(IF($R110&gt;$S$7-$V$7,"",VLOOKUP(S110,'[1]500'!$C:$M,3,FALSE)),"")</f>
        <v/>
      </c>
      <c r="U110" s="181" t="str">
        <f>IFERROR(IF($R110&gt;$S$7-$V$7,"",VLOOKUP(S110,'[1]500'!$C:$M,11,FALSE)),"")</f>
        <v/>
      </c>
      <c r="V110" s="182">
        <f t="shared" si="12"/>
        <v>0</v>
      </c>
      <c r="X110" s="152">
        <v>100</v>
      </c>
      <c r="Y110" s="176" t="str" cm="1">
        <f t="array" ref="Y110">IFERROR(IF($X110&gt;$Y$7-$AB$7,"",INDEX('[1]510'!$C:$C,$AB$7+X109)),"")</f>
        <v/>
      </c>
      <c r="Z110" s="181" t="str">
        <f>IFERROR(IF($X110&gt;$Y$7-$AB$7,"",VLOOKUP(Y110,'[1]510'!$C:$M,2,FALSE)),"")</f>
        <v/>
      </c>
      <c r="AA110" s="181" t="str">
        <f>IFERROR(IF($X110&gt;$Y$7-$AB$7,"",VLOOKUP(Y110,'[1]510'!$C:$M,8,FALSE)),"")</f>
        <v/>
      </c>
      <c r="AB110" s="182">
        <f t="shared" si="13"/>
        <v>0</v>
      </c>
      <c r="AJ110" s="152">
        <v>100</v>
      </c>
      <c r="AK110" s="176" t="str" cm="1">
        <f t="array" ref="AK110">IFERROR(IF($AJ110&gt;$AK$7-$AN$7,"",INDEX('[1]561'!$C:$C,$AN$7+AJ109)),"")</f>
        <v/>
      </c>
      <c r="AL110" s="181" t="str">
        <f>IFERROR(IF($AJ110&gt;$AK$7-$AN$7,"",VLOOKUP(AK110,'[1]561'!$C:$M,2,FALSE)),"")</f>
        <v/>
      </c>
      <c r="AM110" s="181" t="str">
        <f>IFERROR(IF($AJ110&gt;$AK$7-$AN$7,"",VLOOKUP(AK110,'[1]561'!$C:$M,3,FALSE)),"")</f>
        <v/>
      </c>
      <c r="AN110" s="181" t="str">
        <f>IFERROR(IF($AJ110&gt;$AK$7-$AN$7,"",VLOOKUP(AK110,'[1]561'!$C:$M,4,FALSE)),"")</f>
        <v/>
      </c>
      <c r="AO110" s="351">
        <f t="shared" si="14"/>
        <v>0</v>
      </c>
      <c r="AP110" s="181" t="str">
        <f>IFERROR(IF($AJ110&gt;$AK$7-$AN$7,"",VLOOKUP(AK110,'[1]561'!$C:$M,10,FALSE)),)</f>
        <v/>
      </c>
      <c r="AQ110" s="182" t="str">
        <f>IFERROR(IF($AJ110&gt;$AK$7-$AN$7,"",IF(AO110&lt;0,COUNTIF($AO$10:$AO110,"&lt;0"),0)),"")</f>
        <v/>
      </c>
      <c r="BH110" s="133"/>
      <c r="BI110" s="140"/>
      <c r="BJ110" s="140"/>
    </row>
    <row r="111" spans="6:70" ht="16.5" customHeight="1" x14ac:dyDescent="0.3">
      <c r="BI111" s="231"/>
      <c r="BJ111" s="231"/>
      <c r="BR111" s="232"/>
    </row>
    <row r="112" spans="6:70" ht="16.5" thickBot="1" x14ac:dyDescent="0.35">
      <c r="F112" s="134" t="s">
        <v>301</v>
      </c>
      <c r="G112" s="1"/>
      <c r="H112" s="1"/>
      <c r="I112" s="1"/>
      <c r="BH112" s="133"/>
      <c r="BI112" s="140"/>
      <c r="BJ112" s="140"/>
      <c r="BR112" s="233"/>
    </row>
    <row r="113" spans="6:70" ht="16" x14ac:dyDescent="0.3">
      <c r="F113" s="194"/>
      <c r="G113" s="142" t="s">
        <v>259</v>
      </c>
      <c r="H113" s="142" t="s">
        <v>260</v>
      </c>
      <c r="I113" s="143" t="s">
        <v>261</v>
      </c>
      <c r="BH113" s="133"/>
      <c r="BI113" s="140"/>
      <c r="BJ113" s="140"/>
      <c r="BR113" s="233"/>
    </row>
    <row r="114" spans="6:70" ht="16.5" thickBot="1" x14ac:dyDescent="0.35">
      <c r="F114" s="138" t="s">
        <v>85</v>
      </c>
      <c r="G114" s="235">
        <f>INDEX('[1]502'!$D:$D,MATCH(F114,'[1]502'!$C:$C,0))</f>
        <v>0</v>
      </c>
      <c r="H114" s="235">
        <f>INDEX('[1]502'!$M:$M,MATCH(F114,'[1]502'!$C:$C,0))</f>
        <v>0</v>
      </c>
      <c r="I114" s="236">
        <f>IFERROR(IF(H114-G114&gt;0,0,G114-H114),0)</f>
        <v>0</v>
      </c>
      <c r="BI114" s="231"/>
      <c r="BJ114" s="231"/>
      <c r="BR114" s="234"/>
    </row>
    <row r="115" spans="6:70" ht="16" x14ac:dyDescent="0.3">
      <c r="BR115" s="234"/>
    </row>
    <row r="116" spans="6:70" ht="16" x14ac:dyDescent="0.3">
      <c r="BR116" s="234"/>
    </row>
    <row r="117" spans="6:70" ht="16" x14ac:dyDescent="0.3">
      <c r="BR117" s="234"/>
    </row>
    <row r="118" spans="6:70" ht="16" x14ac:dyDescent="0.3">
      <c r="BR118" s="234"/>
    </row>
    <row r="122" spans="6:70" x14ac:dyDescent="0.3">
      <c r="BH122" s="134"/>
    </row>
    <row r="123" spans="6:70" x14ac:dyDescent="0.3">
      <c r="BH123" s="132"/>
      <c r="BI123" s="132"/>
    </row>
    <row r="124" spans="6:70" x14ac:dyDescent="0.3">
      <c r="BH124" s="133"/>
      <c r="BI124" s="137"/>
    </row>
    <row r="126" spans="6:70" x14ac:dyDescent="0.3">
      <c r="BH126" s="134"/>
    </row>
    <row r="127" spans="6:70" x14ac:dyDescent="0.3">
      <c r="BH127" s="132"/>
      <c r="BI127" s="132"/>
      <c r="BJ127" s="132"/>
      <c r="BK127" s="132"/>
    </row>
    <row r="128" spans="6:70" x14ac:dyDescent="0.3">
      <c r="BH128" s="133"/>
      <c r="BI128" s="137"/>
      <c r="BJ128" s="137"/>
      <c r="BK128" s="137"/>
    </row>
  </sheetData>
  <mergeCells count="1">
    <mergeCell ref="BH35:BH36"/>
  </mergeCells>
  <conditionalFormatting sqref="BK99:BK100 BL102 BI103 BK104">
    <cfRule type="cellIs" dxfId="1" priority="2" operator="equal">
      <formula>"Fail"</formula>
    </cfRule>
  </conditionalFormatting>
  <conditionalFormatting sqref="BK106">
    <cfRule type="cellIs" dxfId="0" priority="1" operator="equal">
      <formula>"Fail"</formula>
    </cfRule>
  </conditionalFormatting>
  <pageMargins left="0.7" right="0.7" top="0.75" bottom="0.75" header="0.3" footer="0.3"/>
  <pageSetup paperSize="9" orientation="portrait" r:id="rId1"/>
  <headerFooter>
    <oddFooter>&amp;C_x000D_&amp;1#&amp;"Calibri"&amp;10&amp;K000000 Classification: Unclassified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D0A9-251E-43C1-BF51-6F93D407BD37}">
  <sheetPr codeName="Sheet8"/>
  <dimension ref="B2:Y135"/>
  <sheetViews>
    <sheetView workbookViewId="0"/>
  </sheetViews>
  <sheetFormatPr defaultColWidth="9" defaultRowHeight="16.5" x14ac:dyDescent="0.45"/>
  <cols>
    <col min="1" max="1" width="9" style="301"/>
    <col min="2" max="2" width="6.83203125" style="301" bestFit="1" customWidth="1"/>
    <col min="3" max="3" width="40.75" style="301" bestFit="1" customWidth="1"/>
    <col min="4" max="4" width="9" style="301"/>
    <col min="5" max="5" width="27.58203125" style="301" bestFit="1" customWidth="1"/>
    <col min="6" max="6" width="9" style="301"/>
    <col min="7" max="7" width="25.58203125" style="301" bestFit="1" customWidth="1"/>
    <col min="8" max="17" width="9" style="301"/>
    <col min="18" max="18" width="23.33203125" style="301" customWidth="1"/>
    <col min="19" max="19" width="18.33203125" style="301" customWidth="1"/>
    <col min="20" max="20" width="26.83203125" style="301" customWidth="1"/>
    <col min="21" max="21" width="27.5" style="301" bestFit="1" customWidth="1"/>
    <col min="22" max="22" width="39.75" style="301" bestFit="1" customWidth="1"/>
    <col min="23" max="23" width="19.33203125" style="301" customWidth="1"/>
    <col min="24" max="24" width="47" style="301" customWidth="1"/>
    <col min="25" max="16384" width="9" style="301"/>
  </cols>
  <sheetData>
    <row r="2" spans="2:25" ht="21" x14ac:dyDescent="0.55000000000000004">
      <c r="B2" s="300" t="s">
        <v>606</v>
      </c>
      <c r="E2" s="300" t="s">
        <v>14</v>
      </c>
      <c r="G2" s="300" t="s">
        <v>19</v>
      </c>
      <c r="H2" s="300"/>
      <c r="R2" s="302"/>
      <c r="S2" s="302"/>
      <c r="T2" s="302"/>
      <c r="U2" s="302"/>
      <c r="W2" s="302"/>
      <c r="X2" s="303"/>
      <c r="Y2" s="302"/>
    </row>
    <row r="4" spans="2:25" x14ac:dyDescent="0.45">
      <c r="B4" s="307" t="s">
        <v>307</v>
      </c>
      <c r="C4" s="308" t="s">
        <v>601</v>
      </c>
      <c r="E4" s="313" t="s">
        <v>603</v>
      </c>
      <c r="G4" s="313" t="s">
        <v>303</v>
      </c>
      <c r="H4" s="304"/>
      <c r="J4" s="305"/>
    </row>
    <row r="5" spans="2:25" ht="17" x14ac:dyDescent="0.45">
      <c r="B5" s="309" t="s">
        <v>313</v>
      </c>
      <c r="C5" s="310" t="s">
        <v>314</v>
      </c>
      <c r="E5" s="314" t="s">
        <v>292</v>
      </c>
      <c r="G5" s="317" t="s">
        <v>306</v>
      </c>
      <c r="H5" s="299"/>
    </row>
    <row r="6" spans="2:25" ht="17" x14ac:dyDescent="0.45">
      <c r="B6" s="309" t="s">
        <v>317</v>
      </c>
      <c r="C6" s="310" t="s">
        <v>318</v>
      </c>
      <c r="E6" s="315" t="s">
        <v>535</v>
      </c>
      <c r="G6" s="317" t="s">
        <v>310</v>
      </c>
      <c r="H6" s="299"/>
    </row>
    <row r="7" spans="2:25" ht="17" x14ac:dyDescent="0.45">
      <c r="B7" s="309" t="s">
        <v>319</v>
      </c>
      <c r="C7" s="310" t="s">
        <v>320</v>
      </c>
      <c r="G7" s="317" t="s">
        <v>312</v>
      </c>
      <c r="H7" s="299"/>
    </row>
    <row r="8" spans="2:25" ht="17" x14ac:dyDescent="0.45">
      <c r="B8" s="309" t="s">
        <v>321</v>
      </c>
      <c r="C8" s="310" t="s">
        <v>322</v>
      </c>
      <c r="E8" s="313" t="s">
        <v>604</v>
      </c>
      <c r="G8" s="317" t="s">
        <v>316</v>
      </c>
      <c r="H8" s="299"/>
    </row>
    <row r="9" spans="2:25" ht="17" x14ac:dyDescent="0.45">
      <c r="B9" s="309" t="s">
        <v>323</v>
      </c>
      <c r="C9" s="310" t="s">
        <v>324</v>
      </c>
      <c r="E9" s="314" t="s">
        <v>31</v>
      </c>
      <c r="G9" s="318" t="s">
        <v>315</v>
      </c>
      <c r="H9" s="299"/>
    </row>
    <row r="10" spans="2:25" x14ac:dyDescent="0.45">
      <c r="B10" s="309" t="s">
        <v>326</v>
      </c>
      <c r="C10" s="310" t="s">
        <v>327</v>
      </c>
      <c r="E10" s="314" t="s">
        <v>32</v>
      </c>
    </row>
    <row r="11" spans="2:25" x14ac:dyDescent="0.45">
      <c r="B11" s="309" t="s">
        <v>329</v>
      </c>
      <c r="C11" s="310" t="s">
        <v>330</v>
      </c>
      <c r="E11" s="314" t="s">
        <v>33</v>
      </c>
    </row>
    <row r="12" spans="2:25" x14ac:dyDescent="0.45">
      <c r="B12" s="309" t="s">
        <v>331</v>
      </c>
      <c r="C12" s="310" t="s">
        <v>332</v>
      </c>
      <c r="E12" s="314" t="s">
        <v>15</v>
      </c>
    </row>
    <row r="13" spans="2:25" x14ac:dyDescent="0.45">
      <c r="B13" s="309" t="s">
        <v>333</v>
      </c>
      <c r="C13" s="310" t="s">
        <v>334</v>
      </c>
      <c r="E13" s="314" t="s">
        <v>34</v>
      </c>
      <c r="J13" s="305"/>
    </row>
    <row r="14" spans="2:25" x14ac:dyDescent="0.45">
      <c r="B14" s="309" t="s">
        <v>335</v>
      </c>
      <c r="C14" s="310" t="s">
        <v>336</v>
      </c>
      <c r="E14" s="314" t="s">
        <v>35</v>
      </c>
    </row>
    <row r="15" spans="2:25" x14ac:dyDescent="0.45">
      <c r="B15" s="309" t="s">
        <v>337</v>
      </c>
      <c r="C15" s="310" t="s">
        <v>324</v>
      </c>
      <c r="E15" s="314" t="s">
        <v>36</v>
      </c>
    </row>
    <row r="16" spans="2:25" x14ac:dyDescent="0.45">
      <c r="B16" s="309" t="s">
        <v>338</v>
      </c>
      <c r="C16" s="310" t="s">
        <v>339</v>
      </c>
      <c r="E16" s="314" t="s">
        <v>37</v>
      </c>
    </row>
    <row r="17" spans="2:20" x14ac:dyDescent="0.45">
      <c r="B17" s="309" t="s">
        <v>340</v>
      </c>
      <c r="C17" s="310" t="s">
        <v>341</v>
      </c>
      <c r="E17" s="314" t="s">
        <v>38</v>
      </c>
    </row>
    <row r="18" spans="2:20" x14ac:dyDescent="0.45">
      <c r="B18" s="309" t="s">
        <v>342</v>
      </c>
      <c r="C18" s="310" t="s">
        <v>343</v>
      </c>
      <c r="E18" s="314" t="s">
        <v>538</v>
      </c>
      <c r="J18" s="305"/>
    </row>
    <row r="19" spans="2:20" x14ac:dyDescent="0.45">
      <c r="B19" s="309" t="s">
        <v>344</v>
      </c>
      <c r="C19" s="310" t="s">
        <v>345</v>
      </c>
      <c r="E19" s="315" t="s">
        <v>39</v>
      </c>
    </row>
    <row r="20" spans="2:20" x14ac:dyDescent="0.45">
      <c r="B20" s="309" t="s">
        <v>346</v>
      </c>
      <c r="C20" s="310" t="s">
        <v>347</v>
      </c>
    </row>
    <row r="21" spans="2:20" x14ac:dyDescent="0.45">
      <c r="B21" s="309" t="s">
        <v>348</v>
      </c>
      <c r="C21" s="310" t="s">
        <v>349</v>
      </c>
      <c r="E21" s="313" t="s">
        <v>608</v>
      </c>
    </row>
    <row r="22" spans="2:20" x14ac:dyDescent="0.45">
      <c r="B22" s="309" t="s">
        <v>350</v>
      </c>
      <c r="C22" s="310" t="s">
        <v>345</v>
      </c>
      <c r="E22" s="314" t="s">
        <v>325</v>
      </c>
    </row>
    <row r="23" spans="2:20" x14ac:dyDescent="0.45">
      <c r="B23" s="309" t="s">
        <v>351</v>
      </c>
      <c r="C23" s="310" t="s">
        <v>352</v>
      </c>
      <c r="E23" s="315" t="s">
        <v>328</v>
      </c>
      <c r="T23" s="306"/>
    </row>
    <row r="24" spans="2:20" x14ac:dyDescent="0.45">
      <c r="B24" s="309" t="s">
        <v>353</v>
      </c>
      <c r="C24" s="310" t="s">
        <v>354</v>
      </c>
      <c r="T24" s="306"/>
    </row>
    <row r="25" spans="2:20" x14ac:dyDescent="0.45">
      <c r="B25" s="309" t="s">
        <v>355</v>
      </c>
      <c r="C25" s="310" t="s">
        <v>356</v>
      </c>
      <c r="E25" s="313" t="s">
        <v>609</v>
      </c>
      <c r="T25" s="306"/>
    </row>
    <row r="26" spans="2:20" x14ac:dyDescent="0.45">
      <c r="B26" s="309" t="s">
        <v>357</v>
      </c>
      <c r="C26" s="310" t="s">
        <v>358</v>
      </c>
      <c r="E26" s="314" t="s">
        <v>574</v>
      </c>
      <c r="J26" s="305"/>
    </row>
    <row r="27" spans="2:20" x14ac:dyDescent="0.45">
      <c r="B27" s="309" t="s">
        <v>359</v>
      </c>
      <c r="C27" s="310" t="s">
        <v>360</v>
      </c>
      <c r="E27" s="314" t="s">
        <v>575</v>
      </c>
    </row>
    <row r="28" spans="2:20" x14ac:dyDescent="0.45">
      <c r="B28" s="309" t="s">
        <v>361</v>
      </c>
      <c r="C28" s="310" t="s">
        <v>349</v>
      </c>
      <c r="E28" s="315" t="s">
        <v>309</v>
      </c>
    </row>
    <row r="29" spans="2:20" x14ac:dyDescent="0.45">
      <c r="B29" s="309" t="s">
        <v>362</v>
      </c>
      <c r="C29" s="310" t="s">
        <v>363</v>
      </c>
    </row>
    <row r="30" spans="2:20" x14ac:dyDescent="0.45">
      <c r="B30" s="309" t="s">
        <v>364</v>
      </c>
      <c r="C30" s="310" t="s">
        <v>365</v>
      </c>
      <c r="E30" s="316" t="s">
        <v>605</v>
      </c>
    </row>
    <row r="31" spans="2:20" x14ac:dyDescent="0.45">
      <c r="B31" s="309" t="s">
        <v>366</v>
      </c>
      <c r="C31" s="310" t="s">
        <v>320</v>
      </c>
      <c r="E31" s="314" t="s">
        <v>305</v>
      </c>
    </row>
    <row r="32" spans="2:20" x14ac:dyDescent="0.45">
      <c r="B32" s="309" t="s">
        <v>367</v>
      </c>
      <c r="C32" s="310" t="s">
        <v>349</v>
      </c>
      <c r="E32" s="315" t="s">
        <v>309</v>
      </c>
    </row>
    <row r="33" spans="2:10" x14ac:dyDescent="0.45">
      <c r="B33" s="309" t="s">
        <v>368</v>
      </c>
      <c r="C33" s="310" t="s">
        <v>369</v>
      </c>
      <c r="J33" s="305"/>
    </row>
    <row r="34" spans="2:10" x14ac:dyDescent="0.45">
      <c r="B34" s="309" t="s">
        <v>370</v>
      </c>
      <c r="C34" s="310" t="s">
        <v>320</v>
      </c>
      <c r="E34" s="316" t="s">
        <v>607</v>
      </c>
    </row>
    <row r="35" spans="2:10" x14ac:dyDescent="0.45">
      <c r="B35" s="309" t="s">
        <v>371</v>
      </c>
      <c r="C35" s="310" t="s">
        <v>372</v>
      </c>
      <c r="E35" s="314" t="s">
        <v>304</v>
      </c>
    </row>
    <row r="36" spans="2:10" x14ac:dyDescent="0.45">
      <c r="B36" s="309" t="s">
        <v>373</v>
      </c>
      <c r="C36" s="310" t="s">
        <v>372</v>
      </c>
      <c r="E36" s="314" t="s">
        <v>308</v>
      </c>
    </row>
    <row r="37" spans="2:10" x14ac:dyDescent="0.45">
      <c r="B37" s="309" t="s">
        <v>374</v>
      </c>
      <c r="C37" s="310" t="s">
        <v>375</v>
      </c>
      <c r="E37" s="315" t="s">
        <v>311</v>
      </c>
    </row>
    <row r="38" spans="2:10" x14ac:dyDescent="0.45">
      <c r="B38" s="309" t="s">
        <v>376</v>
      </c>
      <c r="C38" s="310" t="s">
        <v>320</v>
      </c>
    </row>
    <row r="39" spans="2:10" x14ac:dyDescent="0.45">
      <c r="B39" s="309" t="s">
        <v>377</v>
      </c>
      <c r="C39" s="310" t="s">
        <v>320</v>
      </c>
      <c r="E39" s="354" t="s">
        <v>642</v>
      </c>
      <c r="J39" s="305"/>
    </row>
    <row r="40" spans="2:10" x14ac:dyDescent="0.45">
      <c r="B40" s="309" t="s">
        <v>378</v>
      </c>
      <c r="C40" s="310" t="s">
        <v>379</v>
      </c>
      <c r="E40" s="355" t="s">
        <v>640</v>
      </c>
    </row>
    <row r="41" spans="2:10" x14ac:dyDescent="0.45">
      <c r="B41" s="309" t="s">
        <v>380</v>
      </c>
      <c r="C41" s="310" t="s">
        <v>320</v>
      </c>
      <c r="E41" s="356" t="s">
        <v>641</v>
      </c>
    </row>
    <row r="42" spans="2:10" x14ac:dyDescent="0.45">
      <c r="B42" s="309" t="s">
        <v>381</v>
      </c>
      <c r="C42" s="310" t="s">
        <v>382</v>
      </c>
    </row>
    <row r="43" spans="2:10" x14ac:dyDescent="0.45">
      <c r="B43" s="309" t="s">
        <v>383</v>
      </c>
      <c r="C43" s="310" t="s">
        <v>320</v>
      </c>
      <c r="E43" s="358" t="s">
        <v>663</v>
      </c>
    </row>
    <row r="44" spans="2:10" x14ac:dyDescent="0.45">
      <c r="B44" s="309" t="s">
        <v>384</v>
      </c>
      <c r="C44" s="310" t="s">
        <v>322</v>
      </c>
      <c r="E44" s="355" t="s">
        <v>664</v>
      </c>
    </row>
    <row r="45" spans="2:10" x14ac:dyDescent="0.45">
      <c r="B45" s="309" t="s">
        <v>385</v>
      </c>
      <c r="C45" s="310" t="s">
        <v>349</v>
      </c>
      <c r="E45" s="355" t="s">
        <v>665</v>
      </c>
    </row>
    <row r="46" spans="2:10" x14ac:dyDescent="0.45">
      <c r="B46" s="309" t="s">
        <v>386</v>
      </c>
      <c r="C46" s="310" t="s">
        <v>387</v>
      </c>
      <c r="E46" s="355" t="s">
        <v>666</v>
      </c>
    </row>
    <row r="47" spans="2:10" x14ac:dyDescent="0.45">
      <c r="B47" s="309" t="s">
        <v>388</v>
      </c>
      <c r="C47" s="310" t="s">
        <v>320</v>
      </c>
      <c r="E47" s="355" t="s">
        <v>667</v>
      </c>
    </row>
    <row r="48" spans="2:10" x14ac:dyDescent="0.45">
      <c r="B48" s="309" t="s">
        <v>389</v>
      </c>
      <c r="C48" s="310" t="s">
        <v>320</v>
      </c>
      <c r="E48" s="356" t="s">
        <v>315</v>
      </c>
    </row>
    <row r="49" spans="2:3" x14ac:dyDescent="0.45">
      <c r="B49" s="309" t="s">
        <v>390</v>
      </c>
      <c r="C49" s="310" t="s">
        <v>391</v>
      </c>
    </row>
    <row r="50" spans="2:3" x14ac:dyDescent="0.45">
      <c r="B50" s="309" t="s">
        <v>392</v>
      </c>
      <c r="C50" s="310" t="s">
        <v>320</v>
      </c>
    </row>
    <row r="51" spans="2:3" x14ac:dyDescent="0.45">
      <c r="B51" s="309" t="s">
        <v>393</v>
      </c>
      <c r="C51" s="310" t="s">
        <v>394</v>
      </c>
    </row>
    <row r="52" spans="2:3" x14ac:dyDescent="0.45">
      <c r="B52" s="309" t="s">
        <v>395</v>
      </c>
      <c r="C52" s="310" t="s">
        <v>320</v>
      </c>
    </row>
    <row r="53" spans="2:3" x14ac:dyDescent="0.45">
      <c r="B53" s="309" t="s">
        <v>396</v>
      </c>
      <c r="C53" s="310" t="s">
        <v>347</v>
      </c>
    </row>
    <row r="54" spans="2:3" x14ac:dyDescent="0.45">
      <c r="B54" s="309" t="s">
        <v>397</v>
      </c>
      <c r="C54" s="310" t="s">
        <v>398</v>
      </c>
    </row>
    <row r="55" spans="2:3" x14ac:dyDescent="0.45">
      <c r="B55" s="309" t="s">
        <v>399</v>
      </c>
      <c r="C55" s="310" t="s">
        <v>320</v>
      </c>
    </row>
    <row r="56" spans="2:3" x14ac:dyDescent="0.45">
      <c r="B56" s="309" t="s">
        <v>400</v>
      </c>
      <c r="C56" s="310" t="s">
        <v>401</v>
      </c>
    </row>
    <row r="57" spans="2:3" x14ac:dyDescent="0.45">
      <c r="B57" s="309" t="s">
        <v>402</v>
      </c>
      <c r="C57" s="310" t="s">
        <v>403</v>
      </c>
    </row>
    <row r="58" spans="2:3" x14ac:dyDescent="0.45">
      <c r="B58" s="309" t="s">
        <v>404</v>
      </c>
      <c r="C58" s="310" t="s">
        <v>347</v>
      </c>
    </row>
    <row r="59" spans="2:3" x14ac:dyDescent="0.45">
      <c r="B59" s="309" t="s">
        <v>405</v>
      </c>
      <c r="C59" s="310" t="s">
        <v>347</v>
      </c>
    </row>
    <row r="60" spans="2:3" x14ac:dyDescent="0.45">
      <c r="B60" s="309" t="s">
        <v>406</v>
      </c>
      <c r="C60" s="310" t="s">
        <v>347</v>
      </c>
    </row>
    <row r="61" spans="2:3" x14ac:dyDescent="0.45">
      <c r="B61" s="309" t="s">
        <v>407</v>
      </c>
      <c r="C61" s="310" t="s">
        <v>320</v>
      </c>
    </row>
    <row r="62" spans="2:3" x14ac:dyDescent="0.45">
      <c r="B62" s="309" t="s">
        <v>408</v>
      </c>
      <c r="C62" s="310" t="s">
        <v>320</v>
      </c>
    </row>
    <row r="63" spans="2:3" x14ac:dyDescent="0.45">
      <c r="B63" s="309" t="s">
        <v>409</v>
      </c>
      <c r="C63" s="310" t="s">
        <v>320</v>
      </c>
    </row>
    <row r="64" spans="2:3" x14ac:dyDescent="0.45">
      <c r="B64" s="309" t="s">
        <v>410</v>
      </c>
      <c r="C64" s="310" t="s">
        <v>347</v>
      </c>
    </row>
    <row r="65" spans="2:3" x14ac:dyDescent="0.45">
      <c r="B65" s="309" t="s">
        <v>411</v>
      </c>
      <c r="C65" s="310" t="s">
        <v>349</v>
      </c>
    </row>
    <row r="66" spans="2:3" x14ac:dyDescent="0.45">
      <c r="B66" s="309" t="s">
        <v>412</v>
      </c>
      <c r="C66" s="310" t="s">
        <v>413</v>
      </c>
    </row>
    <row r="67" spans="2:3" x14ac:dyDescent="0.45">
      <c r="B67" s="309" t="s">
        <v>414</v>
      </c>
      <c r="C67" s="310" t="s">
        <v>415</v>
      </c>
    </row>
    <row r="68" spans="2:3" x14ac:dyDescent="0.45">
      <c r="B68" s="309" t="s">
        <v>416</v>
      </c>
      <c r="C68" s="310" t="s">
        <v>417</v>
      </c>
    </row>
    <row r="69" spans="2:3" x14ac:dyDescent="0.45">
      <c r="B69" s="309" t="s">
        <v>418</v>
      </c>
      <c r="C69" s="310" t="s">
        <v>419</v>
      </c>
    </row>
    <row r="70" spans="2:3" x14ac:dyDescent="0.45">
      <c r="B70" s="309" t="s">
        <v>420</v>
      </c>
      <c r="C70" s="310" t="s">
        <v>401</v>
      </c>
    </row>
    <row r="71" spans="2:3" x14ac:dyDescent="0.45">
      <c r="B71" s="309" t="s">
        <v>421</v>
      </c>
      <c r="C71" s="310" t="s">
        <v>422</v>
      </c>
    </row>
    <row r="72" spans="2:3" x14ac:dyDescent="0.45">
      <c r="B72" s="309" t="s">
        <v>423</v>
      </c>
      <c r="C72" s="310" t="s">
        <v>352</v>
      </c>
    </row>
    <row r="73" spans="2:3" x14ac:dyDescent="0.45">
      <c r="B73" s="309" t="s">
        <v>424</v>
      </c>
      <c r="C73" s="310" t="s">
        <v>375</v>
      </c>
    </row>
    <row r="74" spans="2:3" x14ac:dyDescent="0.45">
      <c r="B74" s="309" t="s">
        <v>425</v>
      </c>
      <c r="C74" s="310" t="s">
        <v>349</v>
      </c>
    </row>
    <row r="75" spans="2:3" x14ac:dyDescent="0.45">
      <c r="B75" s="309" t="s">
        <v>426</v>
      </c>
      <c r="C75" s="310" t="s">
        <v>339</v>
      </c>
    </row>
    <row r="76" spans="2:3" x14ac:dyDescent="0.45">
      <c r="B76" s="309" t="s">
        <v>427</v>
      </c>
      <c r="C76" s="310" t="s">
        <v>379</v>
      </c>
    </row>
    <row r="77" spans="2:3" x14ac:dyDescent="0.45">
      <c r="B77" s="309" t="s">
        <v>428</v>
      </c>
      <c r="C77" s="310" t="s">
        <v>429</v>
      </c>
    </row>
    <row r="78" spans="2:3" x14ac:dyDescent="0.45">
      <c r="B78" s="309" t="s">
        <v>430</v>
      </c>
      <c r="C78" s="310" t="s">
        <v>431</v>
      </c>
    </row>
    <row r="79" spans="2:3" x14ac:dyDescent="0.45">
      <c r="B79" s="309" t="s">
        <v>432</v>
      </c>
      <c r="C79" s="310" t="s">
        <v>433</v>
      </c>
    </row>
    <row r="80" spans="2:3" x14ac:dyDescent="0.45">
      <c r="B80" s="309" t="s">
        <v>434</v>
      </c>
      <c r="C80" s="310" t="s">
        <v>433</v>
      </c>
    </row>
    <row r="81" spans="2:3" x14ac:dyDescent="0.45">
      <c r="B81" s="309" t="s">
        <v>435</v>
      </c>
      <c r="C81" s="310" t="s">
        <v>433</v>
      </c>
    </row>
    <row r="82" spans="2:3" x14ac:dyDescent="0.45">
      <c r="B82" s="309" t="s">
        <v>436</v>
      </c>
      <c r="C82" s="310" t="s">
        <v>320</v>
      </c>
    </row>
    <row r="83" spans="2:3" x14ac:dyDescent="0.45">
      <c r="B83" s="309" t="s">
        <v>437</v>
      </c>
      <c r="C83" s="310" t="s">
        <v>347</v>
      </c>
    </row>
    <row r="84" spans="2:3" x14ac:dyDescent="0.45">
      <c r="B84" s="309" t="s">
        <v>438</v>
      </c>
      <c r="C84" s="310" t="s">
        <v>352</v>
      </c>
    </row>
    <row r="85" spans="2:3" x14ac:dyDescent="0.45">
      <c r="B85" s="309" t="s">
        <v>439</v>
      </c>
      <c r="C85" s="310" t="s">
        <v>440</v>
      </c>
    </row>
    <row r="86" spans="2:3" x14ac:dyDescent="0.45">
      <c r="B86" s="309" t="s">
        <v>441</v>
      </c>
      <c r="C86" s="310" t="s">
        <v>320</v>
      </c>
    </row>
    <row r="87" spans="2:3" x14ac:dyDescent="0.45">
      <c r="B87" s="309">
        <v>2546</v>
      </c>
      <c r="C87" s="310" t="s">
        <v>347</v>
      </c>
    </row>
    <row r="88" spans="2:3" x14ac:dyDescent="0.45">
      <c r="B88" s="309" t="s">
        <v>442</v>
      </c>
      <c r="C88" s="310" t="s">
        <v>341</v>
      </c>
    </row>
    <row r="89" spans="2:3" x14ac:dyDescent="0.45">
      <c r="B89" s="309" t="s">
        <v>443</v>
      </c>
      <c r="C89" s="310" t="s">
        <v>320</v>
      </c>
    </row>
    <row r="90" spans="2:3" x14ac:dyDescent="0.45">
      <c r="B90" s="309" t="s">
        <v>444</v>
      </c>
      <c r="C90" s="310" t="s">
        <v>320</v>
      </c>
    </row>
    <row r="91" spans="2:3" x14ac:dyDescent="0.45">
      <c r="B91" s="309" t="s">
        <v>445</v>
      </c>
      <c r="C91" s="310" t="s">
        <v>446</v>
      </c>
    </row>
    <row r="92" spans="2:3" x14ac:dyDescent="0.45">
      <c r="B92" s="309" t="s">
        <v>447</v>
      </c>
      <c r="C92" s="310" t="s">
        <v>349</v>
      </c>
    </row>
    <row r="93" spans="2:3" x14ac:dyDescent="0.45">
      <c r="B93" s="309" t="s">
        <v>448</v>
      </c>
      <c r="C93" s="310" t="s">
        <v>320</v>
      </c>
    </row>
    <row r="94" spans="2:3" x14ac:dyDescent="0.45">
      <c r="B94" s="309" t="s">
        <v>449</v>
      </c>
      <c r="C94" s="310" t="s">
        <v>450</v>
      </c>
    </row>
    <row r="95" spans="2:3" x14ac:dyDescent="0.45">
      <c r="B95" s="309" t="s">
        <v>451</v>
      </c>
      <c r="C95" s="310" t="s">
        <v>450</v>
      </c>
    </row>
    <row r="96" spans="2:3" x14ac:dyDescent="0.45">
      <c r="B96" s="309" t="s">
        <v>452</v>
      </c>
      <c r="C96" s="310" t="s">
        <v>332</v>
      </c>
    </row>
    <row r="97" spans="2:3" x14ac:dyDescent="0.45">
      <c r="B97" s="309" t="s">
        <v>453</v>
      </c>
      <c r="C97" s="310" t="s">
        <v>454</v>
      </c>
    </row>
    <row r="98" spans="2:3" x14ac:dyDescent="0.45">
      <c r="B98" s="309" t="s">
        <v>455</v>
      </c>
      <c r="C98" s="310" t="s">
        <v>415</v>
      </c>
    </row>
    <row r="99" spans="2:3" x14ac:dyDescent="0.45">
      <c r="B99" s="309" t="s">
        <v>456</v>
      </c>
      <c r="C99" s="310" t="s">
        <v>419</v>
      </c>
    </row>
    <row r="100" spans="2:3" x14ac:dyDescent="0.45">
      <c r="B100" s="309" t="s">
        <v>457</v>
      </c>
      <c r="C100" s="310" t="s">
        <v>320</v>
      </c>
    </row>
    <row r="101" spans="2:3" x14ac:dyDescent="0.45">
      <c r="B101" s="309" t="s">
        <v>458</v>
      </c>
      <c r="C101" s="310" t="s">
        <v>320</v>
      </c>
    </row>
    <row r="102" spans="2:3" x14ac:dyDescent="0.45">
      <c r="B102" s="309" t="s">
        <v>459</v>
      </c>
      <c r="C102" s="310" t="s">
        <v>460</v>
      </c>
    </row>
    <row r="103" spans="2:3" x14ac:dyDescent="0.45">
      <c r="B103" s="309" t="s">
        <v>461</v>
      </c>
      <c r="C103" s="310" t="s">
        <v>341</v>
      </c>
    </row>
    <row r="104" spans="2:3" x14ac:dyDescent="0.45">
      <c r="B104" s="309" t="s">
        <v>462</v>
      </c>
      <c r="C104" s="310" t="s">
        <v>341</v>
      </c>
    </row>
    <row r="105" spans="2:3" x14ac:dyDescent="0.45">
      <c r="B105" s="309" t="s">
        <v>463</v>
      </c>
      <c r="C105" s="310" t="s">
        <v>314</v>
      </c>
    </row>
    <row r="106" spans="2:3" x14ac:dyDescent="0.45">
      <c r="B106" s="309" t="s">
        <v>464</v>
      </c>
      <c r="C106" s="310" t="s">
        <v>465</v>
      </c>
    </row>
    <row r="107" spans="2:3" x14ac:dyDescent="0.45">
      <c r="B107" s="309" t="s">
        <v>466</v>
      </c>
      <c r="C107" s="310" t="s">
        <v>467</v>
      </c>
    </row>
    <row r="108" spans="2:3" x14ac:dyDescent="0.45">
      <c r="B108" s="309" t="s">
        <v>468</v>
      </c>
      <c r="C108" s="310" t="s">
        <v>347</v>
      </c>
    </row>
    <row r="109" spans="2:3" x14ac:dyDescent="0.45">
      <c r="B109" s="309" t="s">
        <v>469</v>
      </c>
      <c r="C109" s="310" t="s">
        <v>470</v>
      </c>
    </row>
    <row r="110" spans="2:3" x14ac:dyDescent="0.45">
      <c r="B110" s="309" t="s">
        <v>471</v>
      </c>
      <c r="C110" s="310" t="s">
        <v>467</v>
      </c>
    </row>
    <row r="111" spans="2:3" x14ac:dyDescent="0.45">
      <c r="B111" s="309" t="s">
        <v>472</v>
      </c>
      <c r="C111" s="310" t="s">
        <v>473</v>
      </c>
    </row>
    <row r="112" spans="2:3" x14ac:dyDescent="0.45">
      <c r="B112" s="309" t="s">
        <v>474</v>
      </c>
      <c r="C112" s="310" t="s">
        <v>320</v>
      </c>
    </row>
    <row r="113" spans="2:3" x14ac:dyDescent="0.45">
      <c r="B113" s="309" t="s">
        <v>475</v>
      </c>
      <c r="C113" s="310" t="s">
        <v>318</v>
      </c>
    </row>
    <row r="114" spans="2:3" x14ac:dyDescent="0.45">
      <c r="B114" s="309" t="s">
        <v>476</v>
      </c>
      <c r="C114" s="310" t="s">
        <v>477</v>
      </c>
    </row>
    <row r="115" spans="2:3" x14ac:dyDescent="0.45">
      <c r="B115" s="309" t="s">
        <v>478</v>
      </c>
      <c r="C115" s="310" t="s">
        <v>479</v>
      </c>
    </row>
    <row r="116" spans="2:3" x14ac:dyDescent="0.45">
      <c r="B116" s="309" t="s">
        <v>480</v>
      </c>
      <c r="C116" s="310" t="s">
        <v>320</v>
      </c>
    </row>
    <row r="117" spans="2:3" x14ac:dyDescent="0.45">
      <c r="B117" s="309" t="s">
        <v>481</v>
      </c>
      <c r="C117" s="310" t="s">
        <v>482</v>
      </c>
    </row>
    <row r="118" spans="2:3" x14ac:dyDescent="0.45">
      <c r="B118" s="309" t="s">
        <v>483</v>
      </c>
      <c r="C118" s="310" t="s">
        <v>320</v>
      </c>
    </row>
    <row r="119" spans="2:3" x14ac:dyDescent="0.45">
      <c r="B119" s="309" t="s">
        <v>484</v>
      </c>
      <c r="C119" s="310" t="s">
        <v>341</v>
      </c>
    </row>
    <row r="120" spans="2:3" x14ac:dyDescent="0.45">
      <c r="B120" s="309" t="s">
        <v>485</v>
      </c>
      <c r="C120" s="310" t="s">
        <v>486</v>
      </c>
    </row>
    <row r="121" spans="2:3" x14ac:dyDescent="0.45">
      <c r="B121" s="309" t="s">
        <v>487</v>
      </c>
      <c r="C121" s="310" t="s">
        <v>446</v>
      </c>
    </row>
    <row r="122" spans="2:3" x14ac:dyDescent="0.45">
      <c r="B122" s="309" t="s">
        <v>488</v>
      </c>
      <c r="C122" s="310" t="s">
        <v>314</v>
      </c>
    </row>
    <row r="123" spans="2:3" x14ac:dyDescent="0.45">
      <c r="B123" s="309" t="s">
        <v>489</v>
      </c>
      <c r="C123" s="310" t="s">
        <v>341</v>
      </c>
    </row>
    <row r="124" spans="2:3" x14ac:dyDescent="0.45">
      <c r="B124" s="309" t="s">
        <v>490</v>
      </c>
      <c r="C124" s="310" t="s">
        <v>391</v>
      </c>
    </row>
    <row r="125" spans="2:3" x14ac:dyDescent="0.45">
      <c r="B125" s="309" t="s">
        <v>491</v>
      </c>
      <c r="C125" s="310" t="s">
        <v>382</v>
      </c>
    </row>
    <row r="126" spans="2:3" x14ac:dyDescent="0.45">
      <c r="B126" s="309" t="s">
        <v>492</v>
      </c>
      <c r="C126" s="310" t="s">
        <v>429</v>
      </c>
    </row>
    <row r="127" spans="2:3" x14ac:dyDescent="0.45">
      <c r="B127" s="309" t="str">
        <f t="shared" ref="B127:C135" si="0">B111</f>
        <v>4141</v>
      </c>
      <c r="C127" s="310" t="str">
        <f t="shared" si="0"/>
        <v>HCC Underwriting Agency Limited</v>
      </c>
    </row>
    <row r="128" spans="2:3" x14ac:dyDescent="0.45">
      <c r="B128" s="309" t="str">
        <f t="shared" si="0"/>
        <v>4242</v>
      </c>
      <c r="C128" s="310" t="str">
        <f t="shared" si="0"/>
        <v>Asta Managing Agency Limited</v>
      </c>
    </row>
    <row r="129" spans="2:3" x14ac:dyDescent="0.45">
      <c r="B129" s="309" t="str">
        <f t="shared" si="0"/>
        <v>4444</v>
      </c>
      <c r="C129" s="310" t="str">
        <f t="shared" si="0"/>
        <v>Canopius Managing Agents Limited</v>
      </c>
    </row>
    <row r="130" spans="2:3" x14ac:dyDescent="0.45">
      <c r="B130" s="309" t="str">
        <f t="shared" si="0"/>
        <v>4472</v>
      </c>
      <c r="C130" s="310" t="str">
        <f t="shared" si="0"/>
        <v>Liberty Managing Agency Limited</v>
      </c>
    </row>
    <row r="131" spans="2:3" x14ac:dyDescent="0.45">
      <c r="B131" s="309" t="str">
        <f t="shared" si="0"/>
        <v>4711</v>
      </c>
      <c r="C131" s="310" t="str">
        <f t="shared" si="0"/>
        <v>Aspen Managing Agency Limited</v>
      </c>
    </row>
    <row r="132" spans="2:3" x14ac:dyDescent="0.45">
      <c r="B132" s="309" t="str">
        <f t="shared" si="0"/>
        <v>4747</v>
      </c>
      <c r="C132" s="310" t="str">
        <f t="shared" si="0"/>
        <v>Asta Managing Agency Limited</v>
      </c>
    </row>
    <row r="133" spans="2:3" x14ac:dyDescent="0.45">
      <c r="B133" s="309" t="str">
        <f t="shared" si="0"/>
        <v>5000</v>
      </c>
      <c r="C133" s="310" t="str">
        <f t="shared" si="0"/>
        <v>Travelers Syndicate Management Limited</v>
      </c>
    </row>
    <row r="134" spans="2:3" x14ac:dyDescent="0.45">
      <c r="B134" s="309" t="str">
        <f t="shared" si="0"/>
        <v>5183</v>
      </c>
      <c r="C134" s="310" t="str">
        <f t="shared" si="0"/>
        <v>Asta Managing Agency Limited</v>
      </c>
    </row>
    <row r="135" spans="2:3" x14ac:dyDescent="0.45">
      <c r="B135" s="311" t="str">
        <f t="shared" si="0"/>
        <v>5623</v>
      </c>
      <c r="C135" s="312" t="s">
        <v>352</v>
      </c>
    </row>
  </sheetData>
  <pageMargins left="0.7" right="0.7" top="0.75" bottom="0.75" header="0.3" footer="0.3"/>
  <pageSetup paperSize="9" orientation="portrait" r:id="rId1"/>
  <headerFooter>
    <oddFooter>&amp;C_x000D_&amp;1#&amp;"Calibri"&amp;10&amp;K000000 Classification: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b m s D V 0 V N e 7 2 l A A A A 9 w A A A B I A H A B D b 2 5 m a W c v U G F j a 2 F n Z S 5 4 b W w g o h g A K K A U A A A A A A A A A A A A A A A A A A A A A A A A A A A A h Y + 9 D o I w G E V f h X S n f z g Y U k q i g 4 s k J i b G t a k V G u H D 0 G J 5 N w c f y V c Q o 6 i b 4 z 3 3 D P f e r z e R D 0 0 d X U z n b A s Z Y p i i y I B u D x b K D P X + G M 9 R L s V G 6 Z M q T T T K 4 N L B H T J U e X 9 O C Q k h 4 J D g t i s J p 5 S R f b H e 6 s o 0 C n 1 k + 1 + O L T i v Q B s k x e 4 1 R n L M 2 A x z z h N M B Z m o K C x 8 D T 4 O f r Y / U C z 7 2 v e d k Q b i 1 U K Q K Q r y P i E f U E s D B B Q A A g A I A G 5 r A 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a w N X K I p H u A 4 A A A A R A A A A E w A c A E Z v c m 1 1 b G F z L 1 N l Y 3 R p b 2 4 x L m 0 g o h g A K K A U A A A A A A A A A A A A A A A A A A A A A A A A A A A A K 0 5 N L s n M z 1 M I h t C G 1 g B Q S w E C L Q A U A A I A C A B u a w N X R U 1 7 v a U A A A D 3 A A A A E g A A A A A A A A A A A A A A A A A A A A A A Q 2 9 u Z m l n L 1 B h Y 2 t h Z 2 U u e G 1 s U E s B A i 0 A F A A C A A g A b m s D V w / K 6 a u k A A A A 6 Q A A A B M A A A A A A A A A A A A A A A A A 8 Q A A A F t D b 2 5 0 Z W 5 0 X 1 R 5 c G V z X S 5 4 b W x Q S w E C L Q A U A A I A C A B u a w N 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X k 7 J f L m p 0 6 V H x x 3 O 9 D Z U w A A A A A C A A A A A A A D Z g A A w A A A A B A A A A D G 0 u P 0 f k R q 6 a f n i I V 5 P 2 7 0 A A A A A A S A A A C g A A A A E A A A A D R w F D e P 6 q S a C D d T L 1 p N e B h Q A A A A G V V D N P j e d 1 g A w B c F b m P a 0 A + U P h D b B W + h J 9 g O N w D T p k h A g + B D L J o f U k J X V g w L q Y S o 4 q A h D t y D r n i w + I y 9 u b W o v B o N R W M 1 s 3 n 3 2 R z y n 5 W 5 r r c U A A A A R n w + V V P Z t N E n T F N 3 7 H H Q G j g P b V 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missionPeriod xmlns="07fa322e-5db6-4655-9f75-46b33056c401" xsi:nil="true"/>
    <AFRComponent xmlns="07fa322e-5db6-4655-9f75-46b33056c401" xsi:nil="true"/>
    <Workflow xmlns="07fa322e-5db6-4655-9f75-46b33056c401">1.Templates</Workflow>
    <_ip_UnifiedCompliancePolicyUIAction xmlns="http://schemas.microsoft.com/sharepoint/v3" xsi:nil="true"/>
    <ReservingTests xmlns="07fa322e-5db6-4655-9f75-46b33056c401" xsi:nil="true"/>
    <AORGdate xmlns="07fa322e-5db6-4655-9f75-46b33056c401" xsi:nil="true"/>
    <AFRSubmissionPeriod xmlns="07fa322e-5db6-4655-9f75-46b33056c401" xsi:nil="true"/>
    <TaxCatchAll xmlns="27dadb5f-a78d-4b1c-9a5e-57756df0ee8e" xsi:nil="true"/>
    <ReportingPeriod xmlns="07fa322e-5db6-4655-9f75-46b33056c401" xsi:nil="true"/>
    <AsAtYearEnd xmlns="07fa322e-5db6-4655-9f75-46b33056c401" xsi:nil="true"/>
    <ROMYear xmlns="07fa322e-5db6-4655-9f75-46b33056c401" xsi:nil="true"/>
    <Sub_x002d_project xmlns="07fa322e-5db6-4655-9f75-46b33056c401" xsi:nil="true"/>
    <DocumentType xmlns="07fa322e-5db6-4655-9f75-46b33056c401" xsi:nil="true"/>
    <CPGProject xmlns="07fa322e-5db6-4655-9f75-46b33056c401">SCR reviews</CPGProject>
    <_ip_UnifiedCompliancePolicyProperties xmlns="http://schemas.microsoft.com/sharepoint/v3" xsi:nil="true"/>
    <Syndicate xmlns="07fa322e-5db6-4655-9f75-46b33056c401" xsi:nil="true"/>
    <SenttoRisk_x003f_ xmlns="07fa322e-5db6-4655-9f75-46b33056c401">false</SenttoRisk_x003f_>
    <Month xmlns="07fa322e-5db6-4655-9f75-46b33056c401" xsi:nil="true"/>
    <AFR_x0020_Test_x0020_Component xmlns="07fa322e-5db6-4655-9f75-46b33056c401" xsi:nil="true"/>
    <YOA xmlns="07fa322e-5db6-4655-9f75-46b33056c401">2027</YOA>
    <ManagingAgent xmlns="07fa322e-5db6-4655-9f75-46b33056c401" xsi:nil="true"/>
    <_Flow_SignoffStatus xmlns="07fa322e-5db6-4655-9f75-46b33056c401" xsi:nil="true"/>
    <Phase xmlns="07fa322e-5db6-4655-9f75-46b33056c401" xsi:nil="true"/>
    <SAO_x0020_Workflow xmlns="07fa322e-5db6-4655-9f75-46b33056c401">1. Lloyd's Planning</SAO_x0020_Workflow>
    <SAOReturn xmlns="07fa322e-5db6-4655-9f75-46b33056c401" xsi:nil="true"/>
    <Sentto xmlns="07fa322e-5db6-4655-9f75-46b33056c401" xsi:nil="true"/>
    <UploadedtoCPGSharepointandwithAM_x003f_ xmlns="07fa322e-5db6-4655-9f75-46b33056c401">false</UploadedtoCPGSharepointandwithAM_x003f_>
    <CPGDateagreed xmlns="07fa322e-5db6-4655-9f75-46b33056c401" xsi:nil="true"/>
    <QuarterlyMonitoringWorkflow xmlns="07fa322e-5db6-4655-9f75-46b33056c401" xsi:nil="true"/>
    <DocumentType0 xmlns="07fa322e-5db6-4655-9f75-46b33056c401" xsi:nil="true"/>
    <lcf76f155ced4ddcb4097134ff3c332f xmlns="07fa322e-5db6-4655-9f75-46b33056c401">
      <Terms xmlns="http://schemas.microsoft.com/office/infopath/2007/PartnerControls"/>
    </lcf76f155ced4ddcb4097134ff3c332f>
    <SharedWithUsers xmlns="27dadb5f-a78d-4b1c-9a5e-57756df0ee8e">
      <UserInfo>
        <DisplayName>Toplis, Laura</DisplayName>
        <AccountId>227</AccountId>
        <AccountType/>
      </UserInfo>
      <UserInfo>
        <DisplayName>Pinion, James</DisplayName>
        <AccountId>701</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4D96EF4F4040A429E0E9750EA8BA52A" ma:contentTypeVersion="54" ma:contentTypeDescription="Create a new document." ma:contentTypeScope="" ma:versionID="98d62d6832aaa8a0ca14bc5d65ab9be2">
  <xsd:schema xmlns:xsd="http://www.w3.org/2001/XMLSchema" xmlns:xs="http://www.w3.org/2001/XMLSchema" xmlns:p="http://schemas.microsoft.com/office/2006/metadata/properties" xmlns:ns1="http://schemas.microsoft.com/sharepoint/v3" xmlns:ns2="07fa322e-5db6-4655-9f75-46b33056c401" xmlns:ns3="27dadb5f-a78d-4b1c-9a5e-57756df0ee8e" targetNamespace="http://schemas.microsoft.com/office/2006/metadata/properties" ma:root="true" ma:fieldsID="826293884fcdbffb26c71dbf9ecb42a1" ns1:_="" ns2:_="" ns3:_="">
    <xsd:import namespace="http://schemas.microsoft.com/sharepoint/v3"/>
    <xsd:import namespace="07fa322e-5db6-4655-9f75-46b33056c401"/>
    <xsd:import namespace="27dadb5f-a78d-4b1c-9a5e-57756df0ee8e"/>
    <xsd:element name="properties">
      <xsd:complexType>
        <xsd:sequence>
          <xsd:element name="documentManagement">
            <xsd:complexType>
              <xsd:all>
                <xsd:element ref="ns2:MediaServiceMetadata" minOccurs="0"/>
                <xsd:element ref="ns2:MediaServiceFastMetadata" minOccurs="0"/>
                <xsd:element ref="ns3:TaxCatchAll" minOccurs="0"/>
                <xsd:element ref="ns2:Syndicate" minOccurs="0"/>
                <xsd:element ref="ns2:AORGdate" minOccurs="0"/>
                <xsd:element ref="ns2:DocumentType" minOccurs="0"/>
                <xsd:element ref="ns3:SharedWithUsers" minOccurs="0"/>
                <xsd:element ref="ns3:SharedWithDetails" minOccurs="0"/>
                <xsd:element ref="ns2:MediaServiceAutoKeyPoints" minOccurs="0"/>
                <xsd:element ref="ns2:MediaServiceKeyPoints" minOccurs="0"/>
                <xsd:element ref="ns2:AFRComponent" minOccurs="0"/>
                <xsd:element ref="ns2:AsAtYearEnd" minOccurs="0"/>
                <xsd:element ref="ns2:SubmissionPeriod" minOccurs="0"/>
                <xsd:element ref="ns2:MediaServiceDateTaken" minOccurs="0"/>
                <xsd:element ref="ns2:MediaLengthInSeconds" minOccurs="0"/>
                <xsd:element ref="ns2:SenttoRisk_x003f_" minOccurs="0"/>
                <xsd:element ref="ns2:_Flow_SignoffStatus" minOccurs="0"/>
                <xsd:element ref="ns2:YOA" minOccurs="0"/>
                <xsd:element ref="ns2:Workflow" minOccurs="0"/>
                <xsd:element ref="ns2:CPGProject" minOccurs="0"/>
                <xsd:element ref="ns1:_ip_UnifiedCompliancePolicyProperties" minOccurs="0"/>
                <xsd:element ref="ns1:_ip_UnifiedCompliancePolicyUIAction" minOccurs="0"/>
                <xsd:element ref="ns2:Month" minOccurs="0"/>
                <xsd:element ref="ns2:ROMYear" minOccurs="0"/>
                <xsd:element ref="ns2:AFRSubmissionPeriod" minOccurs="0"/>
                <xsd:element ref="ns2:Sub_x002d_project" minOccurs="0"/>
                <xsd:element ref="ns2:ReservingTests" minOccurs="0"/>
                <xsd:element ref="ns2:ReportingPeriod" minOccurs="0"/>
                <xsd:element ref="ns2:AFR_x0020_Test_x0020_Component" minOccurs="0"/>
                <xsd:element ref="ns2:Phase" minOccurs="0"/>
                <xsd:element ref="ns2:SAO_x0020_Workflow" minOccurs="0"/>
                <xsd:element ref="ns2:SAOReturn" minOccurs="0"/>
                <xsd:element ref="ns2:ManagingAgent" minOccurs="0"/>
                <xsd:element ref="ns2:Sentto" minOccurs="0"/>
                <xsd:element ref="ns2:MediaServiceObjectDetectorVersions" minOccurs="0"/>
                <xsd:element ref="ns2:MediaServiceGenerationTime" minOccurs="0"/>
                <xsd:element ref="ns2:MediaServiceEventHashCode" minOccurs="0"/>
                <xsd:element ref="ns2:CPGDateagreed" minOccurs="0"/>
                <xsd:element ref="ns2:UploadedtoCPGSharepointandwithAM_x003f_" minOccurs="0"/>
                <xsd:element ref="ns2:QuarterlyMonitoringWorkflow" minOccurs="0"/>
                <xsd:element ref="ns2:DocumentType0"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fa322e-5db6-4655-9f75-46b33056c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yndicate" ma:index="11" nillable="true" ma:displayName="Syndicate" ma:format="Dropdown" ma:internalName="Syndicate">
      <xsd:complexType>
        <xsd:complexContent>
          <xsd:extension base="dms:MultiChoiceFillIn">
            <xsd:sequence>
              <xsd:element name="Value" maxOccurs="unbounded" minOccurs="0" nillable="true">
                <xsd:simpleType>
                  <xsd:union memberTypes="dms:Text">
                    <xsd:simpleType>
                      <xsd:restriction base="dms:Choice">
                        <xsd:enumeration value="s1225"/>
                        <xsd:enumeration value="s1274"/>
                        <xsd:enumeration value="s1969"/>
                        <xsd:enumeration value="s1971"/>
                        <xsd:enumeration value="s1994"/>
                        <xsd:enumeration value="s6133"/>
                        <xsd:enumeration value="s1955"/>
                        <xsd:enumeration value="s2012"/>
                        <xsd:enumeration value="s6132"/>
                        <xsd:enumeration value="s2121"/>
                        <xsd:enumeration value="s6134"/>
                        <xsd:enumeration value="s1200"/>
                        <xsd:enumeration value="s1910"/>
                        <xsd:enumeration value="s6117"/>
                        <xsd:enumeration value="s3902"/>
                        <xsd:enumeration value="s4020"/>
                        <xsd:enumeration value="s1414"/>
                        <xsd:enumeration value="s1796"/>
                        <xsd:enumeration value="s4711"/>
                        <xsd:enumeration value="s1609"/>
                        <xsd:enumeration value="s1729"/>
                        <xsd:enumeration value="s1892"/>
                        <xsd:enumeration value="s1980"/>
                        <xsd:enumeration value="s1988"/>
                        <xsd:enumeration value="s2288"/>
                        <xsd:enumeration value="s2460"/>
                        <xsd:enumeration value="s2525"/>
                        <xsd:enumeration value="s2689"/>
                        <xsd:enumeration value="s2786"/>
                        <xsd:enumeration value="s3268"/>
                        <xsd:enumeration value="s4242"/>
                        <xsd:enumeration value="s4747"/>
                        <xsd:enumeration value="s6131"/>
                        <xsd:enumeration value="s0609"/>
                        <xsd:enumeration value="s2232"/>
                        <xsd:enumeration value="s1686"/>
                        <xsd:enumeration value="s2623"/>
                        <xsd:enumeration value="s3622"/>
                        <xsd:enumeration value="s3623"/>
                        <xsd:enumeration value="s5623"/>
                        <xsd:enumeration value="s6107"/>
                        <xsd:enumeration value="s5886"/>
                        <xsd:enumeration value="s1618"/>
                        <xsd:enumeration value="s2987"/>
                        <xsd:enumeration value="s2988"/>
                        <xsd:enumeration value="s0044"/>
                        <xsd:enumeration value="s1861"/>
                        <xsd:enumeration value="s4444"/>
                        <xsd:enumeration value="s1110"/>
                        <xsd:enumeration value="s2015"/>
                        <xsd:enumeration value="s1084"/>
                        <xsd:enumeration value="s1176"/>
                        <xsd:enumeration value="s2488"/>
                        <xsd:enumeration value="s0318"/>
                        <xsd:enumeration value="s1975"/>
                        <xsd:enumeration value="s1991"/>
                        <xsd:enumeration value="s5151"/>
                        <xsd:enumeration value="s2008"/>
                        <xsd:enumeration value="s0435"/>
                        <xsd:enumeration value="s1947"/>
                        <xsd:enumeration value="s2014"/>
                        <xsd:enumeration value="s4000"/>
                        <xsd:enumeration value="s6125"/>
                        <xsd:enumeration value="s0382"/>
                        <xsd:enumeration value="s4141"/>
                        <xsd:enumeration value="s0033"/>
                        <xsd:enumeration value="s3624"/>
                        <xsd:enumeration value="s6104"/>
                        <xsd:enumeration value="s1301"/>
                        <xsd:enumeration value="s0218"/>
                        <xsd:enumeration value="s1856"/>
                        <xsd:enumeration value="s2010"/>
                        <xsd:enumeration value="s3010"/>
                        <xsd:enumeration value="s4472"/>
                        <xsd:enumeration value="s2791"/>
                        <xsd:enumeration value="s6103"/>
                        <xsd:enumeration value="s3000"/>
                        <xsd:enumeration value="s0727"/>
                        <xsd:enumeration value="s2001"/>
                        <xsd:enumeration value="s0457"/>
                        <xsd:enumeration value="s1840"/>
                        <xsd:enumeration value="s1221"/>
                        <xsd:enumeration value="s2357"/>
                        <xsd:enumeration value="s2358"/>
                        <xsd:enumeration value="s1218"/>
                        <xsd:enumeration value="s1884"/>
                        <xsd:enumeration value="s1492"/>
                        <xsd:enumeration value="s0386"/>
                        <xsd:enumeration value="s2999"/>
                        <xsd:enumeration value="s1458"/>
                        <xsd:enumeration value="s2468"/>
                        <xsd:enumeration value="s3500"/>
                        <xsd:enumeration value="s1945"/>
                        <xsd:enumeration value="s1919"/>
                        <xsd:enumeration value="s1183"/>
                        <xsd:enumeration value="s2019"/>
                        <xsd:enumeration value="s0308"/>
                        <xsd:enumeration value="s0309"/>
                        <xsd:enumeration value="s0510"/>
                        <xsd:enumeration value="s0557"/>
                        <xsd:enumeration value="s1880"/>
                        <xsd:enumeration value="s5000"/>
                        <xsd:enumeration value="s5678"/>
                        <xsd:enumeration value="s1967"/>
                        <xsd:enumeration value="s2003"/>
                        <xsd:enumeration value="s3002"/>
                        <xsd:enumeration value="s2088"/>
                        <xsd:enumeration value="s3334"/>
                        <xsd:enumeration value="s1100"/>
                        <xsd:enumeration value="s2454"/>
                        <xsd:enumeration value="s1925"/>
                        <xsd:enumeration value="s3939"/>
                        <xsd:enumeration value="s3832"/>
                        <xsd:enumeration value="s2427"/>
                        <xsd:enumeration value="s1416"/>
                        <xsd:enumeration value="s1985"/>
                        <xsd:enumeration value="s3456"/>
                        <xsd:enumeration value="s1902"/>
                        <xsd:enumeration value="s1966"/>
                        <xsd:enumeration value="s2880"/>
                        <xsd:enumeration value="s1922"/>
                        <xsd:enumeration value="s3123"/>
                        <xsd:enumeration value="s1322"/>
                        <xsd:enumeration value="s1699"/>
                        <xsd:enumeration value="s2050"/>
                        <xsd:enumeration value="s0623"/>
                        <xsd:enumeration value="s3705"/>
                        <xsd:enumeration value="s2025"/>
                        <xsd:enumeration value="s1254"/>
                        <xsd:enumeration value="s2843"/>
                        <xsd:enumeration value="s1996"/>
                        <xsd:enumeration value="s2024"/>
                        <xsd:enumeration value="s2478"/>
                        <xsd:enumeration value="s5183"/>
                        <xsd:enumeration value="s4321"/>
                        <xsd:enumeration value="s1347"/>
                        <xsd:enumeration value="s6136"/>
                        <xsd:enumeration value="s5757"/>
                      </xsd:restriction>
                    </xsd:simpleType>
                  </xsd:union>
                </xsd:simpleType>
              </xsd:element>
            </xsd:sequence>
          </xsd:extension>
        </xsd:complexContent>
      </xsd:complexType>
    </xsd:element>
    <xsd:element name="AORGdate" ma:index="12" nillable="true" ma:displayName="AORG date" ma:format="DateOnly" ma:internalName="AORGdate">
      <xsd:simpleType>
        <xsd:restriction base="dms:DateTime"/>
      </xsd:simpleType>
    </xsd:element>
    <xsd:element name="DocumentType" ma:index="13" nillable="true" ma:displayName="Document Type" ma:format="Dropdown" ma:internalName="DocumentType">
      <xsd:simpleType>
        <xsd:restriction base="dms:Choice">
          <xsd:enumeration value="Minutes"/>
          <xsd:enumeration value="Agenda"/>
          <xsd:enumeration value="Pack"/>
          <xsd:enumeration value="Individual File"/>
          <xsd:enumeration value="Template"/>
          <xsd:enumeration value="Audit File"/>
          <xsd:enumeration value="Tracker"/>
          <xsd:enumeration value="Presentation and Communications"/>
          <xsd:enumeration value="Data"/>
          <xsd:enumeration value="Syndicate Submission"/>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AFRComponent" ma:index="18" nillable="true" ma:displayName="AFR Component" ma:format="Dropdown" ma:internalName="AFRComponent">
      <xsd:complexType>
        <xsd:complexContent>
          <xsd:extension base="dms:MultiChoice">
            <xsd:sequence>
              <xsd:element name="Value" maxOccurs="unbounded" minOccurs="0" nillable="true">
                <xsd:simpleType>
                  <xsd:restriction base="dms:Choice">
                    <xsd:enumeration value="SA Template"/>
                    <xsd:enumeration value="UW Opinion"/>
                    <xsd:enumeration value="RM Opinion"/>
                    <xsd:enumeration value="TP Opinion"/>
                    <xsd:enumeration value="RI Opinion"/>
                    <xsd:enumeration value="Appendix"/>
                    <xsd:enumeration value="Exhibits supporting SBF - Option 2 Submission"/>
                  </xsd:restriction>
                </xsd:simpleType>
              </xsd:element>
            </xsd:sequence>
          </xsd:extension>
        </xsd:complexContent>
      </xsd:complexType>
    </xsd:element>
    <xsd:element name="AsAtYearEnd" ma:index="19" nillable="true" ma:displayName="As At Year End  " ma:format="Dropdown" ma:internalName="AsAtYearEnd">
      <xsd:simpleType>
        <xsd:restriction base="dms:Choice">
          <xsd:enumeration value="2021"/>
          <xsd:enumeration value="2022"/>
          <xsd:enumeration value="2023"/>
          <xsd:enumeration value="2024"/>
        </xsd:restriction>
      </xsd:simpleType>
    </xsd:element>
    <xsd:element name="SubmissionPeriod" ma:index="20" nillable="true" ma:displayName="Submission Period" ma:format="Dropdown" ma:internalName="SubmissionPeriod">
      <xsd:simpleType>
        <xsd:restriction base="dms:Choice">
          <xsd:enumeration value="May"/>
          <xsd:enumeration value="Novemeber"/>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SenttoRisk_x003f_" ma:index="23" nillable="true" ma:displayName="Sent to Risk?" ma:default="0" ma:description="Has this file been sent to Risk" ma:format="Dropdown" ma:internalName="SenttoRisk_x003f_">
      <xsd:simpleType>
        <xsd:restriction base="dms:Boolean"/>
      </xsd:simpleType>
    </xsd:element>
    <xsd:element name="_Flow_SignoffStatus" ma:index="24" nillable="true" ma:displayName="Sign-off status" ma:internalName="Sign_x002d_off_x0020_status">
      <xsd:simpleType>
        <xsd:restriction base="dms:Text"/>
      </xsd:simpleType>
    </xsd:element>
    <xsd:element name="YOA" ma:index="25" nillable="true" ma:displayName="YOA" ma:format="Dropdown" ma:internalName="YOA">
      <xsd:simpleType>
        <xsd:restriction base="dms:Choice">
          <xsd:enumeration value="2022"/>
          <xsd:enumeration value="2023"/>
          <xsd:enumeration value="2024"/>
          <xsd:enumeration value="2025"/>
          <xsd:enumeration value="2026"/>
          <xsd:enumeration value="2027"/>
        </xsd:restriction>
      </xsd:simpleType>
    </xsd:element>
    <xsd:element name="Workflow" ma:index="26" nillable="true" ma:displayName="Workflow" ma:format="Dropdown" ma:internalName="Workflow">
      <xsd:simpleType>
        <xsd:restriction base="dms:Choice">
          <xsd:enumeration value="1.Planning"/>
          <xsd:enumeration value="1.Templates"/>
          <xsd:enumeration value="2.Lloyd's Return Data"/>
          <xsd:enumeration value="2. Other Data"/>
          <xsd:enumeration value="3.Managing Agent Data"/>
          <xsd:enumeration value="4.Workings"/>
          <xsd:enumeration value="5.Deliverables"/>
          <xsd:enumeration value="6.Correspondence"/>
          <xsd:enumeration value="7.Dashboard"/>
          <xsd:enumeration value="8. Governance"/>
          <xsd:enumeration value="Feedback"/>
        </xsd:restriction>
      </xsd:simpleType>
    </xsd:element>
    <xsd:element name="CPGProject" ma:index="27" nillable="true" ma:displayName="CPG Project" ma:format="Dropdown" ma:internalName="CPGProject">
      <xsd:simpleType>
        <xsd:restriction base="dms:Choice">
          <xsd:enumeration value="SCR reviews"/>
          <xsd:enumeration value="Syndicate Reserving"/>
          <xsd:enumeration value="Choice 3"/>
        </xsd:restriction>
      </xsd:simpleType>
    </xsd:element>
    <xsd:element name="Month" ma:index="30" nillable="true" ma:displayName="Month" ma:format="DateOnly" ma:internalName="Month">
      <xsd:simpleType>
        <xsd:restriction base="dms:DateTime"/>
      </xsd:simpleType>
    </xsd:element>
    <xsd:element name="ROMYear" ma:index="31" nillable="true" ma:displayName="ROM Year" ma:format="RadioButtons" ma:internalName="ROMYear">
      <xsd:simpleType>
        <xsd:restriction base="dms:Choice">
          <xsd:enumeration value="2021/22"/>
          <xsd:enumeration value="2022/23"/>
          <xsd:enumeration value="2023/24"/>
        </xsd:restriction>
      </xsd:simpleType>
    </xsd:element>
    <xsd:element name="AFRSubmissionPeriod" ma:index="32" nillable="true" ma:displayName="AFR Submission Period" ma:format="Dropdown" ma:internalName="AFRSubmissionPeriod">
      <xsd:simpleType>
        <xsd:restriction base="dms:Choice">
          <xsd:enumeration value="May 2022"/>
          <xsd:enumeration value="Nov 2022"/>
          <xsd:enumeration value="May 2023"/>
          <xsd:enumeration value="Nov 2023"/>
          <xsd:enumeration value="May 2024"/>
          <xsd:enumeration value="Nov 2024"/>
          <xsd:enumeration value="May 2025"/>
          <xsd:enumeration value="Nov 2025"/>
          <xsd:enumeration value="May 2026"/>
          <xsd:enumeration value="Nov 2026"/>
        </xsd:restriction>
      </xsd:simpleType>
    </xsd:element>
    <xsd:element name="Sub_x002d_project" ma:index="33" nillable="true" ma:displayName="Sub-project" ma:format="Dropdown" ma:internalName="Sub_x002d_project">
      <xsd:simpleType>
        <xsd:restriction base="dms:Text">
          <xsd:maxLength value="255"/>
        </xsd:restriction>
      </xsd:simpleType>
    </xsd:element>
    <xsd:element name="ReservingTests" ma:index="34" nillable="true" ma:displayName="Reserving Tests" ma:format="Dropdown" ma:internalName="ReservingTests">
      <xsd:simpleType>
        <xsd:restriction base="dms:Choice">
          <xsd:enumeration value="Framework Revamp"/>
          <xsd:enumeration value="TP RF"/>
          <xsd:enumeration value="Solvency Tests"/>
          <xsd:enumeration value="Minimum Tests"/>
          <xsd:enumeration value="Retrospective Loadings"/>
          <xsd:enumeration value="Best Estimate Reviews"/>
          <xsd:enumeration value="Feedback Letters"/>
          <xsd:enumeration value="MI"/>
          <xsd:enumeration value="Presentations &amp; Communications"/>
          <xsd:enumeration value="Mid-Year"/>
        </xsd:restriction>
      </xsd:simpleType>
    </xsd:element>
    <xsd:element name="ReportingPeriod" ma:index="35" nillable="true" ma:displayName="Reporting Period" ma:description="Reporting Period by Year, Quarter" ma:format="Dropdown" ma:internalName="ReportingPeriod">
      <xsd:complexType>
        <xsd:complexContent>
          <xsd:extension base="dms:MultiChoice">
            <xsd:sequence>
              <xsd:element name="Value" maxOccurs="unbounded" minOccurs="0" nillable="true">
                <xsd:simpleType>
                  <xsd:restriction base="dms:Choice">
                    <xsd:enumeration value="2022 Q2"/>
                    <xsd:enumeration value="2022 Q3"/>
                    <xsd:enumeration value="2022 Q4"/>
                    <xsd:enumeration value="2023 Q1"/>
                    <xsd:enumeration value="2023 Q2"/>
                    <xsd:enumeration value="2023 Q3"/>
                    <xsd:enumeration value="2023 Q4"/>
                  </xsd:restriction>
                </xsd:simpleType>
              </xsd:element>
            </xsd:sequence>
          </xsd:extension>
        </xsd:complexContent>
      </xsd:complexType>
    </xsd:element>
    <xsd:element name="AFR_x0020_Test_x0020_Component" ma:index="36" nillable="true" ma:displayName="AFR Test Component" ma:format="Dropdown" ma:internalName="AFR_x0020_Test_x0020_Component">
      <xsd:simpleType>
        <xsd:restriction base="dms:Choice">
          <xsd:enumeration value="2023 Nov"/>
          <xsd:enumeration value="2023 May"/>
          <xsd:enumeration value="test"/>
        </xsd:restriction>
      </xsd:simpleType>
    </xsd:element>
    <xsd:element name="Phase" ma:index="37" nillable="true" ma:displayName="Phase" ma:description="Phase 1 is ROMs and Phase 2 is Questionnaire" ma:format="Dropdown" ma:internalName="Phase">
      <xsd:simpleType>
        <xsd:restriction base="dms:Choice">
          <xsd:enumeration value="Phase 1 - ROM"/>
          <xsd:enumeration value="Phase 2 - ROM"/>
          <xsd:enumeration value="Choice 3"/>
        </xsd:restriction>
      </xsd:simpleType>
    </xsd:element>
    <xsd:element name="SAO_x0020_Workflow" ma:index="38" nillable="true" ma:displayName="SAO Workflow" ma:format="Dropdown" ma:internalName="SAO_x0020_Workflow">
      <xsd:simpleType>
        <xsd:restriction base="dms:Choice">
          <xsd:enumeration value="1. Lloyd's Planning"/>
          <xsd:enumeration value="2. Syndicate Return"/>
          <xsd:enumeration value="3. Lloyd's Analysis"/>
          <xsd:enumeration value="4. Margin Analysis"/>
          <xsd:enumeration value="5. Deliverable"/>
        </xsd:restriction>
      </xsd:simpleType>
    </xsd:element>
    <xsd:element name="SAOReturn" ma:index="39" nillable="true" ma:displayName="SAO Return" ma:format="Dropdown" ma:internalName="SAOReturn">
      <xsd:simpleType>
        <xsd:restriction base="dms:Choice">
          <xsd:enumeration value="SAO Opinion"/>
          <xsd:enumeration value="CRTF"/>
          <xsd:enumeration value="SLTF"/>
          <xsd:enumeration value="SAO Template"/>
          <xsd:enumeration value="Inflation Template"/>
          <xsd:enumeration value="SAO Report"/>
        </xsd:restriction>
      </xsd:simpleType>
    </xsd:element>
    <xsd:element name="ManagingAgent" ma:index="40" nillable="true" ma:displayName="Managing Agent" ma:format="Dropdown" ma:list="2d1f0770-c77d-4e56-b2bb-9dd2b5fffd63" ma:internalName="ManagingAgent" ma:showField="field_4">
      <xsd:simpleType>
        <xsd:restriction base="dms:Lookup"/>
      </xsd:simpleType>
    </xsd:element>
    <xsd:element name="Sentto" ma:index="41" nillable="true" ma:displayName="Sent to" ma:format="Dropdown" ma:internalName="Sentto">
      <xsd:simpleType>
        <xsd:restriction base="dms:Choice">
          <xsd:enumeration value="PRA"/>
          <xsd:enumeration value="Risk"/>
        </xsd:restrictio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EventHashCode" ma:index="44" nillable="true" ma:displayName="MediaServiceEventHashCode" ma:hidden="true" ma:internalName="MediaServiceEventHashCode" ma:readOnly="true">
      <xsd:simpleType>
        <xsd:restriction base="dms:Text"/>
      </xsd:simpleType>
    </xsd:element>
    <xsd:element name="CPGDateagreed" ma:index="45" nillable="true" ma:displayName="CPG Date agreed " ma:format="DateOnly" ma:internalName="CPGDateagreed">
      <xsd:simpleType>
        <xsd:restriction base="dms:DateTime"/>
      </xsd:simpleType>
    </xsd:element>
    <xsd:element name="UploadedtoCPGSharepointandwithAM_x003f_" ma:index="46" nillable="true" ma:displayName="Uploaded to CPG Sharepoint and with AM?" ma:default="0" ma:description="Share file with AM" ma:format="Dropdown" ma:internalName="UploadedtoCPGSharepointandwithAM_x003f_">
      <xsd:simpleType>
        <xsd:restriction base="dms:Boolean"/>
      </xsd:simpleType>
    </xsd:element>
    <xsd:element name="QuarterlyMonitoringWorkflow" ma:index="47" nillable="true" ma:displayName="Quarterly Monitoring Workflow" ma:format="Dropdown" ma:internalName="QuarterlyMonitoringWorkflow">
      <xsd:complexType>
        <xsd:complexContent>
          <xsd:extension base="dms:MultiChoice">
            <xsd:sequence>
              <xsd:element name="Value" maxOccurs="unbounded" minOccurs="0" nillable="true">
                <xsd:simpleType>
                  <xsd:restriction base="dms:Choice">
                    <xsd:enumeration value="QMA 104"/>
                    <xsd:enumeration value="Major Losses"/>
                    <xsd:enumeration value="Thematic"/>
                    <xsd:enumeration value="Catastrophe"/>
                  </xsd:restriction>
                </xsd:simpleType>
              </xsd:element>
            </xsd:sequence>
          </xsd:extension>
        </xsd:complexContent>
      </xsd:complexType>
    </xsd:element>
    <xsd:element name="DocumentType0" ma:index="48" nillable="true" ma:displayName="Document Type " ma:format="Dropdown" ma:internalName="DocumentType0">
      <xsd:simpleType>
        <xsd:restriction base="dms:Choice">
          <xsd:enumeration value="Guidance"/>
          <xsd:enumeration value="Data"/>
          <xsd:enumeration value="Template"/>
          <xsd:enumeration value="Validation"/>
          <xsd:enumeration value="Tracker"/>
          <xsd:enumeration value="Workings"/>
        </xsd:restriction>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5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dadb5f-a78d-4b1c-9a5e-57756df0ee8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c0d71fc-f178-47ef-b870-a276e5ffb703}" ma:internalName="TaxCatchAll" ma:showField="CatchAllData" ma:web="27dadb5f-a78d-4b1c-9a5e-57756df0ee8e">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892D5-53FF-41E3-8461-78DF1C2A09C3}">
  <ds:schemaRefs>
    <ds:schemaRef ds:uri="http://schemas.microsoft.com/DataMashup"/>
  </ds:schemaRefs>
</ds:datastoreItem>
</file>

<file path=customXml/itemProps2.xml><?xml version="1.0" encoding="utf-8"?>
<ds:datastoreItem xmlns:ds="http://schemas.openxmlformats.org/officeDocument/2006/customXml" ds:itemID="{47D48ECA-8486-4CFE-B667-AB74E39DAF36}">
  <ds:schemaRefs>
    <ds:schemaRef ds:uri="http://schemas.microsoft.com/sharepoint/v3/contenttype/forms"/>
  </ds:schemaRefs>
</ds:datastoreItem>
</file>

<file path=customXml/itemProps3.xml><?xml version="1.0" encoding="utf-8"?>
<ds:datastoreItem xmlns:ds="http://schemas.openxmlformats.org/officeDocument/2006/customXml" ds:itemID="{4FDD4EE0-ACFD-470C-810E-8C833BDAE8FE}">
  <ds:schemaRefs>
    <ds:schemaRef ds:uri="http://schemas.microsoft.com/sharepoint/v3"/>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 ds:uri="http://purl.org/dc/dcmitype/"/>
    <ds:schemaRef ds:uri="http://schemas.microsoft.com/office/infopath/2007/PartnerControls"/>
    <ds:schemaRef ds:uri="27dadb5f-a78d-4b1c-9a5e-57756df0ee8e"/>
    <ds:schemaRef ds:uri="07fa322e-5db6-4655-9f75-46b33056c401"/>
    <ds:schemaRef ds:uri="http://schemas.microsoft.com/office/2006/metadata/properties"/>
  </ds:schemaRefs>
</ds:datastoreItem>
</file>

<file path=customXml/itemProps4.xml><?xml version="1.0" encoding="utf-8"?>
<ds:datastoreItem xmlns:ds="http://schemas.openxmlformats.org/officeDocument/2006/customXml" ds:itemID="{D78EFF71-9B78-4482-BF2C-3C931B1B9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7fa322e-5db6-4655-9f75-46b33056c401"/>
    <ds:schemaRef ds:uri="27dadb5f-a78d-4b1c-9a5e-57756df0ee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7</vt:i4>
      </vt:variant>
    </vt:vector>
  </HeadingPairs>
  <TitlesOfParts>
    <vt:vector size="27" baseType="lpstr">
      <vt:lpstr>Control</vt:lpstr>
      <vt:lpstr>Information</vt:lpstr>
      <vt:lpstr>General queries</vt:lpstr>
      <vt:lpstr>Minimum Tests &amp; FG</vt:lpstr>
      <vt:lpstr>Model LR</vt:lpstr>
      <vt:lpstr>Geopolitical</vt:lpstr>
      <vt:lpstr>Market risk</vt:lpstr>
      <vt:lpstr>ExtraCalcs</vt:lpstr>
      <vt:lpstr>Lookups</vt:lpstr>
      <vt:lpstr>Data collation&gt;&gt;</vt:lpstr>
      <vt:lpstr>General</vt:lpstr>
      <vt:lpstr>Feedback</vt:lpstr>
      <vt:lpstr>MLAs</vt:lpstr>
      <vt:lpstr>Stability Testing</vt:lpstr>
      <vt:lpstr>MLR_Q1</vt:lpstr>
      <vt:lpstr>MLR_Q3A</vt:lpstr>
      <vt:lpstr>MLR_Q3B</vt:lpstr>
      <vt:lpstr>MLR_Q2_Q4_Q5</vt:lpstr>
      <vt:lpstr>Geo</vt:lpstr>
      <vt:lpstr>Market</vt:lpstr>
      <vt:lpstr>Chosen_Syndicate</vt:lpstr>
      <vt:lpstr>Control!Print_Area</vt:lpstr>
      <vt:lpstr>'General queries'!Print_Area</vt:lpstr>
      <vt:lpstr>Geopolitical!Print_Area</vt:lpstr>
      <vt:lpstr>Information!Print_Area</vt:lpstr>
      <vt:lpstr>'Minimum Tests &amp; FG'!Print_Area</vt:lpstr>
      <vt:lpstr>'Model LR'!Print_Area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Devkaran, Jayesh</dc:creator>
  <cp:keywords/>
  <dc:description/>
  <cp:lastModifiedBy>Modi, Dipsi</cp:lastModifiedBy>
  <cp:revision/>
  <cp:lastPrinted>2026-05-28T19:00:55Z</cp:lastPrinted>
  <dcterms:created xsi:type="dcterms:W3CDTF">2019-07-08T12:16:48Z</dcterms:created>
  <dcterms:modified xsi:type="dcterms:W3CDTF">2026-07-23T14:39:09Z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0x010100D4D96EF4F4040A429E0E9750EA8BA52A</vt:lpwstr>
  </property>
  <property fmtid="{D5CDD505-2E9C-101B-9397-08002B2CF9AE}" pid="3" name="MediaServiceImageTags">
    <vt:lpwstr/>
  </property>
  <property fmtid="{D5CDD505-2E9C-101B-9397-08002B2CF9AE}" pid="4" name="MSIP_Label_d9d4eac9-bab1-4863-b7e6-52e5c519cf63_Enabled">
    <vt:lpwstr>true</vt:lpwstr>
  </property>
  <property fmtid="{D5CDD505-2E9C-101B-9397-08002B2CF9AE}" pid="5" name="MSIP_Label_d9d4eac9-bab1-4863-b7e6-52e5c519cf63_SetDate">
    <vt:lpwstr>2025-07-11T12:26:00Z</vt:lpwstr>
  </property>
  <property fmtid="{D5CDD505-2E9C-101B-9397-08002B2CF9AE}" pid="6" name="MSIP_Label_d9d4eac9-bab1-4863-b7e6-52e5c519cf63_Method">
    <vt:lpwstr>Privileged</vt:lpwstr>
  </property>
  <property fmtid="{D5CDD505-2E9C-101B-9397-08002B2CF9AE}" pid="7" name="MSIP_Label_d9d4eac9-bab1-4863-b7e6-52e5c519cf63_Name">
    <vt:lpwstr>d9d4eac9-bab1-4863-b7e6-52e5c519cf63</vt:lpwstr>
  </property>
  <property fmtid="{D5CDD505-2E9C-101B-9397-08002B2CF9AE}" pid="8" name="MSIP_Label_d9d4eac9-bab1-4863-b7e6-52e5c519cf63_SiteId">
    <vt:lpwstr>8df4b91e-bf72-411d-9902-5ecc8f1e6c11</vt:lpwstr>
  </property>
  <property fmtid="{D5CDD505-2E9C-101B-9397-08002B2CF9AE}" pid="9" name="MSIP_Label_d9d4eac9-bab1-4863-b7e6-52e5c519cf63_ActionId">
    <vt:lpwstr>6cb6d250-f949-4ef6-a9c5-8c5caf570f82</vt:lpwstr>
  </property>
  <property fmtid="{D5CDD505-2E9C-101B-9397-08002B2CF9AE}" pid="10" name="MSIP_Label_d9d4eac9-bab1-4863-b7e6-52e5c519cf63_ContentBits">
    <vt:lpwstr>2</vt:lpwstr>
  </property>
  <property fmtid="{D5CDD505-2E9C-101B-9397-08002B2CF9AE}" pid="11" name="MSIP_Label_d9d4eac9-bab1-4863-b7e6-52e5c519cf63_Tag">
    <vt:lpwstr>10, 0, 1, 1</vt:lpwstr>
  </property>
</Properties>
</file>