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tables/table1.xml" ContentType="application/vnd.openxmlformats-officedocument.spreadsheetml.table+xml"/>
  <Override PartName="/xl/tables/table2.xml" ContentType="application/vnd.openxmlformats-officedocument.spreadsheetml.table+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charts/chart33.xml" ContentType="application/vnd.openxmlformats-officedocument.drawingml.chart+xml"/>
  <Override PartName="/xl/theme/themeOverride1.xml" ContentType="application/vnd.openxmlformats-officedocument.themeOverride+xml"/>
  <Override PartName="/xl/charts/chart34.xml" ContentType="application/vnd.openxmlformats-officedocument.drawingml.chart+xml"/>
  <Override PartName="/xl/theme/themeOverride2.xml" ContentType="application/vnd.openxmlformats-officedocument.themeOverride+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charts/chart35.xml" ContentType="application/vnd.openxmlformats-officedocument.drawingml.chart+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charts/chart36.xml" ContentType="application/vnd.openxmlformats-officedocument.drawingml.chart+xml"/>
  <Override PartName="/xl/drawings/drawing4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codeName="ThisWorkbook"/>
  <mc:AlternateContent xmlns:mc="http://schemas.openxmlformats.org/markup-compatibility/2006">
    <mc:Choice Requires="x15">
      <x15ac:absPath xmlns:x15ac="http://schemas.microsoft.com/office/spreadsheetml/2010/11/ac" url="Y:\2020 SCR Review\Project Management\Pro Forma\2020 LCR\"/>
    </mc:Choice>
  </mc:AlternateContent>
  <xr:revisionPtr revIDLastSave="0" documentId="10_ncr:100000_{392FEC85-C9DE-44A2-A54C-2CE9FCE5929F}" xr6:coauthVersionLast="31" xr6:coauthVersionMax="31" xr10:uidLastSave="{00000000-0000-0000-0000-000000000000}"/>
  <bookViews>
    <workbookView xWindow="0" yWindow="120" windowWidth="16410" windowHeight="7110" tabRatio="873" firstSheet="2" activeTab="2" xr2:uid="{00000000-000D-0000-FFFF-FFFF00000000}"/>
  </bookViews>
  <sheets>
    <sheet name="adjustmentSheet" sheetId="2" state="hidden" r:id="rId1"/>
    <sheet name="RS_ValueSource" sheetId="3" state="hidden" r:id="rId2"/>
    <sheet name="Home" sheetId="32" r:id="rId3"/>
    <sheet name="Key" sheetId="39" r:id="rId4"/>
    <sheet name="LCR Notes" sheetId="31" r:id="rId5"/>
    <sheet name="010" sheetId="4" r:id="rId6"/>
    <sheet name="012" sheetId="5" r:id="rId7"/>
    <sheet name="012 Validations" sheetId="58" r:id="rId8"/>
    <sheet name="309" sheetId="6" r:id="rId9"/>
    <sheet name="309 Validations" sheetId="33" r:id="rId10"/>
    <sheet name="310" sheetId="7" r:id="rId11"/>
    <sheet name="310 Validations" sheetId="34" r:id="rId12"/>
    <sheet name="311" sheetId="8" r:id="rId13"/>
    <sheet name="311 Validations" sheetId="35" r:id="rId14"/>
    <sheet name="312" sheetId="9" r:id="rId15"/>
    <sheet name="312 Validations" sheetId="36" r:id="rId16"/>
    <sheet name="313" sheetId="10" r:id="rId17"/>
    <sheet name="313 Validations" sheetId="37" r:id="rId18"/>
    <sheet name="314" sheetId="11" r:id="rId19"/>
    <sheet name="314 Validations" sheetId="38" r:id="rId20"/>
    <sheet name="Supp Q Notes 400 - 571" sheetId="54" r:id="rId21"/>
    <sheet name="400" sheetId="12" r:id="rId22"/>
    <sheet name="400 Validations" sheetId="52" r:id="rId23"/>
    <sheet name="500" sheetId="13" r:id="rId24"/>
    <sheet name="500 Validations" sheetId="40" r:id="rId25"/>
    <sheet name="501" sheetId="14" r:id="rId26"/>
    <sheet name="502" sheetId="15" r:id="rId27"/>
    <sheet name="502 Validations" sheetId="41" r:id="rId28"/>
    <sheet name="503" sheetId="16" r:id="rId29"/>
    <sheet name="510" sheetId="17" r:id="rId30"/>
    <sheet name="510 Validations" sheetId="42" r:id="rId31"/>
    <sheet name="511" sheetId="18" r:id="rId32"/>
    <sheet name="520" sheetId="19" r:id="rId33"/>
    <sheet name="520 Validations" sheetId="43" r:id="rId34"/>
    <sheet name="521" sheetId="20" r:id="rId35"/>
    <sheet name="ChartData" sheetId="21" state="hidden" r:id="rId36"/>
    <sheet name="530" sheetId="22" r:id="rId37"/>
    <sheet name="530 Validations" sheetId="55" r:id="rId38"/>
    <sheet name="531" sheetId="23" r:id="rId39"/>
    <sheet name="531 Validations" sheetId="47" r:id="rId40"/>
    <sheet name="540" sheetId="24" r:id="rId41"/>
    <sheet name="541" sheetId="25" r:id="rId42"/>
    <sheet name="550" sheetId="26" r:id="rId43"/>
    <sheet name="550 Validations" sheetId="46" r:id="rId44"/>
    <sheet name="560" sheetId="27" r:id="rId45"/>
    <sheet name="560 Validations" sheetId="56" r:id="rId46"/>
    <sheet name="561" sheetId="48" r:id="rId47"/>
    <sheet name="562" sheetId="50" r:id="rId48"/>
    <sheet name="562 Validations" sheetId="57" r:id="rId49"/>
    <sheet name="570" sheetId="28" r:id="rId50"/>
    <sheet name="570 Validations" sheetId="51" r:id="rId51"/>
    <sheet name="571" sheetId="29" r:id="rId52"/>
    <sheet name="600" sheetId="30" r:id="rId53"/>
  </sheets>
  <definedNames>
    <definedName name="_xlnm._FilterDatabase" localSheetId="7" hidden="1">'012 Validations'!$C$3:$I$9</definedName>
    <definedName name="_xlnm._FilterDatabase" localSheetId="9" hidden="1">'309 Validations'!$C$3:$I$52</definedName>
    <definedName name="_xlnm._FilterDatabase" localSheetId="11" hidden="1">'310 Validations'!$C$3:$I$27</definedName>
    <definedName name="_xlnm._FilterDatabase" localSheetId="13" hidden="1">'311 Validations'!$C$3:$I$52</definedName>
    <definedName name="_xlnm._FilterDatabase" localSheetId="15" hidden="1">'312 Validations'!$C$3:$I$20</definedName>
    <definedName name="_xlnm._FilterDatabase" localSheetId="17" hidden="1">'313 Validations'!$C$3:$I$42</definedName>
    <definedName name="_xlnm._FilterDatabase" localSheetId="19" hidden="1">'314 Validations'!$C$3:$I$61</definedName>
    <definedName name="_xlnm._FilterDatabase" localSheetId="22" hidden="1">'400 Validations'!$C$3:$I$4</definedName>
    <definedName name="_xlnm._FilterDatabase" localSheetId="24" hidden="1">'500 Validations'!$C$3:$I$28</definedName>
    <definedName name="_xlnm._FilterDatabase" localSheetId="27" hidden="1">'502 Validations'!$C$3:$I$27</definedName>
    <definedName name="_xlnm._FilterDatabase" localSheetId="30" hidden="1">'510 Validations'!$C$3:$I$29</definedName>
    <definedName name="_xlnm._FilterDatabase" localSheetId="33" hidden="1">'520 Validations'!$C$3:$I$30</definedName>
    <definedName name="_xlnm._FilterDatabase" localSheetId="37" hidden="1">'530 Validations'!$C$3:$I$4</definedName>
    <definedName name="_xlnm._FilterDatabase" localSheetId="39" hidden="1">'531 Validations'!$C$3:$I$4</definedName>
    <definedName name="_xlnm._FilterDatabase" localSheetId="43" hidden="1">'550 Validations'!$C$3:$I$5</definedName>
    <definedName name="_xlnm._FilterDatabase" localSheetId="45" hidden="1">'560 Validations'!$C$3:$I$4</definedName>
    <definedName name="_xlnm._FilterDatabase" localSheetId="48" hidden="1">'562 Validations'!$C$3:$I$4</definedName>
    <definedName name="_xlnm._FilterDatabase" localSheetId="50" hidden="1">'570 Validations'!$C$3:$I$4</definedName>
    <definedName name="_xlnm.Print_Area" localSheetId="5">'010'!$A$1:$E$29</definedName>
    <definedName name="_xlnm.Print_Area" localSheetId="6">'012'!$A$1:$L$37</definedName>
    <definedName name="_xlnm.Print_Area" localSheetId="7">'012 Validations'!$A$1:$H$9</definedName>
    <definedName name="_xlnm.Print_Area" localSheetId="8">'309'!$A$1:$N$44</definedName>
    <definedName name="_xlnm.Print_Area" localSheetId="9">'309 Validations'!$A$1:$H$52</definedName>
    <definedName name="_xlnm.Print_Area" localSheetId="10">'310'!$A$1:$O$15</definedName>
    <definedName name="_xlnm.Print_Area" localSheetId="11">'310 Validations'!$C$2:$H$27</definedName>
    <definedName name="_xlnm.Print_Area" localSheetId="12">'311'!$A$1:$N$63</definedName>
    <definedName name="_xlnm.Print_Area" localSheetId="13">'311 Validations'!$C$2:$H$52</definedName>
    <definedName name="_xlnm.Print_Area" localSheetId="14">'312'!$A$1:$V$60</definedName>
    <definedName name="_xlnm.Print_Area" localSheetId="15">'312 Validations'!$C$1:$H$20</definedName>
    <definedName name="_xlnm.Print_Area" localSheetId="16">'313'!$A$1:$K$43</definedName>
    <definedName name="_xlnm.Print_Area" localSheetId="17">'313 Validations'!$C$2:$H$42</definedName>
    <definedName name="_xlnm.Print_Area" localSheetId="18">'314'!$A$1:$L$52</definedName>
    <definedName name="_xlnm.Print_Area" localSheetId="19">'314 Validations'!$C$2:$H$59</definedName>
    <definedName name="_xlnm.Print_Area" localSheetId="21">'400'!$A$1:$G$47</definedName>
    <definedName name="_xlnm.Print_Area" localSheetId="22">'400 Validations'!$A$1:$I$5</definedName>
    <definedName name="_xlnm.Print_Area" localSheetId="23">'500'!$A$1:$O$76</definedName>
    <definedName name="_xlnm.Print_Area" localSheetId="24">'500 Validations'!$C$2:$I$28</definedName>
    <definedName name="_xlnm.Print_Area" localSheetId="25">'501'!$A$1:$P$128</definedName>
    <definedName name="_xlnm.Print_Area" localSheetId="26">'502'!$A$1:$M$74</definedName>
    <definedName name="_xlnm.Print_Area" localSheetId="27">'502 Validations'!$A$1:$I$27</definedName>
    <definedName name="_xlnm.Print_Area" localSheetId="28">'503'!$A$1:$N$132</definedName>
    <definedName name="_xlnm.Print_Area" localSheetId="29">'510'!$A$1:$M$74</definedName>
    <definedName name="_xlnm.Print_Area" localSheetId="30">'510 Validations'!$A$1:$I$29</definedName>
    <definedName name="_xlnm.Print_Area" localSheetId="32">'520'!$A$1:$L$142</definedName>
    <definedName name="_xlnm.Print_Area" localSheetId="33">'520 Validations'!$A$1:$I$30</definedName>
    <definedName name="_xlnm.Print_Area" localSheetId="36">'530'!$A$1:$K$25</definedName>
    <definedName name="_xlnm.Print_Area" localSheetId="37">'530 Validations'!$A$1:$I$4</definedName>
    <definedName name="_xlnm.Print_Area" localSheetId="38">'531'!$A$1:$J$20</definedName>
    <definedName name="_xlnm.Print_Area" localSheetId="39">'531 Validations'!$A$1:$I$4</definedName>
    <definedName name="_xlnm.Print_Area" localSheetId="40">'540'!$A$1:$O$49</definedName>
    <definedName name="_xlnm.Print_Area" localSheetId="41">'541'!$A$1:$J$53</definedName>
    <definedName name="_xlnm.Print_Area" localSheetId="42">'550'!$A$1:$P$49</definedName>
    <definedName name="_xlnm.Print_Area" localSheetId="43">'550 Validations'!$A$1:$I$5</definedName>
    <definedName name="_xlnm.Print_Area" localSheetId="44">'560'!$A$1:$J$48</definedName>
    <definedName name="_xlnm.Print_Area" localSheetId="45">'560 Validations'!$A$1:$I$5</definedName>
    <definedName name="_xlnm.Print_Area" localSheetId="46">'561'!$A$1:$S$44</definedName>
    <definedName name="_xlnm.Print_Area" localSheetId="47">'562'!$A$1:$G$27</definedName>
    <definedName name="_xlnm.Print_Area" localSheetId="48">'562 Validations'!$A$1:$I$4</definedName>
    <definedName name="_xlnm.Print_Area" localSheetId="50">'570 Validations'!$A$1:$I$4</definedName>
    <definedName name="_xlnm.Print_Area" localSheetId="51">'571'!$A$1:$J$55</definedName>
    <definedName name="_xlnm.Print_Area" localSheetId="52">'600'!$A$1:$J$121</definedName>
    <definedName name="_xlnm.Print_Area" localSheetId="3">Key!$B$1:$E$20</definedName>
    <definedName name="_xlnm.Print_Area" localSheetId="4">'LCR Notes'!$B$1:$D$70</definedName>
    <definedName name="_xlnm.Print_Area" localSheetId="20">'Supp Q Notes 400 - 571'!$B$1:$D$8</definedName>
    <definedName name="_xlnm.Print_Titles" localSheetId="6">'012'!$1:$8</definedName>
    <definedName name="_xlnm.Print_Titles" localSheetId="7">'012 Validations'!$1:$3</definedName>
    <definedName name="_xlnm.Print_Titles" localSheetId="9">'309 Validations'!$1:$3</definedName>
    <definedName name="_xlnm.Print_Titles" localSheetId="11">'310 Validations'!$1:$3</definedName>
    <definedName name="_xlnm.Print_Titles" localSheetId="13">'311 Validations'!$1:$3</definedName>
    <definedName name="_xlnm.Print_Titles" localSheetId="15">'312 Validations'!$1:$3</definedName>
    <definedName name="_xlnm.Print_Titles" localSheetId="17">'313 Validations'!$1:$3</definedName>
    <definedName name="_xlnm.Print_Titles" localSheetId="19">'314 Validations'!$1:$3</definedName>
    <definedName name="_xlnm.Print_Titles" localSheetId="21">'400'!$1:$6</definedName>
    <definedName name="_xlnm.Print_Titles" localSheetId="22">'400 Validations'!$1:$3</definedName>
    <definedName name="_xlnm.Print_Titles" localSheetId="23">'500'!$1:$6</definedName>
    <definedName name="_xlnm.Print_Titles" localSheetId="24">'500 Validations'!$1:$3</definedName>
    <definedName name="_xlnm.Print_Titles" localSheetId="25">'501'!$1:$6</definedName>
    <definedName name="_xlnm.Print_Titles" localSheetId="26">'502'!$1:$6</definedName>
    <definedName name="_xlnm.Print_Titles" localSheetId="27">'502 Validations'!$1:$3</definedName>
    <definedName name="_xlnm.Print_Titles" localSheetId="28">'503'!$1:$6</definedName>
    <definedName name="_xlnm.Print_Titles" localSheetId="29">'510'!$1:$6</definedName>
    <definedName name="_xlnm.Print_Titles" localSheetId="30">'510 Validations'!$1:$3</definedName>
    <definedName name="_xlnm.Print_Titles" localSheetId="31">'511'!$1:$6</definedName>
    <definedName name="_xlnm.Print_Titles" localSheetId="32">'520'!$1:$6</definedName>
    <definedName name="_xlnm.Print_Titles" localSheetId="33">'520 Validations'!$1:$3</definedName>
    <definedName name="_xlnm.Print_Titles" localSheetId="34">'521'!$1:$6</definedName>
    <definedName name="_xlnm.Print_Titles" localSheetId="36">'530'!$1:$6</definedName>
    <definedName name="_xlnm.Print_Titles" localSheetId="39">'531 Validations'!$1:$3</definedName>
    <definedName name="_xlnm.Print_Titles" localSheetId="40">'540'!$1:$6</definedName>
    <definedName name="_xlnm.Print_Titles" localSheetId="42">'550'!$1:$6</definedName>
    <definedName name="_xlnm.Print_Titles" localSheetId="49">'570'!$1:$6</definedName>
    <definedName name="_xlnm.Print_Titles" localSheetId="51">'571'!$1:$6</definedName>
    <definedName name="_xlnm.Print_Titles" localSheetId="52">'600'!$19:$21</definedName>
    <definedName name="_xlnm.Print_Titles" localSheetId="4">'LCR Notes'!$1:$3</definedName>
  </definedNames>
  <calcPr calcId="179017"/>
</workbook>
</file>

<file path=xl/calcChain.xml><?xml version="1.0" encoding="utf-8"?>
<calcChain xmlns="http://schemas.openxmlformats.org/spreadsheetml/2006/main">
  <c r="F58" i="8" l="1"/>
  <c r="F57" i="8"/>
  <c r="F56" i="8"/>
  <c r="F55" i="8"/>
  <c r="F54" i="8"/>
  <c r="F53" i="8"/>
  <c r="F52" i="8"/>
  <c r="F51" i="8"/>
  <c r="F50" i="8"/>
  <c r="F49" i="8"/>
  <c r="F48" i="8"/>
  <c r="F47" i="8"/>
  <c r="F46" i="8"/>
  <c r="F45" i="8"/>
  <c r="F44" i="8"/>
  <c r="F43" i="8"/>
  <c r="F42" i="8"/>
  <c r="F41" i="8"/>
  <c r="F40" i="8"/>
  <c r="F39" i="8"/>
  <c r="F38" i="8"/>
  <c r="F37" i="8"/>
  <c r="F36" i="8"/>
  <c r="F35" i="8"/>
  <c r="F34" i="8"/>
  <c r="F33" i="8"/>
  <c r="F32" i="8"/>
  <c r="F31" i="8"/>
  <c r="F30" i="8"/>
  <c r="F29" i="8"/>
  <c r="C58" i="32" l="1"/>
  <c r="C56" i="32"/>
  <c r="C53" i="32"/>
  <c r="C51" i="32"/>
  <c r="C47" i="32"/>
  <c r="C45" i="32"/>
  <c r="C42" i="32"/>
  <c r="C39" i="32"/>
  <c r="C36" i="32"/>
  <c r="C33" i="32"/>
  <c r="C31" i="32"/>
  <c r="C14" i="32"/>
  <c r="E19" i="24" l="1"/>
  <c r="C92" i="20" l="1"/>
  <c r="C66" i="20"/>
  <c r="C40" i="20"/>
  <c r="C14" i="20"/>
  <c r="Z18" i="15" l="1"/>
  <c r="S18" i="15"/>
  <c r="R18" i="15"/>
  <c r="Q18" i="15"/>
  <c r="P18" i="15"/>
  <c r="O18" i="15"/>
  <c r="N18" i="15"/>
  <c r="Z19" i="15" l="1"/>
  <c r="S19" i="15"/>
  <c r="R19" i="15"/>
  <c r="Q19" i="15"/>
  <c r="P19" i="15"/>
  <c r="O19" i="15"/>
  <c r="N19" i="15"/>
  <c r="E12" i="42" l="1"/>
  <c r="E11" i="42"/>
  <c r="L17" i="27" l="1"/>
  <c r="E16" i="27" l="1"/>
  <c r="J3" i="30" l="1"/>
  <c r="J4" i="28"/>
  <c r="F4" i="50"/>
  <c r="Q4" i="48"/>
  <c r="J4" i="27"/>
  <c r="J4" i="26"/>
  <c r="J4" i="25"/>
  <c r="L4" i="24"/>
  <c r="J4" i="23"/>
  <c r="K4" i="22"/>
  <c r="I4" i="20"/>
  <c r="L4" i="19"/>
  <c r="K4" i="18"/>
  <c r="M4" i="17"/>
  <c r="N4" i="16"/>
  <c r="M4" i="15"/>
  <c r="N4" i="14"/>
  <c r="M4" i="13"/>
  <c r="G4" i="12"/>
  <c r="L4" i="11"/>
  <c r="K4" i="10"/>
  <c r="V5" i="9"/>
  <c r="N4" i="8"/>
  <c r="O4" i="7"/>
  <c r="N4" i="6"/>
  <c r="L5" i="5"/>
  <c r="G18" i="43" l="1"/>
  <c r="G18" i="42"/>
  <c r="G18" i="41"/>
  <c r="G19" i="40"/>
  <c r="E11" i="41" l="1"/>
  <c r="E11" i="40"/>
  <c r="G23" i="43" l="1"/>
  <c r="G22" i="43"/>
  <c r="G21" i="43"/>
  <c r="G20" i="43"/>
  <c r="G19" i="43"/>
  <c r="G17" i="43" l="1"/>
  <c r="G16" i="43"/>
  <c r="G15" i="43"/>
  <c r="G14" i="43"/>
  <c r="G13" i="43"/>
  <c r="G12" i="43"/>
  <c r="G11" i="43"/>
  <c r="G10" i="43"/>
  <c r="G9" i="43"/>
  <c r="G8" i="43"/>
  <c r="G7" i="43"/>
  <c r="G6" i="43"/>
  <c r="G5" i="43"/>
  <c r="G4" i="43"/>
  <c r="G29" i="42"/>
  <c r="G28" i="42"/>
  <c r="G27" i="42"/>
  <c r="G26" i="42"/>
  <c r="G25" i="42"/>
  <c r="G24" i="42"/>
  <c r="G23" i="42"/>
  <c r="G22" i="42"/>
  <c r="G21" i="42"/>
  <c r="G20" i="42"/>
  <c r="G19" i="42"/>
  <c r="G17" i="42"/>
  <c r="G16" i="42"/>
  <c r="G15" i="42"/>
  <c r="G10" i="42"/>
  <c r="E10" i="42"/>
  <c r="G9" i="42"/>
  <c r="E9" i="42"/>
  <c r="G8" i="42"/>
  <c r="E8" i="42"/>
  <c r="G7" i="42"/>
  <c r="E7" i="42"/>
  <c r="G27" i="41"/>
  <c r="G26" i="41"/>
  <c r="G25" i="41"/>
  <c r="G24" i="41"/>
  <c r="G23" i="41"/>
  <c r="G22" i="41"/>
  <c r="G21" i="41"/>
  <c r="G20" i="41"/>
  <c r="G19" i="41"/>
  <c r="G17" i="41"/>
  <c r="G16" i="41"/>
  <c r="G15" i="41"/>
  <c r="G14" i="41"/>
  <c r="G13" i="41"/>
  <c r="G10" i="41"/>
  <c r="E10" i="41"/>
  <c r="G9" i="41"/>
  <c r="E9" i="41"/>
  <c r="G8" i="41"/>
  <c r="E8" i="41"/>
  <c r="G7" i="41"/>
  <c r="E7" i="41"/>
  <c r="G15" i="40"/>
  <c r="G16" i="40"/>
  <c r="G17" i="40"/>
  <c r="G18" i="40"/>
  <c r="G20" i="40"/>
  <c r="G21" i="40"/>
  <c r="G22" i="40"/>
  <c r="G23" i="40"/>
  <c r="G24" i="40"/>
  <c r="G25" i="40"/>
  <c r="G26" i="40"/>
  <c r="G27" i="40"/>
  <c r="G28" i="40"/>
  <c r="G14" i="40"/>
  <c r="G7" i="40" l="1"/>
  <c r="G8" i="40"/>
  <c r="G9" i="40"/>
  <c r="G10" i="40"/>
  <c r="E10" i="40" l="1"/>
  <c r="E9" i="40"/>
  <c r="E8" i="40"/>
  <c r="E7" i="40"/>
  <c r="C26" i="32" l="1"/>
  <c r="C24" i="32"/>
  <c r="C22" i="32"/>
  <c r="C20" i="32"/>
  <c r="C18" i="32"/>
  <c r="C16" i="32"/>
  <c r="E108" i="30" l="1"/>
  <c r="E103" i="30"/>
  <c r="E102" i="30"/>
  <c r="E90" i="30"/>
  <c r="E89" i="30"/>
  <c r="F87" i="30"/>
  <c r="F86" i="30"/>
  <c r="F82" i="30"/>
  <c r="G78" i="30"/>
  <c r="G74" i="30"/>
  <c r="E68" i="30"/>
  <c r="F68" i="30" s="1"/>
  <c r="E62" i="30"/>
  <c r="E63" i="30"/>
  <c r="G60" i="30"/>
  <c r="E55" i="30"/>
  <c r="E53" i="30"/>
  <c r="G51" i="30"/>
  <c r="H47" i="30"/>
  <c r="E44" i="30"/>
  <c r="E45" i="30" s="1"/>
  <c r="E41" i="30"/>
  <c r="E42" i="30" s="1"/>
  <c r="F38" i="30"/>
  <c r="E80" i="30"/>
  <c r="E75" i="30"/>
  <c r="E97" i="30"/>
  <c r="H23" i="30"/>
  <c r="F23" i="30"/>
  <c r="E20" i="24"/>
  <c r="Z17" i="15"/>
  <c r="S17" i="15"/>
  <c r="Y20" i="15" s="1"/>
  <c r="R17" i="15"/>
  <c r="X20" i="15" s="1"/>
  <c r="Q17" i="15"/>
  <c r="W20" i="15" s="1"/>
  <c r="P17" i="15"/>
  <c r="V20" i="15" s="1"/>
  <c r="O17" i="15"/>
  <c r="U20" i="15" s="1"/>
  <c r="N17" i="15"/>
  <c r="H27" i="4"/>
  <c r="H26" i="4"/>
  <c r="H25" i="4"/>
  <c r="H24" i="4"/>
  <c r="H23" i="4"/>
  <c r="H22" i="4"/>
  <c r="G991" i="2"/>
  <c r="G990" i="2"/>
  <c r="G989" i="2"/>
  <c r="G988" i="2"/>
  <c r="G987" i="2"/>
  <c r="G986" i="2"/>
  <c r="G985" i="2"/>
  <c r="G984" i="2"/>
  <c r="G983" i="2"/>
  <c r="G982" i="2"/>
  <c r="G981" i="2"/>
  <c r="G980" i="2"/>
  <c r="G979" i="2"/>
  <c r="G978" i="2"/>
  <c r="G977" i="2"/>
  <c r="G976" i="2"/>
  <c r="G975" i="2"/>
  <c r="G974" i="2"/>
  <c r="G973" i="2"/>
  <c r="G972" i="2"/>
  <c r="G971" i="2"/>
  <c r="G970" i="2"/>
  <c r="G969" i="2"/>
  <c r="G968" i="2"/>
  <c r="G967" i="2"/>
  <c r="G966" i="2"/>
  <c r="G965" i="2"/>
  <c r="G964" i="2"/>
  <c r="G963" i="2"/>
  <c r="G962" i="2"/>
  <c r="G961" i="2"/>
  <c r="G960" i="2"/>
  <c r="G959" i="2"/>
  <c r="G958" i="2"/>
  <c r="G957" i="2"/>
  <c r="G956" i="2"/>
  <c r="G955" i="2"/>
  <c r="G954" i="2"/>
  <c r="G953" i="2"/>
  <c r="G952" i="2"/>
  <c r="G951" i="2"/>
  <c r="G950" i="2"/>
  <c r="G949" i="2"/>
  <c r="G948" i="2"/>
  <c r="G947" i="2"/>
  <c r="G946" i="2"/>
  <c r="G945" i="2"/>
  <c r="G944" i="2"/>
  <c r="G943" i="2"/>
  <c r="G942" i="2"/>
  <c r="G941" i="2"/>
  <c r="G940" i="2"/>
  <c r="G939" i="2"/>
  <c r="G938" i="2"/>
  <c r="G937" i="2"/>
  <c r="G936" i="2"/>
  <c r="G935" i="2"/>
  <c r="G934" i="2"/>
  <c r="G933" i="2"/>
  <c r="G932" i="2"/>
  <c r="G931" i="2"/>
  <c r="G930" i="2"/>
  <c r="G929" i="2"/>
  <c r="G928" i="2"/>
  <c r="G927" i="2"/>
  <c r="G926" i="2"/>
  <c r="G925" i="2"/>
  <c r="G924" i="2"/>
  <c r="G923" i="2"/>
  <c r="G922" i="2"/>
  <c r="G921" i="2"/>
  <c r="G920" i="2"/>
  <c r="G919" i="2"/>
  <c r="G918" i="2"/>
  <c r="G917" i="2"/>
  <c r="G916" i="2"/>
  <c r="G915" i="2"/>
  <c r="G914" i="2"/>
  <c r="G913" i="2"/>
  <c r="G912" i="2"/>
  <c r="G911" i="2"/>
  <c r="G910" i="2"/>
  <c r="K910" i="2" s="1"/>
  <c r="G909" i="2"/>
  <c r="G908" i="2"/>
  <c r="K908" i="2" s="1"/>
  <c r="G907" i="2"/>
  <c r="K907" i="2" s="1"/>
  <c r="G906" i="2"/>
  <c r="K906" i="2" s="1"/>
  <c r="G905" i="2"/>
  <c r="G904" i="2"/>
  <c r="K904" i="2" s="1"/>
  <c r="G903" i="2"/>
  <c r="K903" i="2" s="1"/>
  <c r="G902" i="2"/>
  <c r="K902" i="2" s="1"/>
  <c r="G901" i="2"/>
  <c r="G900" i="2"/>
  <c r="K900" i="2" s="1"/>
  <c r="G899" i="2"/>
  <c r="K899" i="2" s="1"/>
  <c r="G898" i="2"/>
  <c r="K898" i="2" s="1"/>
  <c r="G897" i="2"/>
  <c r="G896" i="2"/>
  <c r="K896" i="2" s="1"/>
  <c r="G895" i="2"/>
  <c r="K895" i="2" s="1"/>
  <c r="G894" i="2"/>
  <c r="K894" i="2" s="1"/>
  <c r="G893" i="2"/>
  <c r="G892" i="2"/>
  <c r="K892" i="2" s="1"/>
  <c r="G891" i="2"/>
  <c r="K891" i="2" s="1"/>
  <c r="G890" i="2"/>
  <c r="K890" i="2" s="1"/>
  <c r="G889" i="2"/>
  <c r="G888" i="2"/>
  <c r="K888" i="2" s="1"/>
  <c r="G887" i="2"/>
  <c r="K887" i="2" s="1"/>
  <c r="G886" i="2"/>
  <c r="K886" i="2" s="1"/>
  <c r="G885" i="2"/>
  <c r="G884" i="2"/>
  <c r="K884" i="2" s="1"/>
  <c r="G883" i="2"/>
  <c r="K883" i="2" s="1"/>
  <c r="G882" i="2"/>
  <c r="K882" i="2" s="1"/>
  <c r="G881" i="2"/>
  <c r="G880" i="2"/>
  <c r="K880" i="2" s="1"/>
  <c r="G879" i="2"/>
  <c r="K879" i="2" s="1"/>
  <c r="G878" i="2"/>
  <c r="K878" i="2" s="1"/>
  <c r="G877" i="2"/>
  <c r="G876" i="2"/>
  <c r="K876" i="2" s="1"/>
  <c r="G875" i="2"/>
  <c r="K875" i="2" s="1"/>
  <c r="G874" i="2"/>
  <c r="K874" i="2" s="1"/>
  <c r="G873" i="2"/>
  <c r="G872" i="2"/>
  <c r="K872" i="2" s="1"/>
  <c r="G871" i="2"/>
  <c r="K871" i="2" s="1"/>
  <c r="G870" i="2"/>
  <c r="K870" i="2" s="1"/>
  <c r="G869" i="2"/>
  <c r="G868" i="2"/>
  <c r="K868" i="2" s="1"/>
  <c r="G867" i="2"/>
  <c r="K867" i="2" s="1"/>
  <c r="G866" i="2"/>
  <c r="K866" i="2" s="1"/>
  <c r="G865" i="2"/>
  <c r="K865" i="2" s="1"/>
  <c r="G864" i="2"/>
  <c r="K864" i="2" s="1"/>
  <c r="G863" i="2"/>
  <c r="K863" i="2" s="1"/>
  <c r="G862" i="2"/>
  <c r="K862" i="2" s="1"/>
  <c r="G861" i="2"/>
  <c r="K861" i="2" s="1"/>
  <c r="G860" i="2"/>
  <c r="K860" i="2" s="1"/>
  <c r="G859" i="2"/>
  <c r="K859" i="2" s="1"/>
  <c r="G858" i="2"/>
  <c r="K858" i="2" s="1"/>
  <c r="G857" i="2"/>
  <c r="K857" i="2" s="1"/>
  <c r="G856" i="2"/>
  <c r="K856" i="2" s="1"/>
  <c r="G855" i="2"/>
  <c r="K855" i="2" s="1"/>
  <c r="G854" i="2"/>
  <c r="K854" i="2" s="1"/>
  <c r="G853" i="2"/>
  <c r="K853" i="2" s="1"/>
  <c r="G852" i="2"/>
  <c r="K852" i="2" s="1"/>
  <c r="G851" i="2"/>
  <c r="K851" i="2" s="1"/>
  <c r="G850" i="2"/>
  <c r="K850" i="2" s="1"/>
  <c r="G849" i="2"/>
  <c r="K849" i="2" s="1"/>
  <c r="G848" i="2"/>
  <c r="K848" i="2" s="1"/>
  <c r="G847" i="2"/>
  <c r="K847" i="2" s="1"/>
  <c r="G846" i="2"/>
  <c r="K846" i="2" s="1"/>
  <c r="G845" i="2"/>
  <c r="K845" i="2" s="1"/>
  <c r="G844" i="2"/>
  <c r="K844" i="2" s="1"/>
  <c r="G843" i="2"/>
  <c r="K843" i="2" s="1"/>
  <c r="G842" i="2"/>
  <c r="K842" i="2" s="1"/>
  <c r="G841" i="2"/>
  <c r="K841" i="2" s="1"/>
  <c r="G840" i="2"/>
  <c r="K840" i="2" s="1"/>
  <c r="G839" i="2"/>
  <c r="K839" i="2" s="1"/>
  <c r="G838" i="2"/>
  <c r="K838" i="2" s="1"/>
  <c r="G837" i="2"/>
  <c r="K837" i="2" s="1"/>
  <c r="G836" i="2"/>
  <c r="K836" i="2" s="1"/>
  <c r="G835" i="2"/>
  <c r="K835" i="2" s="1"/>
  <c r="G834" i="2"/>
  <c r="K834" i="2" s="1"/>
  <c r="G833" i="2"/>
  <c r="K833" i="2" s="1"/>
  <c r="G832" i="2"/>
  <c r="K832" i="2" s="1"/>
  <c r="G831" i="2"/>
  <c r="K831" i="2" s="1"/>
  <c r="G830" i="2"/>
  <c r="K830" i="2" s="1"/>
  <c r="G829" i="2"/>
  <c r="K829" i="2" s="1"/>
  <c r="G828" i="2"/>
  <c r="K828" i="2" s="1"/>
  <c r="G827" i="2"/>
  <c r="K827" i="2" s="1"/>
  <c r="G826" i="2"/>
  <c r="K826" i="2" s="1"/>
  <c r="G825" i="2"/>
  <c r="K825" i="2" s="1"/>
  <c r="G824" i="2"/>
  <c r="K824" i="2" s="1"/>
  <c r="G823" i="2"/>
  <c r="K823" i="2" s="1"/>
  <c r="G822" i="2"/>
  <c r="K822" i="2" s="1"/>
  <c r="G821" i="2"/>
  <c r="K821" i="2" s="1"/>
  <c r="G820" i="2"/>
  <c r="K820" i="2" s="1"/>
  <c r="G819" i="2"/>
  <c r="K819" i="2" s="1"/>
  <c r="G818" i="2"/>
  <c r="K818" i="2" s="1"/>
  <c r="G817" i="2"/>
  <c r="K817" i="2" s="1"/>
  <c r="G816" i="2"/>
  <c r="K816" i="2" s="1"/>
  <c r="G815" i="2"/>
  <c r="K815" i="2" s="1"/>
  <c r="G814" i="2"/>
  <c r="K814" i="2" s="1"/>
  <c r="G813" i="2"/>
  <c r="K813" i="2" s="1"/>
  <c r="G812" i="2"/>
  <c r="K812" i="2" s="1"/>
  <c r="G811" i="2"/>
  <c r="K811" i="2" s="1"/>
  <c r="G810" i="2"/>
  <c r="K810" i="2" s="1"/>
  <c r="G809" i="2"/>
  <c r="K809" i="2" s="1"/>
  <c r="G808" i="2"/>
  <c r="K808" i="2" s="1"/>
  <c r="G807" i="2"/>
  <c r="K807" i="2" s="1"/>
  <c r="G806" i="2"/>
  <c r="K806" i="2" s="1"/>
  <c r="G805" i="2"/>
  <c r="K805" i="2" s="1"/>
  <c r="G804" i="2"/>
  <c r="K804" i="2" s="1"/>
  <c r="G803" i="2"/>
  <c r="K803" i="2" s="1"/>
  <c r="G802" i="2"/>
  <c r="K802" i="2" s="1"/>
  <c r="G801" i="2"/>
  <c r="K801" i="2" s="1"/>
  <c r="G800" i="2"/>
  <c r="K800" i="2" s="1"/>
  <c r="G799" i="2"/>
  <c r="K799" i="2" s="1"/>
  <c r="G798" i="2"/>
  <c r="K798" i="2" s="1"/>
  <c r="G797" i="2"/>
  <c r="K797" i="2" s="1"/>
  <c r="G796" i="2"/>
  <c r="K796" i="2" s="1"/>
  <c r="G795" i="2"/>
  <c r="K795" i="2" s="1"/>
  <c r="G794" i="2"/>
  <c r="K794" i="2" s="1"/>
  <c r="G793" i="2"/>
  <c r="K793" i="2" s="1"/>
  <c r="G792" i="2"/>
  <c r="K792" i="2" s="1"/>
  <c r="G791" i="2"/>
  <c r="K791" i="2" s="1"/>
  <c r="G790" i="2"/>
  <c r="K790" i="2" s="1"/>
  <c r="G789" i="2"/>
  <c r="K789" i="2" s="1"/>
  <c r="G788" i="2"/>
  <c r="K788" i="2" s="1"/>
  <c r="G787" i="2"/>
  <c r="K787" i="2" s="1"/>
  <c r="G786" i="2"/>
  <c r="K786" i="2" s="1"/>
  <c r="G785" i="2"/>
  <c r="K785" i="2" s="1"/>
  <c r="G784" i="2"/>
  <c r="K784" i="2" s="1"/>
  <c r="G783" i="2"/>
  <c r="K783" i="2" s="1"/>
  <c r="G782" i="2"/>
  <c r="K782" i="2" s="1"/>
  <c r="G781" i="2"/>
  <c r="K781" i="2" s="1"/>
  <c r="G780" i="2"/>
  <c r="K780" i="2" s="1"/>
  <c r="G779" i="2"/>
  <c r="K779" i="2" s="1"/>
  <c r="G778" i="2"/>
  <c r="K778" i="2" s="1"/>
  <c r="G777" i="2"/>
  <c r="K777" i="2" s="1"/>
  <c r="G776" i="2"/>
  <c r="K776" i="2" s="1"/>
  <c r="G775" i="2"/>
  <c r="K775" i="2" s="1"/>
  <c r="G774" i="2"/>
  <c r="K774" i="2" s="1"/>
  <c r="G773" i="2"/>
  <c r="K773" i="2" s="1"/>
  <c r="G772" i="2"/>
  <c r="K772" i="2" s="1"/>
  <c r="G771" i="2"/>
  <c r="K771" i="2" s="1"/>
  <c r="G770" i="2"/>
  <c r="K770" i="2" s="1"/>
  <c r="G769" i="2"/>
  <c r="K769" i="2" s="1"/>
  <c r="G768" i="2"/>
  <c r="K768" i="2" s="1"/>
  <c r="G767" i="2"/>
  <c r="K767" i="2" s="1"/>
  <c r="G766" i="2"/>
  <c r="K766" i="2" s="1"/>
  <c r="G765" i="2"/>
  <c r="K765" i="2" s="1"/>
  <c r="G764" i="2"/>
  <c r="K764" i="2" s="1"/>
  <c r="G763" i="2"/>
  <c r="K763" i="2" s="1"/>
  <c r="G762" i="2"/>
  <c r="G761" i="2"/>
  <c r="K761" i="2" s="1"/>
  <c r="G760" i="2"/>
  <c r="G759" i="2"/>
  <c r="K759" i="2" s="1"/>
  <c r="G758" i="2"/>
  <c r="G757" i="2"/>
  <c r="K757" i="2" s="1"/>
  <c r="G756" i="2"/>
  <c r="G755" i="2"/>
  <c r="K755" i="2" s="1"/>
  <c r="G754" i="2"/>
  <c r="G753" i="2"/>
  <c r="K753" i="2" s="1"/>
  <c r="G752" i="2"/>
  <c r="K752" i="2" s="1"/>
  <c r="G751" i="2"/>
  <c r="G750" i="2"/>
  <c r="K750" i="2" s="1"/>
  <c r="G749" i="2"/>
  <c r="K749" i="2" s="1"/>
  <c r="G748" i="2"/>
  <c r="K748" i="2" s="1"/>
  <c r="G747" i="2"/>
  <c r="G746" i="2"/>
  <c r="K746" i="2" s="1"/>
  <c r="G745" i="2"/>
  <c r="K745" i="2" s="1"/>
  <c r="G744" i="2"/>
  <c r="K744" i="2" s="1"/>
  <c r="G743" i="2"/>
  <c r="G742" i="2"/>
  <c r="K742" i="2" s="1"/>
  <c r="G741" i="2"/>
  <c r="K741" i="2" s="1"/>
  <c r="G740" i="2"/>
  <c r="G739" i="2"/>
  <c r="G738" i="2"/>
  <c r="K738" i="2" s="1"/>
  <c r="G737" i="2"/>
  <c r="K737" i="2" s="1"/>
  <c r="G736" i="2"/>
  <c r="K736" i="2" s="1"/>
  <c r="G735" i="2"/>
  <c r="G734" i="2"/>
  <c r="K734" i="2" s="1"/>
  <c r="G733" i="2"/>
  <c r="K733" i="2" s="1"/>
  <c r="G732" i="2"/>
  <c r="K732" i="2" s="1"/>
  <c r="G731" i="2"/>
  <c r="G730" i="2"/>
  <c r="K730" i="2" s="1"/>
  <c r="G729" i="2"/>
  <c r="K729" i="2" s="1"/>
  <c r="G728" i="2"/>
  <c r="K728" i="2" s="1"/>
  <c r="G727" i="2"/>
  <c r="G726" i="2"/>
  <c r="K726" i="2" s="1"/>
  <c r="G725" i="2"/>
  <c r="K725" i="2" s="1"/>
  <c r="G724" i="2"/>
  <c r="G723" i="2"/>
  <c r="G722" i="2"/>
  <c r="K722" i="2" s="1"/>
  <c r="G721" i="2"/>
  <c r="K721" i="2" s="1"/>
  <c r="G720" i="2"/>
  <c r="K720" i="2" s="1"/>
  <c r="G719" i="2"/>
  <c r="G718" i="2"/>
  <c r="K718" i="2" s="1"/>
  <c r="G717" i="2"/>
  <c r="K717" i="2" s="1"/>
  <c r="G716" i="2"/>
  <c r="K716" i="2" s="1"/>
  <c r="G715" i="2"/>
  <c r="G714" i="2"/>
  <c r="K714" i="2" s="1"/>
  <c r="G713" i="2"/>
  <c r="K713" i="2" s="1"/>
  <c r="G712" i="2"/>
  <c r="K712" i="2" s="1"/>
  <c r="G711" i="2"/>
  <c r="G710" i="2"/>
  <c r="K710" i="2" s="1"/>
  <c r="G709" i="2"/>
  <c r="K709" i="2" s="1"/>
  <c r="G708" i="2"/>
  <c r="G707" i="2"/>
  <c r="G706" i="2"/>
  <c r="K706" i="2" s="1"/>
  <c r="G705" i="2"/>
  <c r="K705" i="2" s="1"/>
  <c r="G704" i="2"/>
  <c r="K704" i="2" s="1"/>
  <c r="G703" i="2"/>
  <c r="G702" i="2"/>
  <c r="K702" i="2" s="1"/>
  <c r="G701" i="2"/>
  <c r="K701" i="2" s="1"/>
  <c r="G700" i="2"/>
  <c r="K700" i="2" s="1"/>
  <c r="G699" i="2"/>
  <c r="G698" i="2"/>
  <c r="K698" i="2" s="1"/>
  <c r="G697" i="2"/>
  <c r="K697" i="2" s="1"/>
  <c r="G696" i="2"/>
  <c r="K696" i="2" s="1"/>
  <c r="G695" i="2"/>
  <c r="G694" i="2"/>
  <c r="K694" i="2" s="1"/>
  <c r="G693" i="2"/>
  <c r="K693" i="2" s="1"/>
  <c r="G692" i="2"/>
  <c r="G691" i="2"/>
  <c r="G690" i="2"/>
  <c r="K690" i="2" s="1"/>
  <c r="G689" i="2"/>
  <c r="K689" i="2" s="1"/>
  <c r="G688" i="2"/>
  <c r="K688" i="2" s="1"/>
  <c r="G687" i="2"/>
  <c r="G686" i="2"/>
  <c r="K686" i="2" s="1"/>
  <c r="G685" i="2"/>
  <c r="K685" i="2" s="1"/>
  <c r="G684" i="2"/>
  <c r="K684" i="2" s="1"/>
  <c r="G683" i="2"/>
  <c r="G682" i="2"/>
  <c r="K682" i="2" s="1"/>
  <c r="G681" i="2"/>
  <c r="K681" i="2" s="1"/>
  <c r="G680" i="2"/>
  <c r="K680" i="2" s="1"/>
  <c r="G679" i="2"/>
  <c r="G678" i="2"/>
  <c r="K678" i="2" s="1"/>
  <c r="G677" i="2"/>
  <c r="K677" i="2" s="1"/>
  <c r="G676" i="2"/>
  <c r="G675" i="2"/>
  <c r="G674" i="2"/>
  <c r="K674" i="2" s="1"/>
  <c r="G673" i="2"/>
  <c r="K673" i="2" s="1"/>
  <c r="G672" i="2"/>
  <c r="K672" i="2" s="1"/>
  <c r="G671" i="2"/>
  <c r="G670" i="2"/>
  <c r="K670" i="2" s="1"/>
  <c r="G669" i="2"/>
  <c r="K669" i="2" s="1"/>
  <c r="G668" i="2"/>
  <c r="K668" i="2" s="1"/>
  <c r="G667" i="2"/>
  <c r="G666" i="2"/>
  <c r="K666" i="2" s="1"/>
  <c r="G665" i="2"/>
  <c r="K665" i="2" s="1"/>
  <c r="G664" i="2"/>
  <c r="K664" i="2" s="1"/>
  <c r="G663" i="2"/>
  <c r="G662" i="2"/>
  <c r="K662" i="2" s="1"/>
  <c r="G661" i="2"/>
  <c r="K661" i="2" s="1"/>
  <c r="G660" i="2"/>
  <c r="G659" i="2"/>
  <c r="K659" i="2" s="1"/>
  <c r="G658" i="2"/>
  <c r="H658" i="2" s="1"/>
  <c r="I658" i="2" s="1"/>
  <c r="G657" i="2"/>
  <c r="K657" i="2" s="1"/>
  <c r="G656" i="2"/>
  <c r="G655" i="2"/>
  <c r="K655" i="2" s="1"/>
  <c r="G654" i="2"/>
  <c r="H654" i="2" s="1"/>
  <c r="I654" i="2" s="1"/>
  <c r="G653" i="2"/>
  <c r="H653" i="2" s="1"/>
  <c r="I653" i="2" s="1"/>
  <c r="G652" i="2"/>
  <c r="G651" i="2"/>
  <c r="K651" i="2" s="1"/>
  <c r="G650" i="2"/>
  <c r="H650" i="2" s="1"/>
  <c r="I650" i="2" s="1"/>
  <c r="G649" i="2"/>
  <c r="K649" i="2" s="1"/>
  <c r="G648" i="2"/>
  <c r="G647" i="2"/>
  <c r="K647" i="2" s="1"/>
  <c r="G646" i="2"/>
  <c r="H646" i="2" s="1"/>
  <c r="I646" i="2" s="1"/>
  <c r="G645" i="2"/>
  <c r="K645" i="2" s="1"/>
  <c r="G644" i="2"/>
  <c r="G643" i="2"/>
  <c r="K643" i="2" s="1"/>
  <c r="G642" i="2"/>
  <c r="H642" i="2" s="1"/>
  <c r="I642" i="2" s="1"/>
  <c r="G641" i="2"/>
  <c r="K641" i="2" s="1"/>
  <c r="G640" i="2"/>
  <c r="G639" i="2"/>
  <c r="K639" i="2" s="1"/>
  <c r="G638" i="2"/>
  <c r="H638" i="2" s="1"/>
  <c r="I638" i="2" s="1"/>
  <c r="G637" i="2"/>
  <c r="K637" i="2" s="1"/>
  <c r="G636" i="2"/>
  <c r="G635" i="2"/>
  <c r="K635" i="2" s="1"/>
  <c r="G634" i="2"/>
  <c r="H634" i="2" s="1"/>
  <c r="I634" i="2" s="1"/>
  <c r="G633" i="2"/>
  <c r="K633" i="2" s="1"/>
  <c r="G632" i="2"/>
  <c r="G631" i="2"/>
  <c r="K631" i="2" s="1"/>
  <c r="G630" i="2"/>
  <c r="H630" i="2" s="1"/>
  <c r="I630" i="2" s="1"/>
  <c r="G629" i="2"/>
  <c r="K629" i="2" s="1"/>
  <c r="G628" i="2"/>
  <c r="G627" i="2"/>
  <c r="K627" i="2" s="1"/>
  <c r="G626" i="2"/>
  <c r="H626" i="2" s="1"/>
  <c r="I626" i="2" s="1"/>
  <c r="G625" i="2"/>
  <c r="K625" i="2" s="1"/>
  <c r="G624" i="2"/>
  <c r="G623" i="2"/>
  <c r="K623" i="2" s="1"/>
  <c r="G622" i="2"/>
  <c r="H622" i="2" s="1"/>
  <c r="I622" i="2" s="1"/>
  <c r="G621" i="2"/>
  <c r="K621" i="2" s="1"/>
  <c r="G620" i="2"/>
  <c r="G619" i="2"/>
  <c r="K619" i="2" s="1"/>
  <c r="G618" i="2"/>
  <c r="H618" i="2" s="1"/>
  <c r="I618" i="2" s="1"/>
  <c r="G617" i="2"/>
  <c r="K617" i="2" s="1"/>
  <c r="G616" i="2"/>
  <c r="G615" i="2"/>
  <c r="K615" i="2" s="1"/>
  <c r="G614" i="2"/>
  <c r="H614" i="2" s="1"/>
  <c r="I614" i="2" s="1"/>
  <c r="G613" i="2"/>
  <c r="K613" i="2" s="1"/>
  <c r="G612" i="2"/>
  <c r="G611" i="2"/>
  <c r="K611" i="2" s="1"/>
  <c r="G610" i="2"/>
  <c r="H610" i="2" s="1"/>
  <c r="I610" i="2" s="1"/>
  <c r="G609" i="2"/>
  <c r="K609" i="2" s="1"/>
  <c r="G608" i="2"/>
  <c r="G607" i="2"/>
  <c r="K607" i="2" s="1"/>
  <c r="G606" i="2"/>
  <c r="H606" i="2" s="1"/>
  <c r="I606" i="2" s="1"/>
  <c r="G605" i="2"/>
  <c r="K605" i="2" s="1"/>
  <c r="G604" i="2"/>
  <c r="G603" i="2"/>
  <c r="K603" i="2" s="1"/>
  <c r="G602" i="2"/>
  <c r="H602" i="2" s="1"/>
  <c r="I602" i="2" s="1"/>
  <c r="G601" i="2"/>
  <c r="K601" i="2" s="1"/>
  <c r="G600" i="2"/>
  <c r="G599" i="2"/>
  <c r="K599" i="2" s="1"/>
  <c r="G598" i="2"/>
  <c r="H598" i="2" s="1"/>
  <c r="I598" i="2" s="1"/>
  <c r="G597" i="2"/>
  <c r="K597" i="2" s="1"/>
  <c r="G596" i="2"/>
  <c r="G595" i="2"/>
  <c r="K595" i="2" s="1"/>
  <c r="G594" i="2"/>
  <c r="H594" i="2" s="1"/>
  <c r="I594" i="2" s="1"/>
  <c r="G593" i="2"/>
  <c r="K593" i="2" s="1"/>
  <c r="G592" i="2"/>
  <c r="G591" i="2"/>
  <c r="K591" i="2" s="1"/>
  <c r="G590" i="2"/>
  <c r="H590" i="2" s="1"/>
  <c r="I590" i="2" s="1"/>
  <c r="G589" i="2"/>
  <c r="K589" i="2" s="1"/>
  <c r="G588" i="2"/>
  <c r="G587" i="2"/>
  <c r="K587" i="2" s="1"/>
  <c r="G586" i="2"/>
  <c r="H586" i="2" s="1"/>
  <c r="I586" i="2" s="1"/>
  <c r="G585" i="2"/>
  <c r="K585" i="2" s="1"/>
  <c r="G584" i="2"/>
  <c r="G583" i="2"/>
  <c r="K583" i="2" s="1"/>
  <c r="G582" i="2"/>
  <c r="H582" i="2" s="1"/>
  <c r="I582" i="2" s="1"/>
  <c r="G581" i="2"/>
  <c r="H581" i="2" s="1"/>
  <c r="I581" i="2" s="1"/>
  <c r="G580" i="2"/>
  <c r="G579" i="2"/>
  <c r="K579" i="2" s="1"/>
  <c r="G578" i="2"/>
  <c r="H578" i="2" s="1"/>
  <c r="I578" i="2" s="1"/>
  <c r="G577" i="2"/>
  <c r="H577" i="2" s="1"/>
  <c r="I577" i="2" s="1"/>
  <c r="G576" i="2"/>
  <c r="G575" i="2"/>
  <c r="K575" i="2" s="1"/>
  <c r="G574" i="2"/>
  <c r="H574" i="2" s="1"/>
  <c r="I574" i="2" s="1"/>
  <c r="G573" i="2"/>
  <c r="K573" i="2" s="1"/>
  <c r="G572" i="2"/>
  <c r="G571" i="2"/>
  <c r="K571" i="2" s="1"/>
  <c r="G570" i="2"/>
  <c r="H570" i="2" s="1"/>
  <c r="I570" i="2" s="1"/>
  <c r="G569" i="2"/>
  <c r="K569" i="2" s="1"/>
  <c r="G568" i="2"/>
  <c r="G567" i="2"/>
  <c r="K567" i="2" s="1"/>
  <c r="G566" i="2"/>
  <c r="H566" i="2" s="1"/>
  <c r="I566" i="2" s="1"/>
  <c r="G565" i="2"/>
  <c r="K565" i="2" s="1"/>
  <c r="G564" i="2"/>
  <c r="G563" i="2"/>
  <c r="K563" i="2" s="1"/>
  <c r="G562" i="2"/>
  <c r="H562" i="2" s="1"/>
  <c r="I562" i="2" s="1"/>
  <c r="G561" i="2"/>
  <c r="K561" i="2" s="1"/>
  <c r="G560" i="2"/>
  <c r="G559" i="2"/>
  <c r="K559" i="2" s="1"/>
  <c r="G558" i="2"/>
  <c r="H558" i="2" s="1"/>
  <c r="I558" i="2" s="1"/>
  <c r="G557" i="2"/>
  <c r="K557" i="2" s="1"/>
  <c r="G556" i="2"/>
  <c r="G555" i="2"/>
  <c r="K555" i="2" s="1"/>
  <c r="G554" i="2"/>
  <c r="H554" i="2" s="1"/>
  <c r="I554" i="2" s="1"/>
  <c r="G553" i="2"/>
  <c r="K553" i="2" s="1"/>
  <c r="G552" i="2"/>
  <c r="G551" i="2"/>
  <c r="K551" i="2" s="1"/>
  <c r="G550" i="2"/>
  <c r="H550" i="2" s="1"/>
  <c r="I550" i="2" s="1"/>
  <c r="G549" i="2"/>
  <c r="K549" i="2" s="1"/>
  <c r="G548" i="2"/>
  <c r="G547" i="2"/>
  <c r="K547" i="2" s="1"/>
  <c r="G546" i="2"/>
  <c r="H546" i="2" s="1"/>
  <c r="I546" i="2" s="1"/>
  <c r="G545" i="2"/>
  <c r="H545" i="2" s="1"/>
  <c r="I545" i="2" s="1"/>
  <c r="G544" i="2"/>
  <c r="G543" i="2"/>
  <c r="K543" i="2" s="1"/>
  <c r="G542" i="2"/>
  <c r="H542" i="2" s="1"/>
  <c r="I542" i="2" s="1"/>
  <c r="G541" i="2"/>
  <c r="H541" i="2" s="1"/>
  <c r="I541" i="2" s="1"/>
  <c r="G540" i="2"/>
  <c r="G539" i="2"/>
  <c r="K539" i="2" s="1"/>
  <c r="G538" i="2"/>
  <c r="H538" i="2" s="1"/>
  <c r="I538" i="2" s="1"/>
  <c r="G537" i="2"/>
  <c r="H537" i="2" s="1"/>
  <c r="I537" i="2" s="1"/>
  <c r="G536" i="2"/>
  <c r="G535" i="2"/>
  <c r="K535" i="2" s="1"/>
  <c r="G534" i="2"/>
  <c r="H534" i="2" s="1"/>
  <c r="I534" i="2" s="1"/>
  <c r="G533" i="2"/>
  <c r="H533" i="2" s="1"/>
  <c r="I533" i="2" s="1"/>
  <c r="G532" i="2"/>
  <c r="G531" i="2"/>
  <c r="K531" i="2" s="1"/>
  <c r="G530" i="2"/>
  <c r="H530" i="2" s="1"/>
  <c r="I530" i="2" s="1"/>
  <c r="G529" i="2"/>
  <c r="K529" i="2" s="1"/>
  <c r="G528" i="2"/>
  <c r="H528" i="2" s="1"/>
  <c r="I528" i="2" s="1"/>
  <c r="G527" i="2"/>
  <c r="K527" i="2" s="1"/>
  <c r="G526" i="2"/>
  <c r="H526" i="2" s="1"/>
  <c r="I526" i="2" s="1"/>
  <c r="G525" i="2"/>
  <c r="H525" i="2" s="1"/>
  <c r="I525" i="2" s="1"/>
  <c r="G524" i="2"/>
  <c r="G523" i="2"/>
  <c r="K523" i="2" s="1"/>
  <c r="G522" i="2"/>
  <c r="G521" i="2"/>
  <c r="H521" i="2" s="1"/>
  <c r="I521" i="2" s="1"/>
  <c r="G520" i="2"/>
  <c r="H520" i="2" s="1"/>
  <c r="I520" i="2" s="1"/>
  <c r="G519" i="2"/>
  <c r="K519" i="2" s="1"/>
  <c r="G518" i="2"/>
  <c r="H518" i="2" s="1"/>
  <c r="I518" i="2" s="1"/>
  <c r="G517" i="2"/>
  <c r="H517" i="2" s="1"/>
  <c r="I517" i="2" s="1"/>
  <c r="G516" i="2"/>
  <c r="H516" i="2" s="1"/>
  <c r="I516" i="2" s="1"/>
  <c r="G515" i="2"/>
  <c r="K515" i="2" s="1"/>
  <c r="G514" i="2"/>
  <c r="H514" i="2" s="1"/>
  <c r="I514" i="2" s="1"/>
  <c r="G513" i="2"/>
  <c r="K513" i="2" s="1"/>
  <c r="G512" i="2"/>
  <c r="H512" i="2" s="1"/>
  <c r="I512" i="2" s="1"/>
  <c r="G511" i="2"/>
  <c r="K511" i="2" s="1"/>
  <c r="G510" i="2"/>
  <c r="H510" i="2" s="1"/>
  <c r="I510" i="2" s="1"/>
  <c r="G509" i="2"/>
  <c r="H509" i="2" s="1"/>
  <c r="I509" i="2" s="1"/>
  <c r="G508" i="2"/>
  <c r="G507" i="2"/>
  <c r="K507" i="2" s="1"/>
  <c r="G506" i="2"/>
  <c r="G505" i="2"/>
  <c r="H505" i="2" s="1"/>
  <c r="I505" i="2" s="1"/>
  <c r="G504" i="2"/>
  <c r="H504" i="2" s="1"/>
  <c r="I504" i="2" s="1"/>
  <c r="G503" i="2"/>
  <c r="K503" i="2" s="1"/>
  <c r="G502" i="2"/>
  <c r="H502" i="2" s="1"/>
  <c r="I502" i="2" s="1"/>
  <c r="G501" i="2"/>
  <c r="H501" i="2" s="1"/>
  <c r="I501" i="2" s="1"/>
  <c r="G500" i="2"/>
  <c r="H500" i="2" s="1"/>
  <c r="I500" i="2" s="1"/>
  <c r="G499" i="2"/>
  <c r="K499" i="2" s="1"/>
  <c r="G498" i="2"/>
  <c r="H498" i="2" s="1"/>
  <c r="I498" i="2" s="1"/>
  <c r="G497" i="2"/>
  <c r="K497" i="2" s="1"/>
  <c r="G496" i="2"/>
  <c r="H496" i="2" s="1"/>
  <c r="I496" i="2" s="1"/>
  <c r="G495" i="2"/>
  <c r="K495" i="2" s="1"/>
  <c r="G494" i="2"/>
  <c r="H494" i="2" s="1"/>
  <c r="I494" i="2" s="1"/>
  <c r="G493" i="2"/>
  <c r="H493" i="2" s="1"/>
  <c r="I493" i="2" s="1"/>
  <c r="G492" i="2"/>
  <c r="G491" i="2"/>
  <c r="K491" i="2" s="1"/>
  <c r="G490" i="2"/>
  <c r="G489" i="2"/>
  <c r="H489" i="2" s="1"/>
  <c r="I489" i="2" s="1"/>
  <c r="G488" i="2"/>
  <c r="H488" i="2" s="1"/>
  <c r="I488" i="2" s="1"/>
  <c r="G487" i="2"/>
  <c r="K487" i="2" s="1"/>
  <c r="G486" i="2"/>
  <c r="H486" i="2" s="1"/>
  <c r="I486" i="2" s="1"/>
  <c r="G485" i="2"/>
  <c r="H485" i="2" s="1"/>
  <c r="I485" i="2" s="1"/>
  <c r="G484" i="2"/>
  <c r="H484" i="2" s="1"/>
  <c r="I484" i="2" s="1"/>
  <c r="G483" i="2"/>
  <c r="K483" i="2" s="1"/>
  <c r="G482" i="2"/>
  <c r="H482" i="2" s="1"/>
  <c r="I482" i="2" s="1"/>
  <c r="G481" i="2"/>
  <c r="K481" i="2" s="1"/>
  <c r="G480" i="2"/>
  <c r="H480" i="2" s="1"/>
  <c r="I480" i="2" s="1"/>
  <c r="G479" i="2"/>
  <c r="K479" i="2" s="1"/>
  <c r="G478" i="2"/>
  <c r="H478" i="2" s="1"/>
  <c r="I478" i="2" s="1"/>
  <c r="G477" i="2"/>
  <c r="H477" i="2" s="1"/>
  <c r="I477" i="2" s="1"/>
  <c r="G476" i="2"/>
  <c r="G475" i="2"/>
  <c r="K475" i="2" s="1"/>
  <c r="G474" i="2"/>
  <c r="G473" i="2"/>
  <c r="H473" i="2" s="1"/>
  <c r="I473" i="2" s="1"/>
  <c r="G472" i="2"/>
  <c r="H472" i="2" s="1"/>
  <c r="I472" i="2" s="1"/>
  <c r="G471" i="2"/>
  <c r="K471" i="2" s="1"/>
  <c r="G470" i="2"/>
  <c r="H470" i="2" s="1"/>
  <c r="I470" i="2" s="1"/>
  <c r="G469" i="2"/>
  <c r="H469" i="2" s="1"/>
  <c r="I469" i="2" s="1"/>
  <c r="G468" i="2"/>
  <c r="H468" i="2" s="1"/>
  <c r="I468" i="2" s="1"/>
  <c r="G467" i="2"/>
  <c r="K467" i="2" s="1"/>
  <c r="G466" i="2"/>
  <c r="H466" i="2" s="1"/>
  <c r="I466" i="2" s="1"/>
  <c r="G465" i="2"/>
  <c r="K465" i="2" s="1"/>
  <c r="G464" i="2"/>
  <c r="H464" i="2" s="1"/>
  <c r="I464" i="2" s="1"/>
  <c r="G463" i="2"/>
  <c r="K463" i="2" s="1"/>
  <c r="G462" i="2"/>
  <c r="H462" i="2" s="1"/>
  <c r="I462" i="2" s="1"/>
  <c r="G461" i="2"/>
  <c r="H461" i="2" s="1"/>
  <c r="I461" i="2" s="1"/>
  <c r="G460" i="2"/>
  <c r="G459" i="2"/>
  <c r="K459" i="2" s="1"/>
  <c r="G458" i="2"/>
  <c r="G457" i="2"/>
  <c r="H457" i="2" s="1"/>
  <c r="I457" i="2" s="1"/>
  <c r="G456" i="2"/>
  <c r="H456" i="2" s="1"/>
  <c r="I456" i="2" s="1"/>
  <c r="G455" i="2"/>
  <c r="K455" i="2" s="1"/>
  <c r="G454" i="2"/>
  <c r="H454" i="2" s="1"/>
  <c r="I454" i="2" s="1"/>
  <c r="G453" i="2"/>
  <c r="H453" i="2" s="1"/>
  <c r="I453" i="2" s="1"/>
  <c r="G452" i="2"/>
  <c r="H452" i="2" s="1"/>
  <c r="I452" i="2" s="1"/>
  <c r="G451" i="2"/>
  <c r="K451" i="2" s="1"/>
  <c r="G450" i="2"/>
  <c r="H450" i="2" s="1"/>
  <c r="I450" i="2" s="1"/>
  <c r="G449" i="2"/>
  <c r="K449" i="2" s="1"/>
  <c r="G448" i="2"/>
  <c r="H448" i="2" s="1"/>
  <c r="I448" i="2" s="1"/>
  <c r="G447" i="2"/>
  <c r="K447" i="2" s="1"/>
  <c r="G446" i="2"/>
  <c r="H446" i="2" s="1"/>
  <c r="I446" i="2" s="1"/>
  <c r="G445" i="2"/>
  <c r="G444" i="2"/>
  <c r="G443" i="2"/>
  <c r="G442" i="2"/>
  <c r="G441" i="2"/>
  <c r="G440" i="2"/>
  <c r="G439" i="2"/>
  <c r="G438" i="2"/>
  <c r="G437" i="2"/>
  <c r="G436" i="2"/>
  <c r="G435" i="2"/>
  <c r="G434" i="2"/>
  <c r="G433" i="2"/>
  <c r="G432" i="2"/>
  <c r="G431" i="2"/>
  <c r="G430" i="2"/>
  <c r="G429" i="2"/>
  <c r="G428" i="2"/>
  <c r="G427" i="2"/>
  <c r="G426" i="2"/>
  <c r="G425" i="2"/>
  <c r="G424" i="2"/>
  <c r="G423" i="2"/>
  <c r="G422" i="2"/>
  <c r="G421" i="2"/>
  <c r="G420" i="2"/>
  <c r="G419" i="2"/>
  <c r="G418" i="2"/>
  <c r="G417" i="2"/>
  <c r="G416" i="2"/>
  <c r="G415" i="2"/>
  <c r="G414" i="2"/>
  <c r="G413" i="2"/>
  <c r="G412" i="2"/>
  <c r="G411" i="2"/>
  <c r="G410" i="2"/>
  <c r="G409" i="2"/>
  <c r="G408" i="2"/>
  <c r="G407" i="2"/>
  <c r="G406" i="2"/>
  <c r="G405" i="2"/>
  <c r="G404" i="2"/>
  <c r="G403" i="2"/>
  <c r="G402" i="2"/>
  <c r="G401" i="2"/>
  <c r="G400" i="2"/>
  <c r="G399" i="2"/>
  <c r="G398" i="2"/>
  <c r="G397" i="2"/>
  <c r="G396" i="2"/>
  <c r="G395" i="2"/>
  <c r="G394" i="2"/>
  <c r="G393" i="2"/>
  <c r="G392" i="2"/>
  <c r="G391" i="2"/>
  <c r="G390" i="2"/>
  <c r="G389" i="2"/>
  <c r="G388" i="2"/>
  <c r="G387" i="2"/>
  <c r="G386" i="2"/>
  <c r="G385" i="2"/>
  <c r="G384" i="2"/>
  <c r="G383" i="2"/>
  <c r="G382" i="2"/>
  <c r="G381" i="2"/>
  <c r="G380" i="2"/>
  <c r="G379" i="2"/>
  <c r="G378" i="2"/>
  <c r="G377" i="2"/>
  <c r="G376" i="2"/>
  <c r="G375" i="2"/>
  <c r="G374" i="2"/>
  <c r="G373" i="2"/>
  <c r="G372" i="2"/>
  <c r="G371" i="2"/>
  <c r="G370" i="2"/>
  <c r="G369" i="2"/>
  <c r="G368" i="2"/>
  <c r="G367" i="2"/>
  <c r="G366" i="2"/>
  <c r="G365" i="2"/>
  <c r="G364" i="2"/>
  <c r="G363" i="2"/>
  <c r="G362" i="2"/>
  <c r="G361" i="2"/>
  <c r="G360" i="2"/>
  <c r="G359" i="2"/>
  <c r="G358" i="2"/>
  <c r="G357" i="2"/>
  <c r="G356" i="2"/>
  <c r="G355" i="2"/>
  <c r="G354" i="2"/>
  <c r="G353" i="2"/>
  <c r="G352" i="2"/>
  <c r="G351" i="2"/>
  <c r="G350" i="2"/>
  <c r="G349" i="2"/>
  <c r="G348" i="2"/>
  <c r="G347" i="2"/>
  <c r="G346" i="2"/>
  <c r="G345" i="2"/>
  <c r="H345" i="2" s="1"/>
  <c r="I345" i="2" s="1"/>
  <c r="G344" i="2"/>
  <c r="H344" i="2" s="1"/>
  <c r="I344" i="2" s="1"/>
  <c r="G343" i="2"/>
  <c r="H343" i="2" s="1"/>
  <c r="I343" i="2" s="1"/>
  <c r="G342" i="2"/>
  <c r="G341" i="2"/>
  <c r="H341" i="2" s="1"/>
  <c r="I341" i="2" s="1"/>
  <c r="G340" i="2"/>
  <c r="H340" i="2" s="1"/>
  <c r="I340" i="2" s="1"/>
  <c r="G339" i="2"/>
  <c r="H339" i="2" s="1"/>
  <c r="I339" i="2" s="1"/>
  <c r="G338" i="2"/>
  <c r="G337" i="2"/>
  <c r="G336" i="2"/>
  <c r="G335" i="2"/>
  <c r="G334" i="2"/>
  <c r="G333" i="2"/>
  <c r="G332" i="2"/>
  <c r="G331" i="2"/>
  <c r="G330" i="2"/>
  <c r="G329" i="2"/>
  <c r="G328" i="2"/>
  <c r="G327" i="2"/>
  <c r="G326" i="2"/>
  <c r="G325" i="2"/>
  <c r="G324" i="2"/>
  <c r="G323" i="2"/>
  <c r="G322" i="2"/>
  <c r="G321" i="2"/>
  <c r="G320" i="2"/>
  <c r="G319" i="2"/>
  <c r="G318" i="2"/>
  <c r="G317" i="2"/>
  <c r="G316" i="2"/>
  <c r="G315" i="2"/>
  <c r="G314" i="2"/>
  <c r="G313" i="2"/>
  <c r="G312" i="2"/>
  <c r="G311" i="2"/>
  <c r="G310" i="2"/>
  <c r="G309" i="2"/>
  <c r="G308" i="2"/>
  <c r="G307" i="2"/>
  <c r="G306" i="2"/>
  <c r="G305" i="2"/>
  <c r="G304" i="2"/>
  <c r="G303" i="2"/>
  <c r="G302" i="2"/>
  <c r="G301" i="2"/>
  <c r="G300" i="2"/>
  <c r="G299" i="2"/>
  <c r="G298" i="2"/>
  <c r="G297" i="2"/>
  <c r="G296" i="2"/>
  <c r="G295" i="2"/>
  <c r="G294" i="2"/>
  <c r="G293" i="2"/>
  <c r="G292" i="2"/>
  <c r="G291" i="2"/>
  <c r="G290" i="2"/>
  <c r="G289" i="2"/>
  <c r="G288" i="2"/>
  <c r="G287" i="2"/>
  <c r="G286" i="2"/>
  <c r="G285" i="2"/>
  <c r="G284" i="2"/>
  <c r="G283" i="2"/>
  <c r="G282" i="2"/>
  <c r="G281" i="2"/>
  <c r="G280" i="2"/>
  <c r="G279" i="2"/>
  <c r="G278" i="2"/>
  <c r="G277" i="2"/>
  <c r="G276" i="2"/>
  <c r="G275" i="2"/>
  <c r="G274" i="2"/>
  <c r="G273" i="2"/>
  <c r="G272" i="2"/>
  <c r="G271" i="2"/>
  <c r="G270" i="2"/>
  <c r="G269" i="2"/>
  <c r="G268" i="2"/>
  <c r="G267" i="2"/>
  <c r="G266" i="2"/>
  <c r="G265" i="2"/>
  <c r="G264" i="2"/>
  <c r="G263" i="2"/>
  <c r="G262" i="2"/>
  <c r="G261" i="2"/>
  <c r="G260" i="2"/>
  <c r="G259" i="2"/>
  <c r="G258" i="2"/>
  <c r="G257" i="2"/>
  <c r="G256" i="2"/>
  <c r="G255" i="2"/>
  <c r="G254" i="2"/>
  <c r="G253" i="2"/>
  <c r="G252" i="2"/>
  <c r="G251" i="2"/>
  <c r="G250" i="2"/>
  <c r="G249" i="2"/>
  <c r="G248" i="2"/>
  <c r="G247" i="2"/>
  <c r="G246" i="2"/>
  <c r="G245" i="2"/>
  <c r="G244" i="2"/>
  <c r="G243" i="2"/>
  <c r="G242" i="2"/>
  <c r="G241" i="2"/>
  <c r="G240" i="2"/>
  <c r="G239" i="2"/>
  <c r="G238" i="2"/>
  <c r="G237" i="2"/>
  <c r="G236" i="2"/>
  <c r="G235" i="2"/>
  <c r="G234" i="2"/>
  <c r="G233" i="2"/>
  <c r="G232" i="2"/>
  <c r="G231" i="2"/>
  <c r="G230" i="2"/>
  <c r="G229" i="2"/>
  <c r="G228" i="2"/>
  <c r="G227" i="2"/>
  <c r="G226" i="2"/>
  <c r="G225" i="2"/>
  <c r="G224" i="2"/>
  <c r="G223" i="2"/>
  <c r="G222" i="2"/>
  <c r="G221" i="2"/>
  <c r="G220" i="2"/>
  <c r="G219" i="2"/>
  <c r="G218" i="2"/>
  <c r="G217" i="2"/>
  <c r="G216" i="2"/>
  <c r="G215" i="2"/>
  <c r="G214" i="2"/>
  <c r="G213" i="2"/>
  <c r="G212" i="2"/>
  <c r="G211" i="2"/>
  <c r="G210" i="2"/>
  <c r="G209" i="2"/>
  <c r="G208" i="2"/>
  <c r="G207" i="2"/>
  <c r="G206" i="2"/>
  <c r="G205" i="2"/>
  <c r="G204" i="2"/>
  <c r="G203" i="2"/>
  <c r="G202" i="2"/>
  <c r="G201" i="2"/>
  <c r="G200" i="2"/>
  <c r="G199" i="2"/>
  <c r="G198" i="2"/>
  <c r="G197" i="2"/>
  <c r="G196" i="2"/>
  <c r="G195" i="2"/>
  <c r="G194" i="2"/>
  <c r="G193" i="2"/>
  <c r="G192" i="2"/>
  <c r="G191" i="2"/>
  <c r="G190" i="2"/>
  <c r="G189" i="2"/>
  <c r="G188" i="2"/>
  <c r="G187" i="2"/>
  <c r="G186" i="2"/>
  <c r="G185" i="2"/>
  <c r="G184" i="2"/>
  <c r="G183" i="2"/>
  <c r="G182" i="2"/>
  <c r="G181" i="2"/>
  <c r="G180" i="2"/>
  <c r="G179" i="2"/>
  <c r="G178" i="2"/>
  <c r="G177" i="2"/>
  <c r="G176" i="2"/>
  <c r="G175" i="2"/>
  <c r="G174" i="2"/>
  <c r="G173" i="2"/>
  <c r="G172" i="2"/>
  <c r="G171" i="2"/>
  <c r="G170" i="2"/>
  <c r="G169" i="2"/>
  <c r="G168" i="2"/>
  <c r="G167" i="2"/>
  <c r="G166" i="2"/>
  <c r="G165" i="2"/>
  <c r="G164" i="2"/>
  <c r="G163" i="2"/>
  <c r="G162" i="2"/>
  <c r="G161" i="2"/>
  <c r="G160" i="2"/>
  <c r="G159" i="2"/>
  <c r="G158" i="2"/>
  <c r="G157" i="2"/>
  <c r="G156" i="2"/>
  <c r="G155" i="2"/>
  <c r="G154" i="2"/>
  <c r="G153" i="2"/>
  <c r="G152" i="2"/>
  <c r="G151" i="2"/>
  <c r="G150" i="2"/>
  <c r="G149" i="2"/>
  <c r="G148" i="2"/>
  <c r="G147" i="2"/>
  <c r="G146" i="2"/>
  <c r="G145" i="2"/>
  <c r="G144" i="2"/>
  <c r="G143" i="2"/>
  <c r="G142" i="2"/>
  <c r="G141" i="2"/>
  <c r="G140" i="2"/>
  <c r="G139" i="2"/>
  <c r="G138" i="2"/>
  <c r="G137" i="2"/>
  <c r="G136" i="2"/>
  <c r="G135" i="2"/>
  <c r="G134" i="2"/>
  <c r="G133" i="2"/>
  <c r="G132" i="2"/>
  <c r="G131" i="2"/>
  <c r="G130" i="2"/>
  <c r="G129" i="2"/>
  <c r="G128" i="2"/>
  <c r="G127" i="2"/>
  <c r="G126" i="2"/>
  <c r="G125" i="2"/>
  <c r="G124" i="2"/>
  <c r="G123" i="2"/>
  <c r="G122" i="2"/>
  <c r="G121" i="2"/>
  <c r="G120" i="2"/>
  <c r="G119" i="2"/>
  <c r="G118" i="2"/>
  <c r="G117" i="2"/>
  <c r="G116" i="2"/>
  <c r="G115" i="2"/>
  <c r="G114" i="2"/>
  <c r="G113" i="2"/>
  <c r="G112" i="2"/>
  <c r="G111" i="2"/>
  <c r="G110" i="2"/>
  <c r="G109" i="2"/>
  <c r="G108" i="2"/>
  <c r="G107" i="2"/>
  <c r="G106" i="2"/>
  <c r="G105" i="2"/>
  <c r="G104" i="2"/>
  <c r="G103" i="2"/>
  <c r="G102" i="2"/>
  <c r="G101" i="2"/>
  <c r="G100" i="2"/>
  <c r="G99" i="2"/>
  <c r="G98" i="2"/>
  <c r="G97" i="2"/>
  <c r="G96" i="2"/>
  <c r="G95" i="2"/>
  <c r="G94" i="2"/>
  <c r="G93" i="2"/>
  <c r="G92" i="2"/>
  <c r="H92" i="2" s="1"/>
  <c r="I92" i="2" s="1"/>
  <c r="G91" i="2"/>
  <c r="H91" i="2" s="1"/>
  <c r="I91" i="2" s="1"/>
  <c r="G90" i="2"/>
  <c r="H90" i="2" s="1"/>
  <c r="I90" i="2" s="1"/>
  <c r="G89" i="2"/>
  <c r="H89" i="2" s="1"/>
  <c r="I89" i="2" s="1"/>
  <c r="G88" i="2"/>
  <c r="H88" i="2" s="1"/>
  <c r="I88" i="2" s="1"/>
  <c r="G87" i="2"/>
  <c r="H87" i="2" s="1"/>
  <c r="I87" i="2" s="1"/>
  <c r="G86" i="2"/>
  <c r="H86" i="2" s="1"/>
  <c r="I86" i="2" s="1"/>
  <c r="G85" i="2"/>
  <c r="H85" i="2" s="1"/>
  <c r="I85" i="2" s="1"/>
  <c r="G84" i="2"/>
  <c r="H84" i="2" s="1"/>
  <c r="I84" i="2" s="1"/>
  <c r="G83" i="2"/>
  <c r="H83" i="2" s="1"/>
  <c r="I83" i="2" s="1"/>
  <c r="G82" i="2"/>
  <c r="H82" i="2" s="1"/>
  <c r="I82" i="2" s="1"/>
  <c r="G81" i="2"/>
  <c r="H81" i="2" s="1"/>
  <c r="I81" i="2" s="1"/>
  <c r="G80" i="2"/>
  <c r="H80" i="2" s="1"/>
  <c r="I80" i="2" s="1"/>
  <c r="G79" i="2"/>
  <c r="H79" i="2" s="1"/>
  <c r="I79" i="2" s="1"/>
  <c r="G78" i="2"/>
  <c r="H78" i="2" s="1"/>
  <c r="I78" i="2" s="1"/>
  <c r="G77" i="2"/>
  <c r="H77" i="2" s="1"/>
  <c r="I77" i="2" s="1"/>
  <c r="G76" i="2"/>
  <c r="H76" i="2" s="1"/>
  <c r="I76" i="2" s="1"/>
  <c r="G75" i="2"/>
  <c r="H75" i="2" s="1"/>
  <c r="I75" i="2" s="1"/>
  <c r="G74" i="2"/>
  <c r="H74" i="2" s="1"/>
  <c r="I74" i="2" s="1"/>
  <c r="G73" i="2"/>
  <c r="H73" i="2" s="1"/>
  <c r="I73" i="2" s="1"/>
  <c r="G72" i="2"/>
  <c r="H72" i="2" s="1"/>
  <c r="I72" i="2" s="1"/>
  <c r="G71" i="2"/>
  <c r="H71" i="2" s="1"/>
  <c r="I71" i="2" s="1"/>
  <c r="G70" i="2"/>
  <c r="H70" i="2" s="1"/>
  <c r="I70" i="2" s="1"/>
  <c r="G69" i="2"/>
  <c r="H69" i="2" s="1"/>
  <c r="I69" i="2" s="1"/>
  <c r="G68" i="2"/>
  <c r="H68" i="2" s="1"/>
  <c r="I68" i="2" s="1"/>
  <c r="G67" i="2"/>
  <c r="H67" i="2" s="1"/>
  <c r="I67" i="2" s="1"/>
  <c r="G66" i="2"/>
  <c r="H66" i="2" s="1"/>
  <c r="I66" i="2" s="1"/>
  <c r="G65" i="2"/>
  <c r="H65" i="2" s="1"/>
  <c r="I65" i="2" s="1"/>
  <c r="G64" i="2"/>
  <c r="H64" i="2" s="1"/>
  <c r="I64" i="2" s="1"/>
  <c r="G63" i="2"/>
  <c r="H63" i="2" s="1"/>
  <c r="I63" i="2" s="1"/>
  <c r="G62" i="2"/>
  <c r="H62" i="2" s="1"/>
  <c r="I62" i="2" s="1"/>
  <c r="G61" i="2"/>
  <c r="H61" i="2" s="1"/>
  <c r="I61" i="2" s="1"/>
  <c r="G60" i="2"/>
  <c r="H60" i="2" s="1"/>
  <c r="I60" i="2" s="1"/>
  <c r="G59" i="2"/>
  <c r="H59" i="2" s="1"/>
  <c r="I59" i="2" s="1"/>
  <c r="G58" i="2"/>
  <c r="H58" i="2" s="1"/>
  <c r="I58" i="2" s="1"/>
  <c r="G57" i="2"/>
  <c r="H57" i="2" s="1"/>
  <c r="I57" i="2" s="1"/>
  <c r="G56" i="2"/>
  <c r="H56" i="2" s="1"/>
  <c r="I56" i="2" s="1"/>
  <c r="G55" i="2"/>
  <c r="H55" i="2" s="1"/>
  <c r="I55" i="2" s="1"/>
  <c r="G54" i="2"/>
  <c r="H54" i="2" s="1"/>
  <c r="I54" i="2" s="1"/>
  <c r="G53" i="2"/>
  <c r="H53" i="2" s="1"/>
  <c r="I53" i="2" s="1"/>
  <c r="G52" i="2"/>
  <c r="H52" i="2" s="1"/>
  <c r="I52" i="2" s="1"/>
  <c r="G51" i="2"/>
  <c r="H51" i="2" s="1"/>
  <c r="I51" i="2" s="1"/>
  <c r="G50" i="2"/>
  <c r="H50" i="2" s="1"/>
  <c r="I50" i="2" s="1"/>
  <c r="G49" i="2"/>
  <c r="H49" i="2" s="1"/>
  <c r="I49" i="2" s="1"/>
  <c r="G48" i="2"/>
  <c r="H48" i="2" s="1"/>
  <c r="I48" i="2" s="1"/>
  <c r="G47" i="2"/>
  <c r="H47" i="2" s="1"/>
  <c r="I47" i="2" s="1"/>
  <c r="G46" i="2"/>
  <c r="H46" i="2" s="1"/>
  <c r="I46" i="2" s="1"/>
  <c r="G45" i="2"/>
  <c r="H45" i="2" s="1"/>
  <c r="I45" i="2" s="1"/>
  <c r="G44" i="2"/>
  <c r="H44" i="2" s="1"/>
  <c r="I44" i="2" s="1"/>
  <c r="G43" i="2"/>
  <c r="H43" i="2" s="1"/>
  <c r="I43" i="2" s="1"/>
  <c r="G42" i="2"/>
  <c r="H42" i="2" s="1"/>
  <c r="I42" i="2" s="1"/>
  <c r="G41" i="2"/>
  <c r="H41" i="2" s="1"/>
  <c r="I41" i="2" s="1"/>
  <c r="G40" i="2"/>
  <c r="H40" i="2" s="1"/>
  <c r="I40" i="2" s="1"/>
  <c r="G39" i="2"/>
  <c r="H39" i="2" s="1"/>
  <c r="I39" i="2" s="1"/>
  <c r="G38" i="2"/>
  <c r="H38" i="2" s="1"/>
  <c r="I38" i="2" s="1"/>
  <c r="G37" i="2"/>
  <c r="H37" i="2" s="1"/>
  <c r="I37" i="2" s="1"/>
  <c r="G36" i="2"/>
  <c r="H36" i="2" s="1"/>
  <c r="I36" i="2" s="1"/>
  <c r="G35" i="2"/>
  <c r="H35" i="2" s="1"/>
  <c r="I35" i="2" s="1"/>
  <c r="G34" i="2"/>
  <c r="H34" i="2" s="1"/>
  <c r="I34" i="2" s="1"/>
  <c r="G33" i="2"/>
  <c r="H33" i="2" s="1"/>
  <c r="I33" i="2" s="1"/>
  <c r="G32" i="2"/>
  <c r="H32" i="2" s="1"/>
  <c r="I32" i="2" s="1"/>
  <c r="G31" i="2"/>
  <c r="H31" i="2" s="1"/>
  <c r="I31" i="2" s="1"/>
  <c r="G30" i="2"/>
  <c r="K30" i="2" s="1"/>
  <c r="G29" i="2"/>
  <c r="K29" i="2" s="1"/>
  <c r="G28" i="2"/>
  <c r="K28" i="2" s="1"/>
  <c r="G27" i="2"/>
  <c r="K27" i="2" s="1"/>
  <c r="G26" i="2"/>
  <c r="K26" i="2" s="1"/>
  <c r="G25" i="2"/>
  <c r="H25" i="2" s="1"/>
  <c r="I25" i="2" s="1"/>
  <c r="G24" i="2"/>
  <c r="H24" i="2" s="1"/>
  <c r="I24" i="2" s="1"/>
  <c r="G23" i="2"/>
  <c r="H23" i="2" s="1"/>
  <c r="I23" i="2" s="1"/>
  <c r="G22" i="2"/>
  <c r="H22" i="2" s="1"/>
  <c r="I22" i="2" s="1"/>
  <c r="G21" i="2"/>
  <c r="K21" i="2" s="1"/>
  <c r="G20" i="2"/>
  <c r="K20" i="2" s="1"/>
  <c r="G19" i="2"/>
  <c r="K19" i="2" s="1"/>
  <c r="G18" i="2"/>
  <c r="K18" i="2" s="1"/>
  <c r="G17" i="2"/>
  <c r="H17" i="2" s="1"/>
  <c r="I17" i="2" s="1"/>
  <c r="G16" i="2"/>
  <c r="H16" i="2" s="1"/>
  <c r="I16" i="2" s="1"/>
  <c r="G15" i="2"/>
  <c r="H15" i="2" s="1"/>
  <c r="I15" i="2" s="1"/>
  <c r="G14" i="2"/>
  <c r="H14" i="2" s="1"/>
  <c r="I14" i="2" s="1"/>
  <c r="G13" i="2"/>
  <c r="H13" i="2" s="1"/>
  <c r="I13" i="2" s="1"/>
  <c r="G12" i="2"/>
  <c r="H12" i="2" s="1"/>
  <c r="I12" i="2" s="1"/>
  <c r="G11" i="2"/>
  <c r="H11" i="2" s="1"/>
  <c r="I11" i="2" s="1"/>
  <c r="G10" i="2"/>
  <c r="H10" i="2" s="1"/>
  <c r="I10" i="2" s="1"/>
  <c r="G9" i="2"/>
  <c r="H9" i="2" s="1"/>
  <c r="I9" i="2" s="1"/>
  <c r="G8" i="2"/>
  <c r="H8" i="2" s="1"/>
  <c r="I8" i="2" s="1"/>
  <c r="G7" i="2"/>
  <c r="H7" i="2" s="1"/>
  <c r="I7" i="2" s="1"/>
  <c r="G6" i="2"/>
  <c r="H6" i="2" s="1"/>
  <c r="I6" i="2" s="1"/>
  <c r="F55" i="30" l="1"/>
  <c r="G55" i="30"/>
  <c r="E54" i="30"/>
  <c r="F53" i="30"/>
  <c r="H637" i="2"/>
  <c r="I637" i="2" s="1"/>
  <c r="H651" i="2"/>
  <c r="I651" i="2" s="1"/>
  <c r="H623" i="2"/>
  <c r="I623" i="2" s="1"/>
  <c r="H639" i="2"/>
  <c r="I639" i="2" s="1"/>
  <c r="K8" i="2"/>
  <c r="H621" i="2"/>
  <c r="I621" i="2" s="1"/>
  <c r="H635" i="2"/>
  <c r="I635" i="2" s="1"/>
  <c r="H821" i="2"/>
  <c r="I821" i="2" s="1"/>
  <c r="H769" i="2"/>
  <c r="I769" i="2" s="1"/>
  <c r="H619" i="2"/>
  <c r="I619" i="2" s="1"/>
  <c r="H811" i="2"/>
  <c r="I811" i="2" s="1"/>
  <c r="K577" i="2"/>
  <c r="H641" i="2"/>
  <c r="I641" i="2" s="1"/>
  <c r="H625" i="2"/>
  <c r="I625" i="2" s="1"/>
  <c r="H615" i="2"/>
  <c r="I615" i="2" s="1"/>
  <c r="H631" i="2"/>
  <c r="I631" i="2" s="1"/>
  <c r="H647" i="2"/>
  <c r="I647" i="2" s="1"/>
  <c r="H611" i="2"/>
  <c r="I611" i="2" s="1"/>
  <c r="H627" i="2"/>
  <c r="I627" i="2" s="1"/>
  <c r="H643" i="2"/>
  <c r="I643" i="2" s="1"/>
  <c r="H857" i="2"/>
  <c r="I857" i="2" s="1"/>
  <c r="H617" i="2"/>
  <c r="I617" i="2" s="1"/>
  <c r="H633" i="2"/>
  <c r="I633" i="2" s="1"/>
  <c r="H649" i="2"/>
  <c r="I649" i="2" s="1"/>
  <c r="H807" i="2"/>
  <c r="I807" i="2" s="1"/>
  <c r="H813" i="2"/>
  <c r="I813" i="2" s="1"/>
  <c r="H613" i="2"/>
  <c r="I613" i="2" s="1"/>
  <c r="H629" i="2"/>
  <c r="I629" i="2" s="1"/>
  <c r="H645" i="2"/>
  <c r="I645" i="2" s="1"/>
  <c r="H899" i="2"/>
  <c r="I899" i="2" s="1"/>
  <c r="H793" i="2"/>
  <c r="I793" i="2" s="1"/>
  <c r="H797" i="2"/>
  <c r="I797" i="2" s="1"/>
  <c r="K618" i="2"/>
  <c r="H783" i="2"/>
  <c r="I783" i="2" s="1"/>
  <c r="H875" i="2"/>
  <c r="I875" i="2" s="1"/>
  <c r="H895" i="2"/>
  <c r="I895" i="2" s="1"/>
  <c r="H757" i="2"/>
  <c r="I757" i="2" s="1"/>
  <c r="H775" i="2"/>
  <c r="I775" i="2" s="1"/>
  <c r="H887" i="2"/>
  <c r="I887" i="2" s="1"/>
  <c r="K622" i="2"/>
  <c r="H789" i="2"/>
  <c r="I789" i="2" s="1"/>
  <c r="H737" i="2"/>
  <c r="I737" i="2" s="1"/>
  <c r="H759" i="2"/>
  <c r="I759" i="2" s="1"/>
  <c r="H765" i="2"/>
  <c r="I765" i="2" s="1"/>
  <c r="H777" i="2"/>
  <c r="I777" i="2" s="1"/>
  <c r="H883" i="2"/>
  <c r="I883" i="2" s="1"/>
  <c r="K614" i="2"/>
  <c r="K630" i="2"/>
  <c r="K646" i="2"/>
  <c r="K610" i="2"/>
  <c r="K626" i="2"/>
  <c r="K638" i="2"/>
  <c r="K642" i="2"/>
  <c r="K650" i="2"/>
  <c r="K582" i="2"/>
  <c r="H785" i="2"/>
  <c r="I785" i="2" s="1"/>
  <c r="H871" i="2"/>
  <c r="I871" i="2" s="1"/>
  <c r="H891" i="2"/>
  <c r="I891" i="2" s="1"/>
  <c r="K634" i="2"/>
  <c r="H761" i="2"/>
  <c r="I761" i="2" s="1"/>
  <c r="H767" i="2"/>
  <c r="I767" i="2" s="1"/>
  <c r="H819" i="2"/>
  <c r="I819" i="2" s="1"/>
  <c r="E109" i="30"/>
  <c r="H879" i="2"/>
  <c r="I879" i="2" s="1"/>
  <c r="H907" i="2"/>
  <c r="I907" i="2" s="1"/>
  <c r="H903" i="2"/>
  <c r="I903" i="2" s="1"/>
  <c r="F88" i="30"/>
  <c r="E58" i="30"/>
  <c r="G88" i="30"/>
  <c r="H865" i="2"/>
  <c r="I865" i="2" s="1"/>
  <c r="H849" i="2"/>
  <c r="I849" i="2" s="1"/>
  <c r="H855" i="2"/>
  <c r="I855" i="2" s="1"/>
  <c r="H863" i="2"/>
  <c r="I863" i="2" s="1"/>
  <c r="H853" i="2"/>
  <c r="I853" i="2" s="1"/>
  <c r="H861" i="2"/>
  <c r="I861" i="2" s="1"/>
  <c r="H851" i="2"/>
  <c r="I851" i="2" s="1"/>
  <c r="H859" i="2"/>
  <c r="I859" i="2" s="1"/>
  <c r="H867" i="2"/>
  <c r="I867" i="2" s="1"/>
  <c r="H837" i="2"/>
  <c r="I837" i="2" s="1"/>
  <c r="H841" i="2"/>
  <c r="I841" i="2" s="1"/>
  <c r="H829" i="2"/>
  <c r="I829" i="2" s="1"/>
  <c r="H845" i="2"/>
  <c r="I845" i="2" s="1"/>
  <c r="H833" i="2"/>
  <c r="I833" i="2" s="1"/>
  <c r="H831" i="2"/>
  <c r="I831" i="2" s="1"/>
  <c r="H839" i="2"/>
  <c r="I839" i="2" s="1"/>
  <c r="H847" i="2"/>
  <c r="I847" i="2" s="1"/>
  <c r="H827" i="2"/>
  <c r="I827" i="2" s="1"/>
  <c r="H835" i="2"/>
  <c r="I835" i="2" s="1"/>
  <c r="H843" i="2"/>
  <c r="I843" i="2" s="1"/>
  <c r="H809" i="2"/>
  <c r="I809" i="2" s="1"/>
  <c r="H817" i="2"/>
  <c r="I817" i="2" s="1"/>
  <c r="H825" i="2"/>
  <c r="I825" i="2" s="1"/>
  <c r="H815" i="2"/>
  <c r="I815" i="2" s="1"/>
  <c r="H823" i="2"/>
  <c r="I823" i="2" s="1"/>
  <c r="H803" i="2"/>
  <c r="I803" i="2" s="1"/>
  <c r="H801" i="2"/>
  <c r="I801" i="2" s="1"/>
  <c r="H799" i="2"/>
  <c r="I799" i="2" s="1"/>
  <c r="H795" i="2"/>
  <c r="I795" i="2" s="1"/>
  <c r="H791" i="2"/>
  <c r="I791" i="2" s="1"/>
  <c r="H787" i="2"/>
  <c r="I787" i="2" s="1"/>
  <c r="H805" i="2"/>
  <c r="I805" i="2" s="1"/>
  <c r="H779" i="2"/>
  <c r="I779" i="2" s="1"/>
  <c r="H781" i="2"/>
  <c r="I781" i="2" s="1"/>
  <c r="H771" i="2"/>
  <c r="I771" i="2" s="1"/>
  <c r="H773" i="2"/>
  <c r="I773" i="2" s="1"/>
  <c r="H763" i="2"/>
  <c r="I763" i="2" s="1"/>
  <c r="H755" i="2"/>
  <c r="I755" i="2" s="1"/>
  <c r="H753" i="2"/>
  <c r="I753" i="2" s="1"/>
  <c r="H752" i="2"/>
  <c r="I752" i="2" s="1"/>
  <c r="H745" i="2"/>
  <c r="I745" i="2" s="1"/>
  <c r="H729" i="2"/>
  <c r="I729" i="2" s="1"/>
  <c r="H728" i="2"/>
  <c r="I728" i="2" s="1"/>
  <c r="H730" i="2"/>
  <c r="I730" i="2" s="1"/>
  <c r="H734" i="2"/>
  <c r="I734" i="2" s="1"/>
  <c r="H736" i="2"/>
  <c r="I736" i="2" s="1"/>
  <c r="H738" i="2"/>
  <c r="I738" i="2" s="1"/>
  <c r="H742" i="2"/>
  <c r="I742" i="2" s="1"/>
  <c r="H744" i="2"/>
  <c r="I744" i="2" s="1"/>
  <c r="H746" i="2"/>
  <c r="I746" i="2" s="1"/>
  <c r="H750" i="2"/>
  <c r="I750" i="2" s="1"/>
  <c r="H733" i="2"/>
  <c r="I733" i="2" s="1"/>
  <c r="H741" i="2"/>
  <c r="I741" i="2" s="1"/>
  <c r="H749" i="2"/>
  <c r="I749" i="2" s="1"/>
  <c r="H722" i="2"/>
  <c r="I722" i="2" s="1"/>
  <c r="H726" i="2"/>
  <c r="I726" i="2" s="1"/>
  <c r="H725" i="2"/>
  <c r="I725" i="2" s="1"/>
  <c r="H712" i="2"/>
  <c r="I712" i="2" s="1"/>
  <c r="H706" i="2"/>
  <c r="I706" i="2" s="1"/>
  <c r="H718" i="2"/>
  <c r="I718" i="2" s="1"/>
  <c r="H696" i="2"/>
  <c r="I696" i="2" s="1"/>
  <c r="H702" i="2"/>
  <c r="I702" i="2" s="1"/>
  <c r="H714" i="2"/>
  <c r="I714" i="2" s="1"/>
  <c r="H720" i="2"/>
  <c r="I720" i="2" s="1"/>
  <c r="H698" i="2"/>
  <c r="I698" i="2" s="1"/>
  <c r="H704" i="2"/>
  <c r="I704" i="2" s="1"/>
  <c r="H710" i="2"/>
  <c r="I710" i="2" s="1"/>
  <c r="H701" i="2"/>
  <c r="I701" i="2" s="1"/>
  <c r="H709" i="2"/>
  <c r="I709" i="2" s="1"/>
  <c r="H717" i="2"/>
  <c r="I717" i="2" s="1"/>
  <c r="H697" i="2"/>
  <c r="I697" i="2" s="1"/>
  <c r="H705" i="2"/>
  <c r="I705" i="2" s="1"/>
  <c r="H713" i="2"/>
  <c r="I713" i="2" s="1"/>
  <c r="H721" i="2"/>
  <c r="I721" i="2" s="1"/>
  <c r="H688" i="2"/>
  <c r="I688" i="2" s="1"/>
  <c r="H690" i="2"/>
  <c r="I690" i="2" s="1"/>
  <c r="H694" i="2"/>
  <c r="I694" i="2" s="1"/>
  <c r="H693" i="2"/>
  <c r="I693" i="2" s="1"/>
  <c r="H689" i="2"/>
  <c r="I689" i="2" s="1"/>
  <c r="H672" i="2"/>
  <c r="I672" i="2" s="1"/>
  <c r="H680" i="2"/>
  <c r="I680" i="2" s="1"/>
  <c r="H677" i="2"/>
  <c r="I677" i="2" s="1"/>
  <c r="H685" i="2"/>
  <c r="I685" i="2" s="1"/>
  <c r="H673" i="2"/>
  <c r="I673" i="2" s="1"/>
  <c r="H681" i="2"/>
  <c r="I681" i="2" s="1"/>
  <c r="H670" i="2"/>
  <c r="I670" i="2" s="1"/>
  <c r="H674" i="2"/>
  <c r="I674" i="2" s="1"/>
  <c r="H678" i="2"/>
  <c r="I678" i="2" s="1"/>
  <c r="H682" i="2"/>
  <c r="I682" i="2" s="1"/>
  <c r="H686" i="2"/>
  <c r="I686" i="2" s="1"/>
  <c r="K653" i="2"/>
  <c r="H655" i="2"/>
  <c r="I655" i="2" s="1"/>
  <c r="H659" i="2"/>
  <c r="I659" i="2" s="1"/>
  <c r="H664" i="2"/>
  <c r="I664" i="2" s="1"/>
  <c r="H661" i="2"/>
  <c r="I661" i="2" s="1"/>
  <c r="H669" i="2"/>
  <c r="I669" i="2" s="1"/>
  <c r="H657" i="2"/>
  <c r="I657" i="2" s="1"/>
  <c r="H665" i="2"/>
  <c r="I665" i="2" s="1"/>
  <c r="K658" i="2"/>
  <c r="H662" i="2"/>
  <c r="I662" i="2" s="1"/>
  <c r="H666" i="2"/>
  <c r="I666" i="2" s="1"/>
  <c r="K654" i="2"/>
  <c r="H599" i="2"/>
  <c r="I599" i="2" s="1"/>
  <c r="H603" i="2"/>
  <c r="I603" i="2" s="1"/>
  <c r="H607" i="2"/>
  <c r="I607" i="2" s="1"/>
  <c r="H597" i="2"/>
  <c r="I597" i="2" s="1"/>
  <c r="H601" i="2"/>
  <c r="I601" i="2" s="1"/>
  <c r="H605" i="2"/>
  <c r="I605" i="2" s="1"/>
  <c r="H609" i="2"/>
  <c r="I609" i="2" s="1"/>
  <c r="K598" i="2"/>
  <c r="K602" i="2"/>
  <c r="K606" i="2"/>
  <c r="H585" i="2"/>
  <c r="I585" i="2" s="1"/>
  <c r="H589" i="2"/>
  <c r="I589" i="2" s="1"/>
  <c r="H593" i="2"/>
  <c r="I593" i="2" s="1"/>
  <c r="K586" i="2"/>
  <c r="K590" i="2"/>
  <c r="K594" i="2"/>
  <c r="H583" i="2"/>
  <c r="I583" i="2" s="1"/>
  <c r="H587" i="2"/>
  <c r="I587" i="2" s="1"/>
  <c r="H591" i="2"/>
  <c r="I591" i="2" s="1"/>
  <c r="H595" i="2"/>
  <c r="I595" i="2" s="1"/>
  <c r="K581" i="2"/>
  <c r="H579" i="2"/>
  <c r="I579" i="2" s="1"/>
  <c r="F60" i="30"/>
  <c r="K578" i="2"/>
  <c r="H551" i="2"/>
  <c r="I551" i="2" s="1"/>
  <c r="H555" i="2"/>
  <c r="I555" i="2" s="1"/>
  <c r="H559" i="2"/>
  <c r="I559" i="2" s="1"/>
  <c r="H563" i="2"/>
  <c r="I563" i="2" s="1"/>
  <c r="H567" i="2"/>
  <c r="I567" i="2" s="1"/>
  <c r="H549" i="2"/>
  <c r="I549" i="2" s="1"/>
  <c r="H553" i="2"/>
  <c r="I553" i="2" s="1"/>
  <c r="H557" i="2"/>
  <c r="I557" i="2" s="1"/>
  <c r="H561" i="2"/>
  <c r="I561" i="2" s="1"/>
  <c r="H565" i="2"/>
  <c r="I565" i="2" s="1"/>
  <c r="H569" i="2"/>
  <c r="I569" i="2" s="1"/>
  <c r="K550" i="2"/>
  <c r="K554" i="2"/>
  <c r="K558" i="2"/>
  <c r="K562" i="2"/>
  <c r="K566" i="2"/>
  <c r="H573" i="2"/>
  <c r="I573" i="2" s="1"/>
  <c r="K574" i="2"/>
  <c r="H575" i="2"/>
  <c r="I575" i="2" s="1"/>
  <c r="K570" i="2"/>
  <c r="H571" i="2"/>
  <c r="I571" i="2" s="1"/>
  <c r="K545" i="2"/>
  <c r="K534" i="2"/>
  <c r="K473" i="2"/>
  <c r="K541" i="2"/>
  <c r="K546" i="2"/>
  <c r="K537" i="2"/>
  <c r="K542" i="2"/>
  <c r="K538" i="2"/>
  <c r="K489" i="2"/>
  <c r="H535" i="2"/>
  <c r="I535" i="2" s="1"/>
  <c r="H539" i="2"/>
  <c r="I539" i="2" s="1"/>
  <c r="H543" i="2"/>
  <c r="I543" i="2" s="1"/>
  <c r="H547" i="2"/>
  <c r="I547" i="2" s="1"/>
  <c r="K477" i="2"/>
  <c r="K509" i="2"/>
  <c r="K461" i="2"/>
  <c r="K510" i="2"/>
  <c r="K505" i="2"/>
  <c r="K525" i="2"/>
  <c r="K457" i="2"/>
  <c r="K526" i="2"/>
  <c r="K533" i="2"/>
  <c r="K493" i="2"/>
  <c r="K521" i="2"/>
  <c r="H449" i="2"/>
  <c r="I449" i="2" s="1"/>
  <c r="K454" i="2"/>
  <c r="H465" i="2"/>
  <c r="I465" i="2" s="1"/>
  <c r="K470" i="2"/>
  <c r="H481" i="2"/>
  <c r="I481" i="2" s="1"/>
  <c r="K486" i="2"/>
  <c r="H497" i="2"/>
  <c r="I497" i="2" s="1"/>
  <c r="K502" i="2"/>
  <c r="H513" i="2"/>
  <c r="I513" i="2" s="1"/>
  <c r="K518" i="2"/>
  <c r="H529" i="2"/>
  <c r="I529" i="2" s="1"/>
  <c r="K446" i="2"/>
  <c r="K462" i="2"/>
  <c r="K478" i="2"/>
  <c r="K494" i="2"/>
  <c r="K453" i="2"/>
  <c r="K469" i="2"/>
  <c r="K485" i="2"/>
  <c r="K501" i="2"/>
  <c r="K517" i="2"/>
  <c r="K341" i="2"/>
  <c r="K345" i="2"/>
  <c r="H447" i="2"/>
  <c r="I447" i="2" s="1"/>
  <c r="H451" i="2"/>
  <c r="I451" i="2" s="1"/>
  <c r="H455" i="2"/>
  <c r="I455" i="2" s="1"/>
  <c r="H459" i="2"/>
  <c r="I459" i="2" s="1"/>
  <c r="H463" i="2"/>
  <c r="I463" i="2" s="1"/>
  <c r="H467" i="2"/>
  <c r="I467" i="2" s="1"/>
  <c r="H471" i="2"/>
  <c r="I471" i="2" s="1"/>
  <c r="H475" i="2"/>
  <c r="I475" i="2" s="1"/>
  <c r="H479" i="2"/>
  <c r="I479" i="2" s="1"/>
  <c r="H483" i="2"/>
  <c r="I483" i="2" s="1"/>
  <c r="H487" i="2"/>
  <c r="I487" i="2" s="1"/>
  <c r="H491" i="2"/>
  <c r="I491" i="2" s="1"/>
  <c r="H495" i="2"/>
  <c r="I495" i="2" s="1"/>
  <c r="H499" i="2"/>
  <c r="I499" i="2" s="1"/>
  <c r="H503" i="2"/>
  <c r="I503" i="2" s="1"/>
  <c r="H507" i="2"/>
  <c r="I507" i="2" s="1"/>
  <c r="H511" i="2"/>
  <c r="I511" i="2" s="1"/>
  <c r="H515" i="2"/>
  <c r="I515" i="2" s="1"/>
  <c r="H519" i="2"/>
  <c r="I519" i="2" s="1"/>
  <c r="H523" i="2"/>
  <c r="I523" i="2" s="1"/>
  <c r="H527" i="2"/>
  <c r="I527" i="2" s="1"/>
  <c r="H531" i="2"/>
  <c r="I531" i="2" s="1"/>
  <c r="K448" i="2"/>
  <c r="K456" i="2"/>
  <c r="K464" i="2"/>
  <c r="K472" i="2"/>
  <c r="K480" i="2"/>
  <c r="K488" i="2"/>
  <c r="K496" i="2"/>
  <c r="K504" i="2"/>
  <c r="K512" i="2"/>
  <c r="K520" i="2"/>
  <c r="K528" i="2"/>
  <c r="K340" i="2"/>
  <c r="K344" i="2"/>
  <c r="K90" i="2"/>
  <c r="G34" i="30"/>
  <c r="K65" i="2"/>
  <c r="K69" i="2"/>
  <c r="K73" i="2"/>
  <c r="K77" i="2"/>
  <c r="K81" i="2"/>
  <c r="K85" i="2"/>
  <c r="K89" i="2"/>
  <c r="K66" i="2"/>
  <c r="K70" i="2"/>
  <c r="K74" i="2"/>
  <c r="K78" i="2"/>
  <c r="K82" i="2"/>
  <c r="K86" i="2"/>
  <c r="G38" i="30"/>
  <c r="K49" i="2"/>
  <c r="K53" i="2"/>
  <c r="K57" i="2"/>
  <c r="K61" i="2"/>
  <c r="K50" i="2"/>
  <c r="K54" i="2"/>
  <c r="K58" i="2"/>
  <c r="K62" i="2"/>
  <c r="G86" i="30"/>
  <c r="K46" i="2"/>
  <c r="K45" i="2"/>
  <c r="H30" i="2"/>
  <c r="I30" i="2" s="1"/>
  <c r="F61" i="30"/>
  <c r="H28" i="2"/>
  <c r="I28" i="2" s="1"/>
  <c r="K25" i="2"/>
  <c r="K24" i="2"/>
  <c r="H27" i="2"/>
  <c r="I27" i="2" s="1"/>
  <c r="H20" i="2"/>
  <c r="I20" i="2" s="1"/>
  <c r="H19" i="2"/>
  <c r="I19" i="2" s="1"/>
  <c r="K22" i="2"/>
  <c r="K34" i="2"/>
  <c r="K38" i="2"/>
  <c r="K42" i="2"/>
  <c r="G61" i="30"/>
  <c r="H18" i="2"/>
  <c r="I18" i="2" s="1"/>
  <c r="H26" i="2"/>
  <c r="I26" i="2" s="1"/>
  <c r="G82" i="30"/>
  <c r="H21" i="2"/>
  <c r="I21" i="2" s="1"/>
  <c r="H29" i="2"/>
  <c r="I29" i="2" s="1"/>
  <c r="K23" i="2"/>
  <c r="K33" i="2"/>
  <c r="K37" i="2"/>
  <c r="K41" i="2"/>
  <c r="E64" i="30"/>
  <c r="G87" i="30"/>
  <c r="K17" i="2"/>
  <c r="K11" i="2"/>
  <c r="K15" i="2"/>
  <c r="K16" i="2"/>
  <c r="K14" i="2"/>
  <c r="K13" i="2"/>
  <c r="K10" i="2"/>
  <c r="K9" i="2"/>
  <c r="K7" i="2"/>
  <c r="K6" i="2"/>
  <c r="K12" i="2"/>
  <c r="K264" i="2"/>
  <c r="H264" i="2"/>
  <c r="I264" i="2" s="1"/>
  <c r="K276" i="2"/>
  <c r="H276" i="2"/>
  <c r="I276" i="2" s="1"/>
  <c r="K288" i="2"/>
  <c r="H288" i="2"/>
  <c r="I288" i="2" s="1"/>
  <c r="K300" i="2"/>
  <c r="H300" i="2"/>
  <c r="I300" i="2" s="1"/>
  <c r="K312" i="2"/>
  <c r="H312" i="2"/>
  <c r="I312" i="2" s="1"/>
  <c r="K324" i="2"/>
  <c r="H324" i="2"/>
  <c r="I324" i="2" s="1"/>
  <c r="K336" i="2"/>
  <c r="H336" i="2"/>
  <c r="I336" i="2" s="1"/>
  <c r="H460" i="2"/>
  <c r="I460" i="2" s="1"/>
  <c r="K460" i="2"/>
  <c r="K94" i="2"/>
  <c r="H94" i="2"/>
  <c r="I94" i="2" s="1"/>
  <c r="K96" i="2"/>
  <c r="H96" i="2"/>
  <c r="I96" i="2" s="1"/>
  <c r="K98" i="2"/>
  <c r="H98" i="2"/>
  <c r="I98" i="2" s="1"/>
  <c r="K100" i="2"/>
  <c r="H100" i="2"/>
  <c r="I100" i="2" s="1"/>
  <c r="K102" i="2"/>
  <c r="H102" i="2"/>
  <c r="I102" i="2" s="1"/>
  <c r="K104" i="2"/>
  <c r="H104" i="2"/>
  <c r="I104" i="2" s="1"/>
  <c r="K106" i="2"/>
  <c r="H106" i="2"/>
  <c r="I106" i="2" s="1"/>
  <c r="K108" i="2"/>
  <c r="H108" i="2"/>
  <c r="I108" i="2" s="1"/>
  <c r="K110" i="2"/>
  <c r="H110" i="2"/>
  <c r="I110" i="2" s="1"/>
  <c r="K112" i="2"/>
  <c r="H112" i="2"/>
  <c r="I112" i="2" s="1"/>
  <c r="K114" i="2"/>
  <c r="H114" i="2"/>
  <c r="I114" i="2" s="1"/>
  <c r="K116" i="2"/>
  <c r="H116" i="2"/>
  <c r="I116" i="2" s="1"/>
  <c r="K118" i="2"/>
  <c r="H118" i="2"/>
  <c r="I118" i="2" s="1"/>
  <c r="K120" i="2"/>
  <c r="H120" i="2"/>
  <c r="I120" i="2" s="1"/>
  <c r="K122" i="2"/>
  <c r="H122" i="2"/>
  <c r="I122" i="2" s="1"/>
  <c r="K124" i="2"/>
  <c r="H124" i="2"/>
  <c r="I124" i="2" s="1"/>
  <c r="K126" i="2"/>
  <c r="H126" i="2"/>
  <c r="I126" i="2" s="1"/>
  <c r="K128" i="2"/>
  <c r="H128" i="2"/>
  <c r="I128" i="2" s="1"/>
  <c r="K130" i="2"/>
  <c r="H130" i="2"/>
  <c r="I130" i="2" s="1"/>
  <c r="K132" i="2"/>
  <c r="H132" i="2"/>
  <c r="I132" i="2" s="1"/>
  <c r="K134" i="2"/>
  <c r="H134" i="2"/>
  <c r="I134" i="2" s="1"/>
  <c r="K136" i="2"/>
  <c r="H136" i="2"/>
  <c r="I136" i="2" s="1"/>
  <c r="K138" i="2"/>
  <c r="H138" i="2"/>
  <c r="I138" i="2" s="1"/>
  <c r="K140" i="2"/>
  <c r="H140" i="2"/>
  <c r="I140" i="2" s="1"/>
  <c r="K142" i="2"/>
  <c r="H142" i="2"/>
  <c r="I142" i="2" s="1"/>
  <c r="K144" i="2"/>
  <c r="H144" i="2"/>
  <c r="I144" i="2" s="1"/>
  <c r="K146" i="2"/>
  <c r="H146" i="2"/>
  <c r="I146" i="2" s="1"/>
  <c r="K148" i="2"/>
  <c r="H148" i="2"/>
  <c r="I148" i="2" s="1"/>
  <c r="K150" i="2"/>
  <c r="H150" i="2"/>
  <c r="I150" i="2" s="1"/>
  <c r="K152" i="2"/>
  <c r="H152" i="2"/>
  <c r="I152" i="2" s="1"/>
  <c r="K154" i="2"/>
  <c r="H154" i="2"/>
  <c r="I154" i="2" s="1"/>
  <c r="K156" i="2"/>
  <c r="H156" i="2"/>
  <c r="I156" i="2" s="1"/>
  <c r="K158" i="2"/>
  <c r="H158" i="2"/>
  <c r="I158" i="2" s="1"/>
  <c r="K160" i="2"/>
  <c r="H160" i="2"/>
  <c r="I160" i="2" s="1"/>
  <c r="K162" i="2"/>
  <c r="H162" i="2"/>
  <c r="I162" i="2" s="1"/>
  <c r="K164" i="2"/>
  <c r="H164" i="2"/>
  <c r="I164" i="2" s="1"/>
  <c r="K166" i="2"/>
  <c r="H166" i="2"/>
  <c r="I166" i="2" s="1"/>
  <c r="K168" i="2"/>
  <c r="H168" i="2"/>
  <c r="I168" i="2" s="1"/>
  <c r="K170" i="2"/>
  <c r="H170" i="2"/>
  <c r="I170" i="2" s="1"/>
  <c r="K172" i="2"/>
  <c r="H172" i="2"/>
  <c r="I172" i="2" s="1"/>
  <c r="K174" i="2"/>
  <c r="H174" i="2"/>
  <c r="I174" i="2" s="1"/>
  <c r="K176" i="2"/>
  <c r="H176" i="2"/>
  <c r="I176" i="2" s="1"/>
  <c r="K178" i="2"/>
  <c r="H178" i="2"/>
  <c r="I178" i="2" s="1"/>
  <c r="K180" i="2"/>
  <c r="H180" i="2"/>
  <c r="I180" i="2" s="1"/>
  <c r="K182" i="2"/>
  <c r="H182" i="2"/>
  <c r="I182" i="2" s="1"/>
  <c r="K184" i="2"/>
  <c r="H184" i="2"/>
  <c r="I184" i="2" s="1"/>
  <c r="K186" i="2"/>
  <c r="H186" i="2"/>
  <c r="I186" i="2" s="1"/>
  <c r="K188" i="2"/>
  <c r="H188" i="2"/>
  <c r="I188" i="2" s="1"/>
  <c r="K190" i="2"/>
  <c r="H190" i="2"/>
  <c r="I190" i="2" s="1"/>
  <c r="K192" i="2"/>
  <c r="H192" i="2"/>
  <c r="I192" i="2" s="1"/>
  <c r="K194" i="2"/>
  <c r="H194" i="2"/>
  <c r="I194" i="2" s="1"/>
  <c r="K196" i="2"/>
  <c r="H196" i="2"/>
  <c r="I196" i="2" s="1"/>
  <c r="K198" i="2"/>
  <c r="H198" i="2"/>
  <c r="I198" i="2" s="1"/>
  <c r="K200" i="2"/>
  <c r="H200" i="2"/>
  <c r="I200" i="2" s="1"/>
  <c r="K202" i="2"/>
  <c r="H202" i="2"/>
  <c r="I202" i="2" s="1"/>
  <c r="K204" i="2"/>
  <c r="H204" i="2"/>
  <c r="I204" i="2" s="1"/>
  <c r="K206" i="2"/>
  <c r="H206" i="2"/>
  <c r="I206" i="2" s="1"/>
  <c r="K208" i="2"/>
  <c r="H208" i="2"/>
  <c r="I208" i="2" s="1"/>
  <c r="K210" i="2"/>
  <c r="H210" i="2"/>
  <c r="I210" i="2" s="1"/>
  <c r="K212" i="2"/>
  <c r="H212" i="2"/>
  <c r="I212" i="2" s="1"/>
  <c r="K214" i="2"/>
  <c r="H214" i="2"/>
  <c r="I214" i="2" s="1"/>
  <c r="K216" i="2"/>
  <c r="H216" i="2"/>
  <c r="I216" i="2" s="1"/>
  <c r="K218" i="2"/>
  <c r="H218" i="2"/>
  <c r="I218" i="2" s="1"/>
  <c r="K220" i="2"/>
  <c r="H220" i="2"/>
  <c r="I220" i="2" s="1"/>
  <c r="K222" i="2"/>
  <c r="H222" i="2"/>
  <c r="I222" i="2" s="1"/>
  <c r="K224" i="2"/>
  <c r="H224" i="2"/>
  <c r="I224" i="2" s="1"/>
  <c r="K226" i="2"/>
  <c r="H226" i="2"/>
  <c r="I226" i="2" s="1"/>
  <c r="K228" i="2"/>
  <c r="H228" i="2"/>
  <c r="I228" i="2" s="1"/>
  <c r="K230" i="2"/>
  <c r="H230" i="2"/>
  <c r="I230" i="2" s="1"/>
  <c r="K232" i="2"/>
  <c r="H232" i="2"/>
  <c r="I232" i="2" s="1"/>
  <c r="K234" i="2"/>
  <c r="H234" i="2"/>
  <c r="I234" i="2" s="1"/>
  <c r="K236" i="2"/>
  <c r="H236" i="2"/>
  <c r="I236" i="2" s="1"/>
  <c r="K238" i="2"/>
  <c r="H238" i="2"/>
  <c r="I238" i="2" s="1"/>
  <c r="K240" i="2"/>
  <c r="H240" i="2"/>
  <c r="I240" i="2" s="1"/>
  <c r="K242" i="2"/>
  <c r="H242" i="2"/>
  <c r="I242" i="2" s="1"/>
  <c r="K244" i="2"/>
  <c r="H244" i="2"/>
  <c r="I244" i="2" s="1"/>
  <c r="K246" i="2"/>
  <c r="H246" i="2"/>
  <c r="I246" i="2" s="1"/>
  <c r="K248" i="2"/>
  <c r="H248" i="2"/>
  <c r="I248" i="2" s="1"/>
  <c r="K250" i="2"/>
  <c r="H250" i="2"/>
  <c r="I250" i="2" s="1"/>
  <c r="K252" i="2"/>
  <c r="H252" i="2"/>
  <c r="I252" i="2" s="1"/>
  <c r="K254" i="2"/>
  <c r="H254" i="2"/>
  <c r="I254" i="2" s="1"/>
  <c r="K257" i="2"/>
  <c r="H257" i="2"/>
  <c r="I257" i="2" s="1"/>
  <c r="K261" i="2"/>
  <c r="H261" i="2"/>
  <c r="I261" i="2" s="1"/>
  <c r="K265" i="2"/>
  <c r="H265" i="2"/>
  <c r="I265" i="2" s="1"/>
  <c r="K269" i="2"/>
  <c r="H269" i="2"/>
  <c r="I269" i="2" s="1"/>
  <c r="K273" i="2"/>
  <c r="H273" i="2"/>
  <c r="I273" i="2" s="1"/>
  <c r="K277" i="2"/>
  <c r="H277" i="2"/>
  <c r="I277" i="2" s="1"/>
  <c r="K281" i="2"/>
  <c r="H281" i="2"/>
  <c r="I281" i="2" s="1"/>
  <c r="K285" i="2"/>
  <c r="H285" i="2"/>
  <c r="I285" i="2" s="1"/>
  <c r="K289" i="2"/>
  <c r="H289" i="2"/>
  <c r="I289" i="2" s="1"/>
  <c r="K293" i="2"/>
  <c r="H293" i="2"/>
  <c r="I293" i="2" s="1"/>
  <c r="K297" i="2"/>
  <c r="H297" i="2"/>
  <c r="I297" i="2" s="1"/>
  <c r="K301" i="2"/>
  <c r="H301" i="2"/>
  <c r="I301" i="2" s="1"/>
  <c r="K305" i="2"/>
  <c r="H305" i="2"/>
  <c r="I305" i="2" s="1"/>
  <c r="K309" i="2"/>
  <c r="H309" i="2"/>
  <c r="I309" i="2" s="1"/>
  <c r="K313" i="2"/>
  <c r="H313" i="2"/>
  <c r="I313" i="2" s="1"/>
  <c r="K317" i="2"/>
  <c r="H317" i="2"/>
  <c r="I317" i="2" s="1"/>
  <c r="K321" i="2"/>
  <c r="H321" i="2"/>
  <c r="I321" i="2" s="1"/>
  <c r="K325" i="2"/>
  <c r="H325" i="2"/>
  <c r="I325" i="2" s="1"/>
  <c r="K329" i="2"/>
  <c r="H329" i="2"/>
  <c r="I329" i="2" s="1"/>
  <c r="K333" i="2"/>
  <c r="H333" i="2"/>
  <c r="I333" i="2" s="1"/>
  <c r="K337" i="2"/>
  <c r="H337" i="2"/>
  <c r="I337" i="2" s="1"/>
  <c r="H458" i="2"/>
  <c r="I458" i="2" s="1"/>
  <c r="K458" i="2"/>
  <c r="H474" i="2"/>
  <c r="I474" i="2" s="1"/>
  <c r="K474" i="2"/>
  <c r="H490" i="2"/>
  <c r="I490" i="2" s="1"/>
  <c r="K490" i="2"/>
  <c r="H506" i="2"/>
  <c r="I506" i="2" s="1"/>
  <c r="K506" i="2"/>
  <c r="H522" i="2"/>
  <c r="I522" i="2" s="1"/>
  <c r="K522" i="2"/>
  <c r="K256" i="2"/>
  <c r="H256" i="2"/>
  <c r="I256" i="2" s="1"/>
  <c r="K268" i="2"/>
  <c r="H268" i="2"/>
  <c r="I268" i="2" s="1"/>
  <c r="K284" i="2"/>
  <c r="H284" i="2"/>
  <c r="I284" i="2" s="1"/>
  <c r="K296" i="2"/>
  <c r="H296" i="2"/>
  <c r="I296" i="2" s="1"/>
  <c r="K308" i="2"/>
  <c r="H308" i="2"/>
  <c r="I308" i="2" s="1"/>
  <c r="K320" i="2"/>
  <c r="H320" i="2"/>
  <c r="I320" i="2" s="1"/>
  <c r="K332" i="2"/>
  <c r="H332" i="2"/>
  <c r="I332" i="2" s="1"/>
  <c r="H492" i="2"/>
  <c r="I492" i="2" s="1"/>
  <c r="K492" i="2"/>
  <c r="H524" i="2"/>
  <c r="I524" i="2" s="1"/>
  <c r="K524" i="2"/>
  <c r="K32" i="2"/>
  <c r="K40" i="2"/>
  <c r="K48" i="2"/>
  <c r="K56" i="2"/>
  <c r="K64" i="2"/>
  <c r="K68" i="2"/>
  <c r="K72" i="2"/>
  <c r="K76" i="2"/>
  <c r="K80" i="2"/>
  <c r="K84" i="2"/>
  <c r="K88" i="2"/>
  <c r="K92" i="2"/>
  <c r="K258" i="2"/>
  <c r="H258" i="2"/>
  <c r="I258" i="2" s="1"/>
  <c r="K262" i="2"/>
  <c r="H262" i="2"/>
  <c r="I262" i="2" s="1"/>
  <c r="K266" i="2"/>
  <c r="H266" i="2"/>
  <c r="I266" i="2" s="1"/>
  <c r="K270" i="2"/>
  <c r="H270" i="2"/>
  <c r="I270" i="2" s="1"/>
  <c r="K274" i="2"/>
  <c r="H274" i="2"/>
  <c r="I274" i="2" s="1"/>
  <c r="K278" i="2"/>
  <c r="H278" i="2"/>
  <c r="I278" i="2" s="1"/>
  <c r="K282" i="2"/>
  <c r="H282" i="2"/>
  <c r="I282" i="2" s="1"/>
  <c r="K286" i="2"/>
  <c r="H286" i="2"/>
  <c r="I286" i="2" s="1"/>
  <c r="K290" i="2"/>
  <c r="H290" i="2"/>
  <c r="I290" i="2" s="1"/>
  <c r="K294" i="2"/>
  <c r="H294" i="2"/>
  <c r="I294" i="2" s="1"/>
  <c r="K298" i="2"/>
  <c r="H298" i="2"/>
  <c r="I298" i="2" s="1"/>
  <c r="K302" i="2"/>
  <c r="H302" i="2"/>
  <c r="I302" i="2" s="1"/>
  <c r="K306" i="2"/>
  <c r="H306" i="2"/>
  <c r="I306" i="2" s="1"/>
  <c r="K310" i="2"/>
  <c r="H310" i="2"/>
  <c r="I310" i="2" s="1"/>
  <c r="K314" i="2"/>
  <c r="H314" i="2"/>
  <c r="I314" i="2" s="1"/>
  <c r="K318" i="2"/>
  <c r="H318" i="2"/>
  <c r="I318" i="2" s="1"/>
  <c r="K322" i="2"/>
  <c r="H322" i="2"/>
  <c r="I322" i="2" s="1"/>
  <c r="K326" i="2"/>
  <c r="H326" i="2"/>
  <c r="I326" i="2" s="1"/>
  <c r="K330" i="2"/>
  <c r="H330" i="2"/>
  <c r="I330" i="2" s="1"/>
  <c r="K334" i="2"/>
  <c r="H334" i="2"/>
  <c r="I334" i="2" s="1"/>
  <c r="H338" i="2"/>
  <c r="I338" i="2" s="1"/>
  <c r="K338" i="2"/>
  <c r="H342" i="2"/>
  <c r="I342" i="2" s="1"/>
  <c r="K342" i="2"/>
  <c r="H346" i="2"/>
  <c r="I346" i="2" s="1"/>
  <c r="K346" i="2"/>
  <c r="K663" i="2"/>
  <c r="H663" i="2"/>
  <c r="I663" i="2" s="1"/>
  <c r="K679" i="2"/>
  <c r="H679" i="2"/>
  <c r="I679" i="2" s="1"/>
  <c r="K695" i="2"/>
  <c r="H695" i="2"/>
  <c r="I695" i="2" s="1"/>
  <c r="K711" i="2"/>
  <c r="H711" i="2"/>
  <c r="I711" i="2" s="1"/>
  <c r="K727" i="2"/>
  <c r="H727" i="2"/>
  <c r="I727" i="2" s="1"/>
  <c r="K743" i="2"/>
  <c r="H743" i="2"/>
  <c r="I743" i="2" s="1"/>
  <c r="K260" i="2"/>
  <c r="H260" i="2"/>
  <c r="I260" i="2" s="1"/>
  <c r="K272" i="2"/>
  <c r="H272" i="2"/>
  <c r="I272" i="2" s="1"/>
  <c r="K280" i="2"/>
  <c r="H280" i="2"/>
  <c r="I280" i="2" s="1"/>
  <c r="K292" i="2"/>
  <c r="H292" i="2"/>
  <c r="I292" i="2" s="1"/>
  <c r="K304" i="2"/>
  <c r="H304" i="2"/>
  <c r="I304" i="2" s="1"/>
  <c r="K316" i="2"/>
  <c r="H316" i="2"/>
  <c r="I316" i="2" s="1"/>
  <c r="K328" i="2"/>
  <c r="H328" i="2"/>
  <c r="I328" i="2" s="1"/>
  <c r="H476" i="2"/>
  <c r="I476" i="2" s="1"/>
  <c r="K476" i="2"/>
  <c r="H508" i="2"/>
  <c r="I508" i="2" s="1"/>
  <c r="K508" i="2"/>
  <c r="K36" i="2"/>
  <c r="K44" i="2"/>
  <c r="K52" i="2"/>
  <c r="K60" i="2"/>
  <c r="K31" i="2"/>
  <c r="K35" i="2"/>
  <c r="K39" i="2"/>
  <c r="K43" i="2"/>
  <c r="K47" i="2"/>
  <c r="K51" i="2"/>
  <c r="K55" i="2"/>
  <c r="K59" i="2"/>
  <c r="K63" i="2"/>
  <c r="K67" i="2"/>
  <c r="K71" i="2"/>
  <c r="K75" i="2"/>
  <c r="K79" i="2"/>
  <c r="K83" i="2"/>
  <c r="K87" i="2"/>
  <c r="K91" i="2"/>
  <c r="K93" i="2"/>
  <c r="H93" i="2"/>
  <c r="I93" i="2" s="1"/>
  <c r="K95" i="2"/>
  <c r="H95" i="2"/>
  <c r="I95" i="2" s="1"/>
  <c r="K97" i="2"/>
  <c r="H97" i="2"/>
  <c r="I97" i="2" s="1"/>
  <c r="K99" i="2"/>
  <c r="H99" i="2"/>
  <c r="I99" i="2" s="1"/>
  <c r="K101" i="2"/>
  <c r="H101" i="2"/>
  <c r="I101" i="2" s="1"/>
  <c r="K103" i="2"/>
  <c r="H103" i="2"/>
  <c r="I103" i="2" s="1"/>
  <c r="K105" i="2"/>
  <c r="H105" i="2"/>
  <c r="I105" i="2" s="1"/>
  <c r="K107" i="2"/>
  <c r="H107" i="2"/>
  <c r="I107" i="2" s="1"/>
  <c r="K109" i="2"/>
  <c r="H109" i="2"/>
  <c r="I109" i="2" s="1"/>
  <c r="K111" i="2"/>
  <c r="H111" i="2"/>
  <c r="I111" i="2" s="1"/>
  <c r="K113" i="2"/>
  <c r="H113" i="2"/>
  <c r="I113" i="2" s="1"/>
  <c r="K115" i="2"/>
  <c r="H115" i="2"/>
  <c r="I115" i="2" s="1"/>
  <c r="K117" i="2"/>
  <c r="H117" i="2"/>
  <c r="I117" i="2" s="1"/>
  <c r="K119" i="2"/>
  <c r="H119" i="2"/>
  <c r="I119" i="2" s="1"/>
  <c r="K121" i="2"/>
  <c r="H121" i="2"/>
  <c r="I121" i="2" s="1"/>
  <c r="K123" i="2"/>
  <c r="H123" i="2"/>
  <c r="I123" i="2" s="1"/>
  <c r="K125" i="2"/>
  <c r="H125" i="2"/>
  <c r="I125" i="2" s="1"/>
  <c r="K127" i="2"/>
  <c r="H127" i="2"/>
  <c r="I127" i="2" s="1"/>
  <c r="K129" i="2"/>
  <c r="H129" i="2"/>
  <c r="I129" i="2" s="1"/>
  <c r="K131" i="2"/>
  <c r="H131" i="2"/>
  <c r="I131" i="2" s="1"/>
  <c r="K133" i="2"/>
  <c r="H133" i="2"/>
  <c r="I133" i="2" s="1"/>
  <c r="K135" i="2"/>
  <c r="H135" i="2"/>
  <c r="I135" i="2" s="1"/>
  <c r="K137" i="2"/>
  <c r="H137" i="2"/>
  <c r="I137" i="2" s="1"/>
  <c r="K139" i="2"/>
  <c r="H139" i="2"/>
  <c r="I139" i="2" s="1"/>
  <c r="K141" i="2"/>
  <c r="H141" i="2"/>
  <c r="I141" i="2" s="1"/>
  <c r="K143" i="2"/>
  <c r="H143" i="2"/>
  <c r="I143" i="2" s="1"/>
  <c r="K145" i="2"/>
  <c r="H145" i="2"/>
  <c r="I145" i="2" s="1"/>
  <c r="K147" i="2"/>
  <c r="H147" i="2"/>
  <c r="I147" i="2" s="1"/>
  <c r="K149" i="2"/>
  <c r="H149" i="2"/>
  <c r="I149" i="2" s="1"/>
  <c r="K151" i="2"/>
  <c r="H151" i="2"/>
  <c r="I151" i="2" s="1"/>
  <c r="K153" i="2"/>
  <c r="H153" i="2"/>
  <c r="I153" i="2" s="1"/>
  <c r="K155" i="2"/>
  <c r="H155" i="2"/>
  <c r="I155" i="2" s="1"/>
  <c r="K157" i="2"/>
  <c r="H157" i="2"/>
  <c r="I157" i="2" s="1"/>
  <c r="K159" i="2"/>
  <c r="H159" i="2"/>
  <c r="I159" i="2" s="1"/>
  <c r="K161" i="2"/>
  <c r="H161" i="2"/>
  <c r="I161" i="2" s="1"/>
  <c r="K163" i="2"/>
  <c r="H163" i="2"/>
  <c r="I163" i="2" s="1"/>
  <c r="K165" i="2"/>
  <c r="H165" i="2"/>
  <c r="I165" i="2" s="1"/>
  <c r="K167" i="2"/>
  <c r="H167" i="2"/>
  <c r="I167" i="2" s="1"/>
  <c r="K169" i="2"/>
  <c r="H169" i="2"/>
  <c r="I169" i="2" s="1"/>
  <c r="K171" i="2"/>
  <c r="H171" i="2"/>
  <c r="I171" i="2" s="1"/>
  <c r="K173" i="2"/>
  <c r="H173" i="2"/>
  <c r="I173" i="2" s="1"/>
  <c r="K175" i="2"/>
  <c r="H175" i="2"/>
  <c r="I175" i="2" s="1"/>
  <c r="K177" i="2"/>
  <c r="H177" i="2"/>
  <c r="I177" i="2" s="1"/>
  <c r="K179" i="2"/>
  <c r="H179" i="2"/>
  <c r="I179" i="2" s="1"/>
  <c r="K181" i="2"/>
  <c r="H181" i="2"/>
  <c r="I181" i="2" s="1"/>
  <c r="K183" i="2"/>
  <c r="H183" i="2"/>
  <c r="I183" i="2" s="1"/>
  <c r="K185" i="2"/>
  <c r="H185" i="2"/>
  <c r="I185" i="2" s="1"/>
  <c r="K187" i="2"/>
  <c r="H187" i="2"/>
  <c r="I187" i="2" s="1"/>
  <c r="K189" i="2"/>
  <c r="H189" i="2"/>
  <c r="I189" i="2" s="1"/>
  <c r="K191" i="2"/>
  <c r="H191" i="2"/>
  <c r="I191" i="2" s="1"/>
  <c r="K193" i="2"/>
  <c r="H193" i="2"/>
  <c r="I193" i="2" s="1"/>
  <c r="K195" i="2"/>
  <c r="H195" i="2"/>
  <c r="I195" i="2" s="1"/>
  <c r="K197" i="2"/>
  <c r="H197" i="2"/>
  <c r="I197" i="2" s="1"/>
  <c r="K199" i="2"/>
  <c r="H199" i="2"/>
  <c r="I199" i="2" s="1"/>
  <c r="K201" i="2"/>
  <c r="H201" i="2"/>
  <c r="I201" i="2" s="1"/>
  <c r="K203" i="2"/>
  <c r="H203" i="2"/>
  <c r="I203" i="2" s="1"/>
  <c r="K205" i="2"/>
  <c r="H205" i="2"/>
  <c r="I205" i="2" s="1"/>
  <c r="K207" i="2"/>
  <c r="H207" i="2"/>
  <c r="I207" i="2" s="1"/>
  <c r="K209" i="2"/>
  <c r="H209" i="2"/>
  <c r="I209" i="2" s="1"/>
  <c r="K211" i="2"/>
  <c r="H211" i="2"/>
  <c r="I211" i="2" s="1"/>
  <c r="K213" i="2"/>
  <c r="H213" i="2"/>
  <c r="I213" i="2" s="1"/>
  <c r="K215" i="2"/>
  <c r="H215" i="2"/>
  <c r="I215" i="2" s="1"/>
  <c r="K217" i="2"/>
  <c r="H217" i="2"/>
  <c r="I217" i="2" s="1"/>
  <c r="K219" i="2"/>
  <c r="H219" i="2"/>
  <c r="I219" i="2" s="1"/>
  <c r="K221" i="2"/>
  <c r="H221" i="2"/>
  <c r="I221" i="2" s="1"/>
  <c r="K223" i="2"/>
  <c r="H223" i="2"/>
  <c r="I223" i="2" s="1"/>
  <c r="K225" i="2"/>
  <c r="H225" i="2"/>
  <c r="I225" i="2" s="1"/>
  <c r="K227" i="2"/>
  <c r="H227" i="2"/>
  <c r="I227" i="2" s="1"/>
  <c r="K229" i="2"/>
  <c r="H229" i="2"/>
  <c r="I229" i="2" s="1"/>
  <c r="K231" i="2"/>
  <c r="H231" i="2"/>
  <c r="I231" i="2" s="1"/>
  <c r="K233" i="2"/>
  <c r="H233" i="2"/>
  <c r="I233" i="2" s="1"/>
  <c r="K235" i="2"/>
  <c r="H235" i="2"/>
  <c r="I235" i="2" s="1"/>
  <c r="K237" i="2"/>
  <c r="H237" i="2"/>
  <c r="I237" i="2" s="1"/>
  <c r="K239" i="2"/>
  <c r="H239" i="2"/>
  <c r="I239" i="2" s="1"/>
  <c r="K241" i="2"/>
  <c r="H241" i="2"/>
  <c r="I241" i="2" s="1"/>
  <c r="K243" i="2"/>
  <c r="H243" i="2"/>
  <c r="I243" i="2" s="1"/>
  <c r="K245" i="2"/>
  <c r="H245" i="2"/>
  <c r="I245" i="2" s="1"/>
  <c r="K247" i="2"/>
  <c r="H247" i="2"/>
  <c r="I247" i="2" s="1"/>
  <c r="K249" i="2"/>
  <c r="H249" i="2"/>
  <c r="I249" i="2" s="1"/>
  <c r="K251" i="2"/>
  <c r="H251" i="2"/>
  <c r="I251" i="2" s="1"/>
  <c r="K253" i="2"/>
  <c r="H253" i="2"/>
  <c r="I253" i="2" s="1"/>
  <c r="K255" i="2"/>
  <c r="H255" i="2"/>
  <c r="I255" i="2" s="1"/>
  <c r="K259" i="2"/>
  <c r="H259" i="2"/>
  <c r="I259" i="2" s="1"/>
  <c r="K263" i="2"/>
  <c r="H263" i="2"/>
  <c r="I263" i="2" s="1"/>
  <c r="K267" i="2"/>
  <c r="H267" i="2"/>
  <c r="I267" i="2" s="1"/>
  <c r="K271" i="2"/>
  <c r="H271" i="2"/>
  <c r="I271" i="2" s="1"/>
  <c r="K275" i="2"/>
  <c r="H275" i="2"/>
  <c r="I275" i="2" s="1"/>
  <c r="K279" i="2"/>
  <c r="H279" i="2"/>
  <c r="I279" i="2" s="1"/>
  <c r="K283" i="2"/>
  <c r="H283" i="2"/>
  <c r="I283" i="2" s="1"/>
  <c r="K287" i="2"/>
  <c r="H287" i="2"/>
  <c r="I287" i="2" s="1"/>
  <c r="K291" i="2"/>
  <c r="H291" i="2"/>
  <c r="I291" i="2" s="1"/>
  <c r="K295" i="2"/>
  <c r="H295" i="2"/>
  <c r="I295" i="2" s="1"/>
  <c r="K299" i="2"/>
  <c r="H299" i="2"/>
  <c r="I299" i="2" s="1"/>
  <c r="K303" i="2"/>
  <c r="H303" i="2"/>
  <c r="I303" i="2" s="1"/>
  <c r="K307" i="2"/>
  <c r="H307" i="2"/>
  <c r="I307" i="2" s="1"/>
  <c r="K311" i="2"/>
  <c r="H311" i="2"/>
  <c r="I311" i="2" s="1"/>
  <c r="K315" i="2"/>
  <c r="H315" i="2"/>
  <c r="I315" i="2" s="1"/>
  <c r="K319" i="2"/>
  <c r="H319" i="2"/>
  <c r="I319" i="2" s="1"/>
  <c r="K323" i="2"/>
  <c r="H323" i="2"/>
  <c r="I323" i="2" s="1"/>
  <c r="K327" i="2"/>
  <c r="H327" i="2"/>
  <c r="I327" i="2" s="1"/>
  <c r="K331" i="2"/>
  <c r="H331" i="2"/>
  <c r="I331" i="2" s="1"/>
  <c r="K335" i="2"/>
  <c r="H335" i="2"/>
  <c r="I335" i="2" s="1"/>
  <c r="K339" i="2"/>
  <c r="K343" i="2"/>
  <c r="H348" i="2"/>
  <c r="I348" i="2" s="1"/>
  <c r="K348" i="2"/>
  <c r="H350" i="2"/>
  <c r="I350" i="2" s="1"/>
  <c r="K350" i="2"/>
  <c r="H352" i="2"/>
  <c r="I352" i="2" s="1"/>
  <c r="K352" i="2"/>
  <c r="H354" i="2"/>
  <c r="I354" i="2" s="1"/>
  <c r="K354" i="2"/>
  <c r="H356" i="2"/>
  <c r="I356" i="2" s="1"/>
  <c r="K356" i="2"/>
  <c r="H358" i="2"/>
  <c r="I358" i="2" s="1"/>
  <c r="K358" i="2"/>
  <c r="H360" i="2"/>
  <c r="I360" i="2" s="1"/>
  <c r="K360" i="2"/>
  <c r="H362" i="2"/>
  <c r="I362" i="2" s="1"/>
  <c r="K362" i="2"/>
  <c r="H364" i="2"/>
  <c r="I364" i="2" s="1"/>
  <c r="K364" i="2"/>
  <c r="H366" i="2"/>
  <c r="I366" i="2" s="1"/>
  <c r="K366" i="2"/>
  <c r="H368" i="2"/>
  <c r="I368" i="2" s="1"/>
  <c r="K368" i="2"/>
  <c r="H370" i="2"/>
  <c r="I370" i="2" s="1"/>
  <c r="K370" i="2"/>
  <c r="H372" i="2"/>
  <c r="I372" i="2" s="1"/>
  <c r="K372" i="2"/>
  <c r="H374" i="2"/>
  <c r="I374" i="2" s="1"/>
  <c r="K374" i="2"/>
  <c r="H376" i="2"/>
  <c r="I376" i="2" s="1"/>
  <c r="K376" i="2"/>
  <c r="H378" i="2"/>
  <c r="I378" i="2" s="1"/>
  <c r="K378" i="2"/>
  <c r="H380" i="2"/>
  <c r="I380" i="2" s="1"/>
  <c r="K380" i="2"/>
  <c r="H382" i="2"/>
  <c r="I382" i="2" s="1"/>
  <c r="K382" i="2"/>
  <c r="H384" i="2"/>
  <c r="I384" i="2" s="1"/>
  <c r="K384" i="2"/>
  <c r="H386" i="2"/>
  <c r="I386" i="2" s="1"/>
  <c r="K386" i="2"/>
  <c r="H388" i="2"/>
  <c r="I388" i="2" s="1"/>
  <c r="K388" i="2"/>
  <c r="H390" i="2"/>
  <c r="I390" i="2" s="1"/>
  <c r="K390" i="2"/>
  <c r="H392" i="2"/>
  <c r="I392" i="2" s="1"/>
  <c r="K392" i="2"/>
  <c r="H394" i="2"/>
  <c r="I394" i="2" s="1"/>
  <c r="K394" i="2"/>
  <c r="H396" i="2"/>
  <c r="I396" i="2" s="1"/>
  <c r="K396" i="2"/>
  <c r="H398" i="2"/>
  <c r="I398" i="2" s="1"/>
  <c r="K398" i="2"/>
  <c r="H400" i="2"/>
  <c r="I400" i="2" s="1"/>
  <c r="K400" i="2"/>
  <c r="H402" i="2"/>
  <c r="I402" i="2" s="1"/>
  <c r="K402" i="2"/>
  <c r="H404" i="2"/>
  <c r="I404" i="2" s="1"/>
  <c r="K404" i="2"/>
  <c r="H406" i="2"/>
  <c r="I406" i="2" s="1"/>
  <c r="K406" i="2"/>
  <c r="H408" i="2"/>
  <c r="I408" i="2" s="1"/>
  <c r="K408" i="2"/>
  <c r="H410" i="2"/>
  <c r="I410" i="2" s="1"/>
  <c r="K410" i="2"/>
  <c r="H412" i="2"/>
  <c r="I412" i="2" s="1"/>
  <c r="K412" i="2"/>
  <c r="H414" i="2"/>
  <c r="I414" i="2" s="1"/>
  <c r="K414" i="2"/>
  <c r="H416" i="2"/>
  <c r="I416" i="2" s="1"/>
  <c r="K416" i="2"/>
  <c r="H418" i="2"/>
  <c r="I418" i="2" s="1"/>
  <c r="K418" i="2"/>
  <c r="H420" i="2"/>
  <c r="I420" i="2" s="1"/>
  <c r="K420" i="2"/>
  <c r="H422" i="2"/>
  <c r="I422" i="2" s="1"/>
  <c r="K422" i="2"/>
  <c r="H424" i="2"/>
  <c r="I424" i="2" s="1"/>
  <c r="K424" i="2"/>
  <c r="H426" i="2"/>
  <c r="I426" i="2" s="1"/>
  <c r="K426" i="2"/>
  <c r="H428" i="2"/>
  <c r="I428" i="2" s="1"/>
  <c r="K428" i="2"/>
  <c r="H430" i="2"/>
  <c r="I430" i="2" s="1"/>
  <c r="K430" i="2"/>
  <c r="H432" i="2"/>
  <c r="I432" i="2" s="1"/>
  <c r="K432" i="2"/>
  <c r="H434" i="2"/>
  <c r="I434" i="2" s="1"/>
  <c r="K434" i="2"/>
  <c r="H436" i="2"/>
  <c r="I436" i="2" s="1"/>
  <c r="K436" i="2"/>
  <c r="H438" i="2"/>
  <c r="I438" i="2" s="1"/>
  <c r="K438" i="2"/>
  <c r="H440" i="2"/>
  <c r="I440" i="2" s="1"/>
  <c r="K440" i="2"/>
  <c r="H442" i="2"/>
  <c r="I442" i="2" s="1"/>
  <c r="K442" i="2"/>
  <c r="H444" i="2"/>
  <c r="I444" i="2" s="1"/>
  <c r="K444" i="2"/>
  <c r="K660" i="2"/>
  <c r="H660" i="2"/>
  <c r="I660" i="2" s="1"/>
  <c r="K676" i="2"/>
  <c r="H676" i="2"/>
  <c r="I676" i="2" s="1"/>
  <c r="K692" i="2"/>
  <c r="H692" i="2"/>
  <c r="I692" i="2" s="1"/>
  <c r="K708" i="2"/>
  <c r="H708" i="2"/>
  <c r="I708" i="2" s="1"/>
  <c r="K724" i="2"/>
  <c r="H724" i="2"/>
  <c r="I724" i="2" s="1"/>
  <c r="K740" i="2"/>
  <c r="H740" i="2"/>
  <c r="I740" i="2" s="1"/>
  <c r="K922" i="2"/>
  <c r="H922" i="2"/>
  <c r="I922" i="2" s="1"/>
  <c r="K532" i="2"/>
  <c r="H532" i="2"/>
  <c r="I532" i="2" s="1"/>
  <c r="K536" i="2"/>
  <c r="H536" i="2"/>
  <c r="I536" i="2" s="1"/>
  <c r="K540" i="2"/>
  <c r="H540" i="2"/>
  <c r="I540" i="2" s="1"/>
  <c r="K544" i="2"/>
  <c r="H544" i="2"/>
  <c r="I544" i="2" s="1"/>
  <c r="K548" i="2"/>
  <c r="H548" i="2"/>
  <c r="I548" i="2" s="1"/>
  <c r="K552" i="2"/>
  <c r="H552" i="2"/>
  <c r="I552" i="2" s="1"/>
  <c r="K556" i="2"/>
  <c r="H556" i="2"/>
  <c r="I556" i="2" s="1"/>
  <c r="K560" i="2"/>
  <c r="H560" i="2"/>
  <c r="I560" i="2" s="1"/>
  <c r="K564" i="2"/>
  <c r="H564" i="2"/>
  <c r="I564" i="2" s="1"/>
  <c r="K568" i="2"/>
  <c r="H568" i="2"/>
  <c r="I568" i="2" s="1"/>
  <c r="K572" i="2"/>
  <c r="H572" i="2"/>
  <c r="I572" i="2" s="1"/>
  <c r="K576" i="2"/>
  <c r="H576" i="2"/>
  <c r="I576" i="2" s="1"/>
  <c r="K580" i="2"/>
  <c r="H580" i="2"/>
  <c r="I580" i="2" s="1"/>
  <c r="K584" i="2"/>
  <c r="H584" i="2"/>
  <c r="I584" i="2" s="1"/>
  <c r="K588" i="2"/>
  <c r="H588" i="2"/>
  <c r="I588" i="2" s="1"/>
  <c r="K592" i="2"/>
  <c r="H592" i="2"/>
  <c r="I592" i="2" s="1"/>
  <c r="K596" i="2"/>
  <c r="H596" i="2"/>
  <c r="I596" i="2" s="1"/>
  <c r="K600" i="2"/>
  <c r="H600" i="2"/>
  <c r="I600" i="2" s="1"/>
  <c r="K604" i="2"/>
  <c r="H604" i="2"/>
  <c r="I604" i="2" s="1"/>
  <c r="K608" i="2"/>
  <c r="H608" i="2"/>
  <c r="I608" i="2" s="1"/>
  <c r="K612" i="2"/>
  <c r="H612" i="2"/>
  <c r="I612" i="2" s="1"/>
  <c r="K616" i="2"/>
  <c r="H616" i="2"/>
  <c r="I616" i="2" s="1"/>
  <c r="K620" i="2"/>
  <c r="H620" i="2"/>
  <c r="I620" i="2" s="1"/>
  <c r="K624" i="2"/>
  <c r="H624" i="2"/>
  <c r="I624" i="2" s="1"/>
  <c r="K628" i="2"/>
  <c r="H628" i="2"/>
  <c r="I628" i="2" s="1"/>
  <c r="K632" i="2"/>
  <c r="H632" i="2"/>
  <c r="I632" i="2" s="1"/>
  <c r="K636" i="2"/>
  <c r="H636" i="2"/>
  <c r="I636" i="2" s="1"/>
  <c r="K640" i="2"/>
  <c r="H640" i="2"/>
  <c r="I640" i="2" s="1"/>
  <c r="K644" i="2"/>
  <c r="H644" i="2"/>
  <c r="I644" i="2" s="1"/>
  <c r="K648" i="2"/>
  <c r="H648" i="2"/>
  <c r="I648" i="2" s="1"/>
  <c r="K652" i="2"/>
  <c r="H652" i="2"/>
  <c r="I652" i="2" s="1"/>
  <c r="K656" i="2"/>
  <c r="H656" i="2"/>
  <c r="I656" i="2" s="1"/>
  <c r="K760" i="2"/>
  <c r="H760" i="2"/>
  <c r="I760" i="2" s="1"/>
  <c r="K873" i="2"/>
  <c r="H873" i="2"/>
  <c r="I873" i="2" s="1"/>
  <c r="K889" i="2"/>
  <c r="H889" i="2"/>
  <c r="I889" i="2" s="1"/>
  <c r="K905" i="2"/>
  <c r="H905" i="2"/>
  <c r="I905" i="2" s="1"/>
  <c r="K954" i="2"/>
  <c r="H954" i="2"/>
  <c r="I954" i="2" s="1"/>
  <c r="H347" i="2"/>
  <c r="I347" i="2" s="1"/>
  <c r="K347" i="2"/>
  <c r="H349" i="2"/>
  <c r="I349" i="2" s="1"/>
  <c r="K349" i="2"/>
  <c r="H351" i="2"/>
  <c r="I351" i="2" s="1"/>
  <c r="K351" i="2"/>
  <c r="H353" i="2"/>
  <c r="I353" i="2" s="1"/>
  <c r="K353" i="2"/>
  <c r="H355" i="2"/>
  <c r="I355" i="2" s="1"/>
  <c r="K355" i="2"/>
  <c r="H357" i="2"/>
  <c r="I357" i="2" s="1"/>
  <c r="K357" i="2"/>
  <c r="H359" i="2"/>
  <c r="I359" i="2" s="1"/>
  <c r="K359" i="2"/>
  <c r="H361" i="2"/>
  <c r="I361" i="2" s="1"/>
  <c r="K361" i="2"/>
  <c r="H363" i="2"/>
  <c r="I363" i="2" s="1"/>
  <c r="K363" i="2"/>
  <c r="H365" i="2"/>
  <c r="I365" i="2" s="1"/>
  <c r="K365" i="2"/>
  <c r="H367" i="2"/>
  <c r="I367" i="2" s="1"/>
  <c r="K367" i="2"/>
  <c r="H369" i="2"/>
  <c r="I369" i="2" s="1"/>
  <c r="K369" i="2"/>
  <c r="H371" i="2"/>
  <c r="I371" i="2" s="1"/>
  <c r="K371" i="2"/>
  <c r="H373" i="2"/>
  <c r="I373" i="2" s="1"/>
  <c r="K373" i="2"/>
  <c r="H375" i="2"/>
  <c r="I375" i="2" s="1"/>
  <c r="K375" i="2"/>
  <c r="H377" i="2"/>
  <c r="I377" i="2" s="1"/>
  <c r="K377" i="2"/>
  <c r="H379" i="2"/>
  <c r="I379" i="2" s="1"/>
  <c r="K379" i="2"/>
  <c r="H381" i="2"/>
  <c r="I381" i="2" s="1"/>
  <c r="K381" i="2"/>
  <c r="H383" i="2"/>
  <c r="I383" i="2" s="1"/>
  <c r="K383" i="2"/>
  <c r="H385" i="2"/>
  <c r="I385" i="2" s="1"/>
  <c r="K385" i="2"/>
  <c r="H387" i="2"/>
  <c r="I387" i="2" s="1"/>
  <c r="K387" i="2"/>
  <c r="H389" i="2"/>
  <c r="I389" i="2" s="1"/>
  <c r="K389" i="2"/>
  <c r="H391" i="2"/>
  <c r="I391" i="2" s="1"/>
  <c r="K391" i="2"/>
  <c r="H393" i="2"/>
  <c r="I393" i="2" s="1"/>
  <c r="K393" i="2"/>
  <c r="H395" i="2"/>
  <c r="I395" i="2" s="1"/>
  <c r="K395" i="2"/>
  <c r="H397" i="2"/>
  <c r="I397" i="2" s="1"/>
  <c r="K397" i="2"/>
  <c r="H399" i="2"/>
  <c r="I399" i="2" s="1"/>
  <c r="K399" i="2"/>
  <c r="H401" i="2"/>
  <c r="I401" i="2" s="1"/>
  <c r="K401" i="2"/>
  <c r="H403" i="2"/>
  <c r="I403" i="2" s="1"/>
  <c r="K403" i="2"/>
  <c r="H405" i="2"/>
  <c r="I405" i="2" s="1"/>
  <c r="K405" i="2"/>
  <c r="H407" i="2"/>
  <c r="I407" i="2" s="1"/>
  <c r="K407" i="2"/>
  <c r="H409" i="2"/>
  <c r="I409" i="2" s="1"/>
  <c r="K409" i="2"/>
  <c r="H411" i="2"/>
  <c r="I411" i="2" s="1"/>
  <c r="K411" i="2"/>
  <c r="H413" i="2"/>
  <c r="I413" i="2" s="1"/>
  <c r="K413" i="2"/>
  <c r="H415" i="2"/>
  <c r="I415" i="2" s="1"/>
  <c r="K415" i="2"/>
  <c r="H417" i="2"/>
  <c r="I417" i="2" s="1"/>
  <c r="K417" i="2"/>
  <c r="H419" i="2"/>
  <c r="I419" i="2" s="1"/>
  <c r="K419" i="2"/>
  <c r="H421" i="2"/>
  <c r="I421" i="2" s="1"/>
  <c r="K421" i="2"/>
  <c r="H423" i="2"/>
  <c r="I423" i="2" s="1"/>
  <c r="K423" i="2"/>
  <c r="H425" i="2"/>
  <c r="I425" i="2" s="1"/>
  <c r="K425" i="2"/>
  <c r="H427" i="2"/>
  <c r="I427" i="2" s="1"/>
  <c r="K427" i="2"/>
  <c r="H429" i="2"/>
  <c r="I429" i="2" s="1"/>
  <c r="K429" i="2"/>
  <c r="H431" i="2"/>
  <c r="I431" i="2" s="1"/>
  <c r="K431" i="2"/>
  <c r="H433" i="2"/>
  <c r="I433" i="2" s="1"/>
  <c r="K433" i="2"/>
  <c r="H435" i="2"/>
  <c r="I435" i="2" s="1"/>
  <c r="K435" i="2"/>
  <c r="H437" i="2"/>
  <c r="I437" i="2" s="1"/>
  <c r="K437" i="2"/>
  <c r="H439" i="2"/>
  <c r="I439" i="2" s="1"/>
  <c r="K439" i="2"/>
  <c r="H441" i="2"/>
  <c r="I441" i="2" s="1"/>
  <c r="K441" i="2"/>
  <c r="H443" i="2"/>
  <c r="I443" i="2" s="1"/>
  <c r="K443" i="2"/>
  <c r="H445" i="2"/>
  <c r="I445" i="2" s="1"/>
  <c r="K445" i="2"/>
  <c r="K450" i="2"/>
  <c r="K452" i="2"/>
  <c r="K466" i="2"/>
  <c r="K468" i="2"/>
  <c r="K482" i="2"/>
  <c r="K484" i="2"/>
  <c r="K498" i="2"/>
  <c r="K500" i="2"/>
  <c r="K514" i="2"/>
  <c r="K516" i="2"/>
  <c r="K530" i="2"/>
  <c r="K667" i="2"/>
  <c r="H667" i="2"/>
  <c r="I667" i="2" s="1"/>
  <c r="K683" i="2"/>
  <c r="H683" i="2"/>
  <c r="I683" i="2" s="1"/>
  <c r="K699" i="2"/>
  <c r="H699" i="2"/>
  <c r="I699" i="2" s="1"/>
  <c r="K715" i="2"/>
  <c r="H715" i="2"/>
  <c r="I715" i="2" s="1"/>
  <c r="K731" i="2"/>
  <c r="H731" i="2"/>
  <c r="I731" i="2" s="1"/>
  <c r="K747" i="2"/>
  <c r="H747" i="2"/>
  <c r="I747" i="2" s="1"/>
  <c r="K758" i="2"/>
  <c r="H758" i="2"/>
  <c r="I758" i="2" s="1"/>
  <c r="K877" i="2"/>
  <c r="H877" i="2"/>
  <c r="I877" i="2" s="1"/>
  <c r="K893" i="2"/>
  <c r="H893" i="2"/>
  <c r="I893" i="2" s="1"/>
  <c r="K909" i="2"/>
  <c r="H909" i="2"/>
  <c r="I909" i="2" s="1"/>
  <c r="K930" i="2"/>
  <c r="H930" i="2"/>
  <c r="I930" i="2" s="1"/>
  <c r="K671" i="2"/>
  <c r="H671" i="2"/>
  <c r="I671" i="2" s="1"/>
  <c r="K687" i="2"/>
  <c r="H687" i="2"/>
  <c r="I687" i="2" s="1"/>
  <c r="K703" i="2"/>
  <c r="H703" i="2"/>
  <c r="I703" i="2" s="1"/>
  <c r="K719" i="2"/>
  <c r="H719" i="2"/>
  <c r="I719" i="2" s="1"/>
  <c r="K735" i="2"/>
  <c r="H735" i="2"/>
  <c r="I735" i="2" s="1"/>
  <c r="K751" i="2"/>
  <c r="H751" i="2"/>
  <c r="I751" i="2" s="1"/>
  <c r="K756" i="2"/>
  <c r="H756" i="2"/>
  <c r="I756" i="2" s="1"/>
  <c r="K881" i="2"/>
  <c r="H881" i="2"/>
  <c r="I881" i="2" s="1"/>
  <c r="K897" i="2"/>
  <c r="H897" i="2"/>
  <c r="I897" i="2" s="1"/>
  <c r="K938" i="2"/>
  <c r="H938" i="2"/>
  <c r="I938" i="2" s="1"/>
  <c r="K963" i="2"/>
  <c r="H963" i="2"/>
  <c r="I963" i="2" s="1"/>
  <c r="K967" i="2"/>
  <c r="H967" i="2"/>
  <c r="I967" i="2" s="1"/>
  <c r="K971" i="2"/>
  <c r="H971" i="2"/>
  <c r="I971" i="2" s="1"/>
  <c r="K975" i="2"/>
  <c r="H975" i="2"/>
  <c r="I975" i="2" s="1"/>
  <c r="K979" i="2"/>
  <c r="H979" i="2"/>
  <c r="I979" i="2" s="1"/>
  <c r="K983" i="2"/>
  <c r="H983" i="2"/>
  <c r="I983" i="2" s="1"/>
  <c r="K987" i="2"/>
  <c r="H987" i="2"/>
  <c r="I987" i="2" s="1"/>
  <c r="K991" i="2"/>
  <c r="H991" i="2"/>
  <c r="I991" i="2" s="1"/>
  <c r="H668" i="2"/>
  <c r="I668" i="2" s="1"/>
  <c r="K675" i="2"/>
  <c r="H675" i="2"/>
  <c r="I675" i="2" s="1"/>
  <c r="H684" i="2"/>
  <c r="I684" i="2" s="1"/>
  <c r="K691" i="2"/>
  <c r="H691" i="2"/>
  <c r="I691" i="2" s="1"/>
  <c r="H700" i="2"/>
  <c r="I700" i="2" s="1"/>
  <c r="K707" i="2"/>
  <c r="H707" i="2"/>
  <c r="I707" i="2" s="1"/>
  <c r="H716" i="2"/>
  <c r="I716" i="2" s="1"/>
  <c r="K723" i="2"/>
  <c r="H723" i="2"/>
  <c r="I723" i="2" s="1"/>
  <c r="H732" i="2"/>
  <c r="I732" i="2" s="1"/>
  <c r="K739" i="2"/>
  <c r="H739" i="2"/>
  <c r="I739" i="2" s="1"/>
  <c r="H748" i="2"/>
  <c r="I748" i="2" s="1"/>
  <c r="K754" i="2"/>
  <c r="H754" i="2"/>
  <c r="I754" i="2" s="1"/>
  <c r="K762" i="2"/>
  <c r="H762" i="2"/>
  <c r="I762" i="2" s="1"/>
  <c r="K869" i="2"/>
  <c r="H869" i="2"/>
  <c r="I869" i="2" s="1"/>
  <c r="K885" i="2"/>
  <c r="H885" i="2"/>
  <c r="I885" i="2" s="1"/>
  <c r="K901" i="2"/>
  <c r="H901" i="2"/>
  <c r="I901" i="2" s="1"/>
  <c r="K914" i="2"/>
  <c r="H914" i="2"/>
  <c r="I914" i="2" s="1"/>
  <c r="K946" i="2"/>
  <c r="H946" i="2"/>
  <c r="I946" i="2" s="1"/>
  <c r="K912" i="2"/>
  <c r="H912" i="2"/>
  <c r="I912" i="2" s="1"/>
  <c r="K920" i="2"/>
  <c r="H920" i="2"/>
  <c r="I920" i="2" s="1"/>
  <c r="K928" i="2"/>
  <c r="H928" i="2"/>
  <c r="I928" i="2" s="1"/>
  <c r="K936" i="2"/>
  <c r="H936" i="2"/>
  <c r="I936" i="2" s="1"/>
  <c r="K944" i="2"/>
  <c r="H944" i="2"/>
  <c r="I944" i="2" s="1"/>
  <c r="K952" i="2"/>
  <c r="H952" i="2"/>
  <c r="I952" i="2" s="1"/>
  <c r="K960" i="2"/>
  <c r="H960" i="2"/>
  <c r="I960" i="2" s="1"/>
  <c r="K964" i="2"/>
  <c r="H964" i="2"/>
  <c r="I964" i="2" s="1"/>
  <c r="K968" i="2"/>
  <c r="H968" i="2"/>
  <c r="I968" i="2" s="1"/>
  <c r="K972" i="2"/>
  <c r="H972" i="2"/>
  <c r="I972" i="2" s="1"/>
  <c r="K976" i="2"/>
  <c r="H976" i="2"/>
  <c r="I976" i="2" s="1"/>
  <c r="K980" i="2"/>
  <c r="H980" i="2"/>
  <c r="I980" i="2" s="1"/>
  <c r="K984" i="2"/>
  <c r="H984" i="2"/>
  <c r="I984" i="2" s="1"/>
  <c r="K988" i="2"/>
  <c r="H988" i="2"/>
  <c r="I988" i="2" s="1"/>
  <c r="H764" i="2"/>
  <c r="I764" i="2" s="1"/>
  <c r="H766" i="2"/>
  <c r="I766" i="2" s="1"/>
  <c r="H768" i="2"/>
  <c r="I768" i="2" s="1"/>
  <c r="H770" i="2"/>
  <c r="I770" i="2" s="1"/>
  <c r="H772" i="2"/>
  <c r="I772" i="2" s="1"/>
  <c r="H774" i="2"/>
  <c r="I774" i="2" s="1"/>
  <c r="H776" i="2"/>
  <c r="I776" i="2" s="1"/>
  <c r="H778" i="2"/>
  <c r="I778" i="2" s="1"/>
  <c r="H780" i="2"/>
  <c r="I780" i="2" s="1"/>
  <c r="H782" i="2"/>
  <c r="I782" i="2" s="1"/>
  <c r="H784" i="2"/>
  <c r="I784" i="2" s="1"/>
  <c r="H786" i="2"/>
  <c r="I786" i="2" s="1"/>
  <c r="H788" i="2"/>
  <c r="I788" i="2" s="1"/>
  <c r="H790" i="2"/>
  <c r="I790" i="2" s="1"/>
  <c r="H792" i="2"/>
  <c r="I792" i="2" s="1"/>
  <c r="H794" i="2"/>
  <c r="I794" i="2" s="1"/>
  <c r="H796" i="2"/>
  <c r="I796" i="2" s="1"/>
  <c r="H798" i="2"/>
  <c r="I798" i="2" s="1"/>
  <c r="H800" i="2"/>
  <c r="I800" i="2" s="1"/>
  <c r="H802" i="2"/>
  <c r="I802" i="2" s="1"/>
  <c r="H804" i="2"/>
  <c r="I804" i="2" s="1"/>
  <c r="H806" i="2"/>
  <c r="I806" i="2" s="1"/>
  <c r="H808" i="2"/>
  <c r="I808" i="2" s="1"/>
  <c r="H810" i="2"/>
  <c r="I810" i="2" s="1"/>
  <c r="H812" i="2"/>
  <c r="I812" i="2" s="1"/>
  <c r="H814" i="2"/>
  <c r="I814" i="2" s="1"/>
  <c r="H816" i="2"/>
  <c r="I816" i="2" s="1"/>
  <c r="H818" i="2"/>
  <c r="I818" i="2" s="1"/>
  <c r="H820" i="2"/>
  <c r="I820" i="2" s="1"/>
  <c r="H822" i="2"/>
  <c r="I822" i="2" s="1"/>
  <c r="H824" i="2"/>
  <c r="I824" i="2" s="1"/>
  <c r="H826" i="2"/>
  <c r="I826" i="2" s="1"/>
  <c r="H828" i="2"/>
  <c r="I828" i="2" s="1"/>
  <c r="H830" i="2"/>
  <c r="I830" i="2" s="1"/>
  <c r="H832" i="2"/>
  <c r="I832" i="2" s="1"/>
  <c r="H834" i="2"/>
  <c r="I834" i="2" s="1"/>
  <c r="H836" i="2"/>
  <c r="I836" i="2" s="1"/>
  <c r="H838" i="2"/>
  <c r="I838" i="2" s="1"/>
  <c r="H840" i="2"/>
  <c r="I840" i="2" s="1"/>
  <c r="H842" i="2"/>
  <c r="I842" i="2" s="1"/>
  <c r="H844" i="2"/>
  <c r="I844" i="2" s="1"/>
  <c r="H846" i="2"/>
  <c r="I846" i="2" s="1"/>
  <c r="H848" i="2"/>
  <c r="I848" i="2" s="1"/>
  <c r="H850" i="2"/>
  <c r="I850" i="2" s="1"/>
  <c r="H852" i="2"/>
  <c r="I852" i="2" s="1"/>
  <c r="H854" i="2"/>
  <c r="I854" i="2" s="1"/>
  <c r="H856" i="2"/>
  <c r="I856" i="2" s="1"/>
  <c r="H858" i="2"/>
  <c r="I858" i="2" s="1"/>
  <c r="H860" i="2"/>
  <c r="I860" i="2" s="1"/>
  <c r="H862" i="2"/>
  <c r="I862" i="2" s="1"/>
  <c r="H864" i="2"/>
  <c r="I864" i="2" s="1"/>
  <c r="H866" i="2"/>
  <c r="I866" i="2" s="1"/>
  <c r="H870" i="2"/>
  <c r="I870" i="2" s="1"/>
  <c r="H874" i="2"/>
  <c r="I874" i="2" s="1"/>
  <c r="H878" i="2"/>
  <c r="I878" i="2" s="1"/>
  <c r="H882" i="2"/>
  <c r="I882" i="2" s="1"/>
  <c r="H886" i="2"/>
  <c r="I886" i="2" s="1"/>
  <c r="H890" i="2"/>
  <c r="I890" i="2" s="1"/>
  <c r="H894" i="2"/>
  <c r="I894" i="2" s="1"/>
  <c r="H898" i="2"/>
  <c r="I898" i="2" s="1"/>
  <c r="H902" i="2"/>
  <c r="I902" i="2" s="1"/>
  <c r="H906" i="2"/>
  <c r="I906" i="2" s="1"/>
  <c r="H910" i="2"/>
  <c r="I910" i="2" s="1"/>
  <c r="K918" i="2"/>
  <c r="H918" i="2"/>
  <c r="I918" i="2" s="1"/>
  <c r="K926" i="2"/>
  <c r="H926" i="2"/>
  <c r="I926" i="2" s="1"/>
  <c r="K934" i="2"/>
  <c r="H934" i="2"/>
  <c r="I934" i="2" s="1"/>
  <c r="K942" i="2"/>
  <c r="H942" i="2"/>
  <c r="I942" i="2" s="1"/>
  <c r="K950" i="2"/>
  <c r="H950" i="2"/>
  <c r="I950" i="2" s="1"/>
  <c r="K958" i="2"/>
  <c r="H958" i="2"/>
  <c r="I958" i="2" s="1"/>
  <c r="K916" i="2"/>
  <c r="H916" i="2"/>
  <c r="I916" i="2" s="1"/>
  <c r="K924" i="2"/>
  <c r="H924" i="2"/>
  <c r="I924" i="2" s="1"/>
  <c r="K932" i="2"/>
  <c r="H932" i="2"/>
  <c r="I932" i="2" s="1"/>
  <c r="K940" i="2"/>
  <c r="H940" i="2"/>
  <c r="I940" i="2" s="1"/>
  <c r="K948" i="2"/>
  <c r="H948" i="2"/>
  <c r="I948" i="2" s="1"/>
  <c r="K956" i="2"/>
  <c r="H956" i="2"/>
  <c r="I956" i="2" s="1"/>
  <c r="K961" i="2"/>
  <c r="H961" i="2"/>
  <c r="I961" i="2" s="1"/>
  <c r="K965" i="2"/>
  <c r="H965" i="2"/>
  <c r="I965" i="2" s="1"/>
  <c r="K969" i="2"/>
  <c r="H969" i="2"/>
  <c r="I969" i="2" s="1"/>
  <c r="K973" i="2"/>
  <c r="H973" i="2"/>
  <c r="I973" i="2" s="1"/>
  <c r="K977" i="2"/>
  <c r="H977" i="2"/>
  <c r="I977" i="2" s="1"/>
  <c r="K981" i="2"/>
  <c r="H981" i="2"/>
  <c r="I981" i="2" s="1"/>
  <c r="K985" i="2"/>
  <c r="H985" i="2"/>
  <c r="I985" i="2" s="1"/>
  <c r="K989" i="2"/>
  <c r="H989" i="2"/>
  <c r="I989" i="2" s="1"/>
  <c r="H868" i="2"/>
  <c r="I868" i="2" s="1"/>
  <c r="H872" i="2"/>
  <c r="I872" i="2" s="1"/>
  <c r="H876" i="2"/>
  <c r="I876" i="2" s="1"/>
  <c r="H880" i="2"/>
  <c r="I880" i="2" s="1"/>
  <c r="H884" i="2"/>
  <c r="I884" i="2" s="1"/>
  <c r="H888" i="2"/>
  <c r="I888" i="2" s="1"/>
  <c r="H892" i="2"/>
  <c r="I892" i="2" s="1"/>
  <c r="H896" i="2"/>
  <c r="I896" i="2" s="1"/>
  <c r="H900" i="2"/>
  <c r="I900" i="2" s="1"/>
  <c r="H904" i="2"/>
  <c r="I904" i="2" s="1"/>
  <c r="H908" i="2"/>
  <c r="I908" i="2" s="1"/>
  <c r="K911" i="2"/>
  <c r="H911" i="2"/>
  <c r="I911" i="2" s="1"/>
  <c r="K913" i="2"/>
  <c r="H913" i="2"/>
  <c r="I913" i="2" s="1"/>
  <c r="K915" i="2"/>
  <c r="H915" i="2"/>
  <c r="I915" i="2" s="1"/>
  <c r="K917" i="2"/>
  <c r="H917" i="2"/>
  <c r="I917" i="2" s="1"/>
  <c r="K919" i="2"/>
  <c r="H919" i="2"/>
  <c r="I919" i="2" s="1"/>
  <c r="K921" i="2"/>
  <c r="H921" i="2"/>
  <c r="I921" i="2" s="1"/>
  <c r="K923" i="2"/>
  <c r="H923" i="2"/>
  <c r="I923" i="2" s="1"/>
  <c r="K925" i="2"/>
  <c r="H925" i="2"/>
  <c r="I925" i="2" s="1"/>
  <c r="K927" i="2"/>
  <c r="H927" i="2"/>
  <c r="I927" i="2" s="1"/>
  <c r="K929" i="2"/>
  <c r="H929" i="2"/>
  <c r="I929" i="2" s="1"/>
  <c r="K931" i="2"/>
  <c r="H931" i="2"/>
  <c r="I931" i="2" s="1"/>
  <c r="K933" i="2"/>
  <c r="H933" i="2"/>
  <c r="I933" i="2" s="1"/>
  <c r="K935" i="2"/>
  <c r="H935" i="2"/>
  <c r="I935" i="2" s="1"/>
  <c r="K937" i="2"/>
  <c r="H937" i="2"/>
  <c r="I937" i="2" s="1"/>
  <c r="K939" i="2"/>
  <c r="H939" i="2"/>
  <c r="I939" i="2" s="1"/>
  <c r="K941" i="2"/>
  <c r="H941" i="2"/>
  <c r="I941" i="2" s="1"/>
  <c r="K943" i="2"/>
  <c r="H943" i="2"/>
  <c r="I943" i="2" s="1"/>
  <c r="K945" i="2"/>
  <c r="H945" i="2"/>
  <c r="I945" i="2" s="1"/>
  <c r="K947" i="2"/>
  <c r="H947" i="2"/>
  <c r="I947" i="2" s="1"/>
  <c r="K949" i="2"/>
  <c r="H949" i="2"/>
  <c r="I949" i="2" s="1"/>
  <c r="K951" i="2"/>
  <c r="H951" i="2"/>
  <c r="I951" i="2" s="1"/>
  <c r="K953" i="2"/>
  <c r="H953" i="2"/>
  <c r="I953" i="2" s="1"/>
  <c r="K955" i="2"/>
  <c r="H955" i="2"/>
  <c r="I955" i="2" s="1"/>
  <c r="K957" i="2"/>
  <c r="H957" i="2"/>
  <c r="I957" i="2" s="1"/>
  <c r="K959" i="2"/>
  <c r="H959" i="2"/>
  <c r="I959" i="2" s="1"/>
  <c r="K962" i="2"/>
  <c r="H962" i="2"/>
  <c r="I962" i="2" s="1"/>
  <c r="K966" i="2"/>
  <c r="H966" i="2"/>
  <c r="I966" i="2" s="1"/>
  <c r="K970" i="2"/>
  <c r="H970" i="2"/>
  <c r="I970" i="2" s="1"/>
  <c r="K974" i="2"/>
  <c r="H974" i="2"/>
  <c r="I974" i="2" s="1"/>
  <c r="K978" i="2"/>
  <c r="H978" i="2"/>
  <c r="I978" i="2" s="1"/>
  <c r="K982" i="2"/>
  <c r="H982" i="2"/>
  <c r="I982" i="2" s="1"/>
  <c r="K986" i="2"/>
  <c r="H986" i="2"/>
  <c r="I986" i="2" s="1"/>
  <c r="K990" i="2"/>
  <c r="H990" i="2"/>
  <c r="I990" i="2" s="1"/>
  <c r="G33" i="30"/>
  <c r="H54" i="30"/>
  <c r="E72" i="30"/>
  <c r="F72" i="30" s="1"/>
  <c r="G27" i="30"/>
  <c r="A35" i="15"/>
  <c r="T20" i="15"/>
  <c r="G50" i="30"/>
  <c r="F50" i="30"/>
  <c r="G102" i="30"/>
  <c r="H102" i="30" s="1"/>
  <c r="F102" i="30"/>
  <c r="G77" i="30"/>
  <c r="F77" i="30"/>
  <c r="G43" i="30"/>
  <c r="F43" i="30"/>
  <c r="G53" i="30"/>
  <c r="E93" i="30"/>
  <c r="E83" i="30"/>
  <c r="E56" i="30"/>
  <c r="E46" i="30"/>
  <c r="E48" i="30"/>
  <c r="E47" i="30"/>
  <c r="E92" i="30"/>
  <c r="G99" i="30"/>
  <c r="F99" i="30"/>
  <c r="G101" i="30"/>
  <c r="F101" i="30"/>
  <c r="G105" i="30"/>
  <c r="F105" i="30"/>
  <c r="G107" i="30"/>
  <c r="F107" i="30"/>
  <c r="G52" i="30"/>
  <c r="F52" i="30"/>
  <c r="G66" i="30"/>
  <c r="F66" i="30"/>
  <c r="E91" i="30"/>
  <c r="E95" i="30"/>
  <c r="E94" i="30"/>
  <c r="E57" i="30"/>
  <c r="G67" i="30"/>
  <c r="F67" i="30"/>
  <c r="H105" i="30"/>
  <c r="E79" i="30"/>
  <c r="F51" i="30"/>
  <c r="F74" i="30"/>
  <c r="F78" i="30"/>
  <c r="F100" i="30"/>
  <c r="F106" i="30"/>
  <c r="G100" i="30"/>
  <c r="G106" i="30"/>
  <c r="F58" i="30" l="1"/>
  <c r="G58" i="30"/>
  <c r="F57" i="30"/>
  <c r="G57" i="30"/>
  <c r="F56" i="30"/>
  <c r="G56" i="30"/>
  <c r="G54" i="30"/>
  <c r="F54" i="30"/>
  <c r="G35" i="30"/>
  <c r="F80" i="30"/>
  <c r="G79" i="30"/>
  <c r="G63" i="30"/>
  <c r="F63" i="30"/>
  <c r="G62" i="30"/>
  <c r="H62" i="30" s="1"/>
  <c r="F62" i="30"/>
  <c r="E70" i="30"/>
  <c r="F70" i="30" s="1"/>
  <c r="G29" i="30"/>
  <c r="E69" i="30"/>
  <c r="F69" i="30" s="1"/>
  <c r="F39" i="30"/>
  <c r="G39" i="30"/>
  <c r="G80" i="30"/>
  <c r="G68" i="30"/>
  <c r="G103" i="30"/>
  <c r="F103" i="30"/>
  <c r="G30" i="30"/>
  <c r="G40" i="30"/>
  <c r="F40" i="30"/>
  <c r="F90" i="30"/>
  <c r="G90" i="30"/>
  <c r="G108" i="30"/>
  <c r="F108" i="30"/>
  <c r="F89" i="30"/>
  <c r="G89" i="30"/>
  <c r="F75" i="30"/>
  <c r="G75" i="30"/>
  <c r="H74" i="30" s="1"/>
  <c r="G28" i="30"/>
  <c r="E71" i="30"/>
  <c r="F71" i="30" s="1"/>
  <c r="F94" i="30" l="1"/>
  <c r="G31" i="30"/>
  <c r="F93" i="30"/>
  <c r="F46" i="30"/>
  <c r="G69" i="30"/>
  <c r="H56" i="30"/>
  <c r="H99" i="30"/>
  <c r="G83" i="30"/>
  <c r="H83" i="30" s="1"/>
  <c r="F79" i="30"/>
  <c r="G109" i="30"/>
  <c r="H109" i="30" s="1"/>
  <c r="F109" i="30"/>
  <c r="G32" i="30"/>
  <c r="G41" i="30"/>
  <c r="F41" i="30"/>
  <c r="F91" i="30"/>
  <c r="G91" i="30"/>
  <c r="G71" i="30"/>
  <c r="G64" i="30"/>
  <c r="F64" i="30"/>
  <c r="G94" i="30"/>
  <c r="G72" i="30"/>
  <c r="G44" i="30"/>
  <c r="F44" i="30"/>
  <c r="H63" i="30"/>
  <c r="H60" i="30"/>
  <c r="H77" i="30"/>
  <c r="G97" i="30"/>
  <c r="F97" i="30"/>
  <c r="G95" i="30"/>
  <c r="F95" i="30"/>
  <c r="F83" i="30"/>
  <c r="G70" i="30"/>
  <c r="G93" i="30" l="1"/>
  <c r="H93" i="30" s="1"/>
  <c r="G46" i="30"/>
  <c r="H38" i="30" s="1"/>
  <c r="G45" i="30"/>
  <c r="F45" i="30"/>
  <c r="F47" i="30"/>
  <c r="H57" i="30"/>
  <c r="H50" i="30"/>
  <c r="H94" i="30"/>
  <c r="H66" i="30"/>
  <c r="G42" i="30"/>
  <c r="F42" i="30"/>
  <c r="H86" i="30" l="1"/>
  <c r="H46" i="30"/>
  <c r="F48" i="30"/>
  <c r="G48" i="30"/>
  <c r="F92" i="30"/>
  <c r="H92" i="30"/>
  <c r="G92" i="30"/>
</calcChain>
</file>

<file path=xl/sharedStrings.xml><?xml version="1.0" encoding="utf-8"?>
<sst xmlns="http://schemas.openxmlformats.org/spreadsheetml/2006/main" count="10384" uniqueCount="3539">
  <si>
    <t>ReportInstanceId</t>
  </si>
  <si>
    <t>ReportId</t>
  </si>
  <si>
    <t>PeriodId</t>
  </si>
  <si>
    <t>SheetName</t>
  </si>
  <si>
    <t>LineItemId</t>
  </si>
  <si>
    <t>MapId</t>
  </si>
  <si>
    <t>MapExpr</t>
  </si>
  <si>
    <t>CellAddress</t>
  </si>
  <si>
    <t>CurrentValue</t>
  </si>
  <si>
    <t>FinalValue</t>
  </si>
  <si>
    <t>AdjustmentValue</t>
  </si>
  <si>
    <t>IsError</t>
  </si>
  <si>
    <t>IsValueSame</t>
  </si>
  <si>
    <t>LineItemDataType</t>
  </si>
  <si>
    <t>VSUniqueName</t>
  </si>
  <si>
    <t>UniqueName</t>
  </si>
  <si>
    <t>UIType</t>
  </si>
  <si>
    <t>DataType</t>
  </si>
  <si>
    <t>DefaultValue</t>
  </si>
  <si>
    <t>KeyId</t>
  </si>
  <si>
    <t>KeyValue</t>
  </si>
  <si>
    <t>DataSource</t>
  </si>
  <si>
    <t>ISLIFE</t>
  </si>
  <si>
    <t>Dropdown</t>
  </si>
  <si>
    <t>STRING</t>
  </si>
  <si>
    <t>TRUE</t>
  </si>
  <si>
    <t>Life</t>
  </si>
  <si>
    <t>F2:F3</t>
  </si>
  <si>
    <t>FALSE</t>
  </si>
  <si>
    <t>Non-Life</t>
  </si>
  <si>
    <t>DEFAULTSYNDICATETYPE</t>
  </si>
  <si>
    <t/>
  </si>
  <si>
    <t>Year</t>
  </si>
  <si>
    <t>1991</t>
  </si>
  <si>
    <t>F5:F30</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</si>
  <si>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</si>
  <si>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</si>
  <si>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</si>
  <si>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</si>
  <si>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</si>
  <si>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</si>
  <si>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</si>
  <si>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</si>
  <si>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</si>
  <si>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</si>
  <si>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</si>
  <si>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</si>
  <si>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</si>
  <si>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</si>
  <si>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</si>
  <si>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</si>
  <si>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</si>
  <si>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</si>
  <si>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</si>
  <si>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</si>
  <si>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</si>
  <si>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</si>
  <si>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</si>
  <si>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</si>
  <si>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</si>
  <si>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DEFAULTISLIFE</t>
  </si>
  <si>
    <t>Confirmflag</t>
  </si>
  <si>
    <t>Yes</t>
  </si>
  <si>
    <t>F32:F33</t>
  </si>
  <si>
    <t>No</t>
  </si>
  <si>
    <t>SYNDICATETYPE</t>
  </si>
  <si>
    <t>F34:F35</t>
  </si>
  <si>
    <t>Runoff</t>
  </si>
  <si>
    <t>Confirmation</t>
  </si>
  <si>
    <t>F36:F37</t>
  </si>
  <si>
    <t>010</t>
  </si>
  <si>
    <t>E17</t>
  </si>
  <si>
    <t>MDCuser10.test@gmail.com</t>
  </si>
  <si>
    <t>UserId</t>
  </si>
  <si>
    <t>E18</t>
  </si>
  <si>
    <t>10MDC User10</t>
  </si>
  <si>
    <t>UserName</t>
  </si>
  <si>
    <t>E19</t>
  </si>
  <si>
    <t>UserContactNo</t>
  </si>
  <si>
    <t>E20</t>
  </si>
  <si>
    <t>UserEmail</t>
  </si>
  <si>
    <t>E21</t>
  </si>
  <si>
    <t>ReportCreatedByUserId</t>
  </si>
  <si>
    <t>Lloyd's Capital Return</t>
  </si>
  <si>
    <t xml:space="preserve">Syndicate Number: </t>
  </si>
  <si>
    <t>S001</t>
  </si>
  <si>
    <t xml:space="preserve">010 Control </t>
  </si>
  <si>
    <t>Syndicate</t>
  </si>
  <si>
    <t>Year of Account</t>
  </si>
  <si>
    <t>Status</t>
  </si>
  <si>
    <t>Open</t>
  </si>
  <si>
    <t>Edition</t>
  </si>
  <si>
    <t>Name</t>
  </si>
  <si>
    <t>Contact Details</t>
  </si>
  <si>
    <t>Contact username</t>
  </si>
  <si>
    <t>abc@xyzmail.com</t>
  </si>
  <si>
    <t>Contact name</t>
  </si>
  <si>
    <t>Contact telephone number</t>
  </si>
  <si>
    <t>Contact e-mail address</t>
  </si>
  <si>
    <t>Submitted by:</t>
  </si>
  <si>
    <t>Please note that all forms must be completed for September submissions. All syndicates are required to complete the LCR in September, including aligned syndicates, RITC and run-off syndicates. For active syndicates, the LCR must be consistent with the SBF submission.</t>
  </si>
  <si>
    <t>A2</t>
  </si>
  <si>
    <t>A129</t>
  </si>
  <si>
    <t>B2</t>
  </si>
  <si>
    <t>B129</t>
  </si>
  <si>
    <t>Return External Report Sign Off:</t>
  </si>
  <si>
    <t>D2</t>
  </si>
  <si>
    <t>D129</t>
  </si>
  <si>
    <t>The Lloyds Capital Return (LCR) must be signed off by two Executive Directors within the managing agent before submission.</t>
  </si>
  <si>
    <t>E2</t>
  </si>
  <si>
    <t>E129</t>
  </si>
  <si>
    <t>Use of the signoff function in the software constitutes notification to Lloyds that the LCR has been approved by the syndicate appropriately</t>
  </si>
  <si>
    <t>D109</t>
  </si>
  <si>
    <t>E109</t>
  </si>
  <si>
    <t>Return Data Use:</t>
  </si>
  <si>
    <t>Strictly for Lloyds Internal Use only and will be treated in strictest confidence.</t>
  </si>
  <si>
    <t>012</t>
  </si>
  <si>
    <t>K27</t>
  </si>
  <si>
    <t>K17</t>
  </si>
  <si>
    <t>K19</t>
  </si>
  <si>
    <t>K21</t>
  </si>
  <si>
    <t>K23</t>
  </si>
  <si>
    <t>W24</t>
  </si>
  <si>
    <t>W25</t>
  </si>
  <si>
    <t>Syndicate Number:</t>
  </si>
  <si>
    <t>012 LCR Syndicate Type</t>
  </si>
  <si>
    <t>Based on SBF submitted</t>
  </si>
  <si>
    <t>Selected SBF Return:</t>
  </si>
  <si>
    <t>Please specify whether this syndicate is Active in the proposed underwriting year or in Run-Off for LCR purposes:</t>
  </si>
  <si>
    <t>Please specify whether this syndicate is Life or Non-Life for LCR purposes:</t>
  </si>
  <si>
    <t>Please specify whether this syndicate has unincepted Legal Obligations</t>
  </si>
  <si>
    <t>Please specify if this is a new syndicate and required to input the new syndicate loading on form 309</t>
  </si>
  <si>
    <t>Assumed USD exchange rate (should match linked SBF rate of exchange)</t>
  </si>
  <si>
    <t>Please specify whether this LCR return is a hypothetical return for reference only?
(if yes this return will not be used for capital setting)</t>
  </si>
  <si>
    <t>Download Agreement</t>
  </si>
  <si>
    <t>309</t>
  </si>
  <si>
    <t>F17</t>
  </si>
  <si>
    <t>NUMBER</t>
  </si>
  <si>
    <t>G17</t>
  </si>
  <si>
    <t>G18</t>
  </si>
  <si>
    <t>F19</t>
  </si>
  <si>
    <t>G19</t>
  </si>
  <si>
    <t>F31</t>
  </si>
  <si>
    <t>H31</t>
  </si>
  <si>
    <t>J31</t>
  </si>
  <si>
    <t>L31</t>
  </si>
  <si>
    <t>F32</t>
  </si>
  <si>
    <t>J32</t>
  </si>
  <si>
    <t>F33</t>
  </si>
  <si>
    <t>J33</t>
  </si>
  <si>
    <t>F35</t>
  </si>
  <si>
    <t>H35</t>
  </si>
  <si>
    <t>J35</t>
  </si>
  <si>
    <t>L35</t>
  </si>
  <si>
    <t>F36</t>
  </si>
  <si>
    <t>J36</t>
  </si>
  <si>
    <t>F37</t>
  </si>
  <si>
    <t>J37</t>
  </si>
  <si>
    <t>F38</t>
  </si>
  <si>
    <t>H38</t>
  </si>
  <si>
    <t>J38</t>
  </si>
  <si>
    <t>L38</t>
  </si>
  <si>
    <t>F39</t>
  </si>
  <si>
    <t>H39</t>
  </si>
  <si>
    <t>J39</t>
  </si>
  <si>
    <t>L39</t>
  </si>
  <si>
    <t>F41</t>
  </si>
  <si>
    <t>J41</t>
  </si>
  <si>
    <t>309 LCR Summary</t>
  </si>
  <si>
    <t>1. Headline Figures</t>
  </si>
  <si>
    <t>One-Year (Note 309.1)</t>
  </si>
  <si>
    <t>Ultimate (Note 309.2)</t>
  </si>
  <si>
    <t>A</t>
  </si>
  <si>
    <t>B</t>
  </si>
  <si>
    <t>Syndicate SCR (as at 1st January in the proposed Underwriting Year)</t>
  </si>
  <si>
    <t>Contract Boundary Adjustment</t>
  </si>
  <si>
    <t>New Syndicate Loading</t>
  </si>
  <si>
    <t>Total</t>
  </si>
  <si>
    <t>One-Year balance sheet to balance sheet basis (Note 309.1)</t>
  </si>
  <si>
    <t>Ultimate basis (Note 309.2)</t>
  </si>
  <si>
    <t>Pre diversification</t>
  </si>
  <si>
    <t>Post diversification</t>
  </si>
  <si>
    <t>GBP (m)</t>
  </si>
  <si>
    <t>%</t>
  </si>
  <si>
    <t>C</t>
  </si>
  <si>
    <t>D</t>
  </si>
  <si>
    <t>E</t>
  </si>
  <si>
    <t>F</t>
  </si>
  <si>
    <t>G</t>
  </si>
  <si>
    <t>H</t>
  </si>
  <si>
    <t>I</t>
  </si>
  <si>
    <t>J</t>
  </si>
  <si>
    <t>Insurance Risk</t>
  </si>
  <si>
    <t>total: After diversification between Premium and Reserve risk</t>
  </si>
  <si>
    <t>split: Premium Risk (see note above)</t>
  </si>
  <si>
    <t>split: Reserve Risk (Note 309.4)</t>
  </si>
  <si>
    <t>Credit Risk</t>
  </si>
  <si>
    <t>total: After diversification between Reinsurance Credit Risk and Other Credit Risk</t>
  </si>
  <si>
    <t>split: Reinsurance Credit Risk</t>
  </si>
  <si>
    <t>split: Other Credit Risk</t>
  </si>
  <si>
    <t>Market Risk (see note above)</t>
  </si>
  <si>
    <t>Operational Risk</t>
  </si>
  <si>
    <t>TOTAL (Note 309.3)</t>
  </si>
  <si>
    <t>Diversification credit between risk categories</t>
  </si>
  <si>
    <t>DIVERSIFIED TOTAL (Note 309.3)</t>
  </si>
  <si>
    <t>310</t>
  </si>
  <si>
    <t>G16</t>
  </si>
  <si>
    <t>H16</t>
  </si>
  <si>
    <t>I16</t>
  </si>
  <si>
    <t>J16</t>
  </si>
  <si>
    <t>K16</t>
  </si>
  <si>
    <t>L16</t>
  </si>
  <si>
    <t>N16</t>
  </si>
  <si>
    <t>H17</t>
  </si>
  <si>
    <t>I17</t>
  </si>
  <si>
    <t>J17</t>
  </si>
  <si>
    <t>L17</t>
  </si>
  <si>
    <t>N17</t>
  </si>
  <si>
    <t>310 Balance Sheet Distributions</t>
  </si>
  <si>
    <t>The sign convention to be used in the following table should be negative for surplus and positive for defecit.
It is expected that the balance sheet position is negative at the mean level and positive at the higher percentiles.</t>
  </si>
  <si>
    <t>Percentiles</t>
  </si>
  <si>
    <t>Mean</t>
  </si>
  <si>
    <t>50th</t>
  </si>
  <si>
    <t>75th</t>
  </si>
  <si>
    <t>90th</t>
  </si>
  <si>
    <t>95th</t>
  </si>
  <si>
    <t>99th</t>
  </si>
  <si>
    <t>99.5th</t>
  </si>
  <si>
    <t>99.8th</t>
  </si>
  <si>
    <t>Distribution of balance sheet position on One-Year basis (Note 310.1)</t>
  </si>
  <si>
    <t>Distribution of balance sheet position on Ultimate basis (Note 310.2)</t>
  </si>
  <si>
    <t>311</t>
  </si>
  <si>
    <t>YearOfAccount:1991</t>
  </si>
  <si>
    <t>G35</t>
  </si>
  <si>
    <t>YearOfAccount:1992</t>
  </si>
  <si>
    <t>G41</t>
  </si>
  <si>
    <t>H41</t>
  </si>
  <si>
    <t>YearOfAccount:1993</t>
  </si>
  <si>
    <t>G47</t>
  </si>
  <si>
    <t>H47</t>
  </si>
  <si>
    <t>YearOfAccount:1994</t>
  </si>
  <si>
    <t>G53</t>
  </si>
  <si>
    <t>H53</t>
  </si>
  <si>
    <t>YearOfAccount:1995</t>
  </si>
  <si>
    <t>G59</t>
  </si>
  <si>
    <t>H59</t>
  </si>
  <si>
    <t>YearOfAccount:1996</t>
  </si>
  <si>
    <t>G65</t>
  </si>
  <si>
    <t>H65</t>
  </si>
  <si>
    <t>YearOfAccount:1997</t>
  </si>
  <si>
    <t>G71</t>
  </si>
  <si>
    <t>H71</t>
  </si>
  <si>
    <t>YearOfAccount:1998</t>
  </si>
  <si>
    <t>G77</t>
  </si>
  <si>
    <t>H77</t>
  </si>
  <si>
    <t>YearOfAccount:1999</t>
  </si>
  <si>
    <t>G83</t>
  </si>
  <si>
    <t>H83</t>
  </si>
  <si>
    <t>YearOfAccount:2000</t>
  </si>
  <si>
    <t>G89</t>
  </si>
  <si>
    <t>H89</t>
  </si>
  <si>
    <t>YearOfAccount:2001</t>
  </si>
  <si>
    <t>G95</t>
  </si>
  <si>
    <t>H95</t>
  </si>
  <si>
    <t>YearOfAccount:2002</t>
  </si>
  <si>
    <t>G101</t>
  </si>
  <si>
    <t>H101</t>
  </si>
  <si>
    <t>YearOfAccount:2003</t>
  </si>
  <si>
    <t>G107</t>
  </si>
  <si>
    <t>H107</t>
  </si>
  <si>
    <t>YearOfAccount:2004</t>
  </si>
  <si>
    <t>G113</t>
  </si>
  <si>
    <t>H113</t>
  </si>
  <si>
    <t>YearOfAccount:2005</t>
  </si>
  <si>
    <t>G119</t>
  </si>
  <si>
    <t>H119</t>
  </si>
  <si>
    <t>YearOfAccount:2006</t>
  </si>
  <si>
    <t>G125</t>
  </si>
  <si>
    <t>H125</t>
  </si>
  <si>
    <t>YearOfAccount:2007</t>
  </si>
  <si>
    <t>G131</t>
  </si>
  <si>
    <t>H131</t>
  </si>
  <si>
    <t>YearOfAccount:2008</t>
  </si>
  <si>
    <t>G137</t>
  </si>
  <si>
    <t>H137</t>
  </si>
  <si>
    <t>YearOfAccount:2009</t>
  </si>
  <si>
    <t>G143</t>
  </si>
  <si>
    <t>H143</t>
  </si>
  <si>
    <t>YearOfAccount:2010</t>
  </si>
  <si>
    <t>G149</t>
  </si>
  <si>
    <t>H149</t>
  </si>
  <si>
    <t>YearOfAccount:2011</t>
  </si>
  <si>
    <t>G155</t>
  </si>
  <si>
    <t>H155</t>
  </si>
  <si>
    <t>YearOfAccount:2012</t>
  </si>
  <si>
    <t>G161</t>
  </si>
  <si>
    <t>H161</t>
  </si>
  <si>
    <t>YearOfAccount:2013</t>
  </si>
  <si>
    <t>G167</t>
  </si>
  <si>
    <t>H167</t>
  </si>
  <si>
    <t>YearOfAccount:2014</t>
  </si>
  <si>
    <t>G173</t>
  </si>
  <si>
    <t>H173</t>
  </si>
  <si>
    <t>YearOfAccount:2015</t>
  </si>
  <si>
    <t>G179</t>
  </si>
  <si>
    <t>H179</t>
  </si>
  <si>
    <t>YearOfAccount:2016</t>
  </si>
  <si>
    <t>G185</t>
  </si>
  <si>
    <t>H185</t>
  </si>
  <si>
    <t>YearOfAccount:2017</t>
  </si>
  <si>
    <t>G191</t>
  </si>
  <si>
    <t>H191</t>
  </si>
  <si>
    <t>YearOfAccount:2018</t>
  </si>
  <si>
    <t>G197</t>
  </si>
  <si>
    <t>H197</t>
  </si>
  <si>
    <t>YearOfAccount:2019</t>
  </si>
  <si>
    <t>G203</t>
  </si>
  <si>
    <t>H203</t>
  </si>
  <si>
    <t>G212</t>
  </si>
  <si>
    <t>F20</t>
  </si>
  <si>
    <t>G20</t>
  </si>
  <si>
    <t>H20</t>
  </si>
  <si>
    <t>I20</t>
  </si>
  <si>
    <t>J20</t>
  </si>
  <si>
    <t>K20</t>
  </si>
  <si>
    <t>L20</t>
  </si>
  <si>
    <t>M20</t>
  </si>
  <si>
    <t>F21</t>
  </si>
  <si>
    <t>L21</t>
  </si>
  <si>
    <t>F23</t>
  </si>
  <si>
    <t>G23</t>
  </si>
  <si>
    <t>H23</t>
  </si>
  <si>
    <t>I23</t>
  </si>
  <si>
    <t>J23</t>
  </si>
  <si>
    <t>L23</t>
  </si>
  <si>
    <t>M23</t>
  </si>
  <si>
    <t>F24</t>
  </si>
  <si>
    <t>L24</t>
  </si>
  <si>
    <t>311 Claims Distribution</t>
  </si>
  <si>
    <t>Percentile values for all items relate to the percentile value for the item, on a standalone basis, except where specified otherwise.</t>
  </si>
  <si>
    <t>All items are to include claims and claim expenses only and do not include premiums or premium expenses. Premium data is provided via normal business practice from the SBF.</t>
  </si>
  <si>
    <t>The figures should be the sum of claims and claim expenses paid during the year on risk in the model, and those reserved for at the end of the year.</t>
  </si>
  <si>
    <t>1. Total modelled insurance claims (including ALAE) at aggregate level Note 311.1 (for all underlying pure years in aggregate)</t>
  </si>
  <si>
    <t>One-Year Basis (Note 311.2)</t>
  </si>
  <si>
    <t>Net of reinsurance</t>
  </si>
  <si>
    <t>Gross of reinsurance</t>
  </si>
  <si>
    <t>Ultimate Basis (Note 311.3)</t>
  </si>
  <si>
    <t>2. Total Mean modelled insurance claims (Including ALAE) on a One-Year basis by underlying pure year note (Note 311.4)</t>
  </si>
  <si>
    <t>1. Underlying Pure Year (Note 311.6)</t>
  </si>
  <si>
    <t>Net Insurance Claims brought forward (complete form 312 column H to populate this section)</t>
  </si>
  <si>
    <t>Adjustments (Note 311.8)</t>
  </si>
  <si>
    <t>New Business (Note 311.9)</t>
  </si>
  <si>
    <t>Total Claims</t>
  </si>
  <si>
    <t>INDIRECT($B$33&amp;"$D:$D")</t>
  </si>
  <si>
    <t>K</t>
  </si>
  <si>
    <t>L</t>
  </si>
  <si>
    <t xml:space="preserve">Net Insurance Claims brought forward </t>
  </si>
  <si>
    <t>Adjustments</t>
  </si>
  <si>
    <t>New Business</t>
  </si>
  <si>
    <r>
      <rPr>
        <b/>
        <sz val="10"/>
        <color theme="1"/>
        <rFont val="Segoe UI"/>
        <family val="2"/>
      </rPr>
      <t>Total</t>
    </r>
    <r>
      <rPr>
        <sz val="10"/>
        <color theme="1"/>
        <rFont val="Segoe UI"/>
        <family val="2"/>
      </rPr>
      <t xml:space="preserve"> (Note 311.7)</t>
    </r>
  </si>
  <si>
    <t>312</t>
  </si>
  <si>
    <t>E25</t>
  </si>
  <si>
    <t>F25</t>
  </si>
  <si>
    <t>G25</t>
  </si>
  <si>
    <t>H25</t>
  </si>
  <si>
    <t>I25</t>
  </si>
  <si>
    <t>J25</t>
  </si>
  <si>
    <t>L25</t>
  </si>
  <si>
    <t>M25</t>
  </si>
  <si>
    <t>N25</t>
  </si>
  <si>
    <t>O25</t>
  </si>
  <si>
    <t>P25</t>
  </si>
  <si>
    <t>Q25</t>
  </si>
  <si>
    <t>R25</t>
  </si>
  <si>
    <t>T25</t>
  </si>
  <si>
    <t>E31</t>
  </si>
  <si>
    <t>G31</t>
  </si>
  <si>
    <t>I31</t>
  </si>
  <si>
    <t>M31</t>
  </si>
  <si>
    <t>N31</t>
  </si>
  <si>
    <t>O31</t>
  </si>
  <si>
    <t>P31</t>
  </si>
  <si>
    <t>Q31</t>
  </si>
  <si>
    <t>R31</t>
  </si>
  <si>
    <t>T31</t>
  </si>
  <si>
    <t>E37</t>
  </si>
  <si>
    <t>G37</t>
  </si>
  <si>
    <t>H37</t>
  </si>
  <si>
    <t>I37</t>
  </si>
  <si>
    <t>L37</t>
  </si>
  <si>
    <t>M37</t>
  </si>
  <si>
    <t>N37</t>
  </si>
  <si>
    <t>O37</t>
  </si>
  <si>
    <t>P37</t>
  </si>
  <si>
    <t>Q37</t>
  </si>
  <si>
    <t>R37</t>
  </si>
  <si>
    <t>T37</t>
  </si>
  <si>
    <t>E43</t>
  </si>
  <si>
    <t>F43</t>
  </si>
  <si>
    <t>G43</t>
  </si>
  <si>
    <t>H43</t>
  </si>
  <si>
    <t>I43</t>
  </si>
  <si>
    <t>J43</t>
  </si>
  <si>
    <t>L43</t>
  </si>
  <si>
    <t>M43</t>
  </si>
  <si>
    <t>N43</t>
  </si>
  <si>
    <t>O43</t>
  </si>
  <si>
    <t>P43</t>
  </si>
  <si>
    <t>Q43</t>
  </si>
  <si>
    <t>R43</t>
  </si>
  <si>
    <t>T43</t>
  </si>
  <si>
    <t>E49</t>
  </si>
  <si>
    <t>F49</t>
  </si>
  <si>
    <t>G49</t>
  </si>
  <si>
    <t>H49</t>
  </si>
  <si>
    <t>I49</t>
  </si>
  <si>
    <t>J49</t>
  </si>
  <si>
    <t>L49</t>
  </si>
  <si>
    <t>M49</t>
  </si>
  <si>
    <t>N49</t>
  </si>
  <si>
    <t>O49</t>
  </si>
  <si>
    <t>P49</t>
  </si>
  <si>
    <t>Q49</t>
  </si>
  <si>
    <t>R49</t>
  </si>
  <si>
    <t>T49</t>
  </si>
  <si>
    <t>E55</t>
  </si>
  <si>
    <t>F55</t>
  </si>
  <si>
    <t>G55</t>
  </si>
  <si>
    <t>H55</t>
  </si>
  <si>
    <t>I55</t>
  </si>
  <si>
    <t>J55</t>
  </si>
  <si>
    <t>L55</t>
  </si>
  <si>
    <t>M55</t>
  </si>
  <si>
    <t>N55</t>
  </si>
  <si>
    <t>O55</t>
  </si>
  <si>
    <t>P55</t>
  </si>
  <si>
    <t>Q55</t>
  </si>
  <si>
    <t>R55</t>
  </si>
  <si>
    <t>T55</t>
  </si>
  <si>
    <t>E61</t>
  </si>
  <si>
    <t>F61</t>
  </si>
  <si>
    <t>G61</t>
  </si>
  <si>
    <t>H61</t>
  </si>
  <si>
    <t>I61</t>
  </si>
  <si>
    <t>J61</t>
  </si>
  <si>
    <t>L61</t>
  </si>
  <si>
    <t>M61</t>
  </si>
  <si>
    <t>N61</t>
  </si>
  <si>
    <t>O61</t>
  </si>
  <si>
    <t>P61</t>
  </si>
  <si>
    <t>Q61</t>
  </si>
  <si>
    <t>R61</t>
  </si>
  <si>
    <t>T61</t>
  </si>
  <si>
    <t>E67</t>
  </si>
  <si>
    <t>F67</t>
  </si>
  <si>
    <t>G67</t>
  </si>
  <si>
    <t>H67</t>
  </si>
  <si>
    <t>I67</t>
  </si>
  <si>
    <t>J67</t>
  </si>
  <si>
    <t>L67</t>
  </si>
  <si>
    <t>M67</t>
  </si>
  <si>
    <t>N67</t>
  </si>
  <si>
    <t>O67</t>
  </si>
  <si>
    <t>P67</t>
  </si>
  <si>
    <t>Q67</t>
  </si>
  <si>
    <t>R67</t>
  </si>
  <si>
    <t>T67</t>
  </si>
  <si>
    <t>E73</t>
  </si>
  <si>
    <t>F73</t>
  </si>
  <si>
    <t>G73</t>
  </si>
  <si>
    <t>H73</t>
  </si>
  <si>
    <t>I73</t>
  </si>
  <si>
    <t>J73</t>
  </si>
  <si>
    <t>L73</t>
  </si>
  <si>
    <t>M73</t>
  </si>
  <si>
    <t>N73</t>
  </si>
  <si>
    <t>O73</t>
  </si>
  <si>
    <t>P73</t>
  </si>
  <si>
    <t>Q73</t>
  </si>
  <si>
    <t>R73</t>
  </si>
  <si>
    <t>T73</t>
  </si>
  <si>
    <t>E79</t>
  </si>
  <si>
    <t>F79</t>
  </si>
  <si>
    <t>G79</t>
  </si>
  <si>
    <t>H79</t>
  </si>
  <si>
    <t>I79</t>
  </si>
  <si>
    <t>J79</t>
  </si>
  <si>
    <t>L79</t>
  </si>
  <si>
    <t>M79</t>
  </si>
  <si>
    <t>N79</t>
  </si>
  <si>
    <t>O79</t>
  </si>
  <si>
    <t>P79</t>
  </si>
  <si>
    <t>Q79</t>
  </si>
  <si>
    <t>R79</t>
  </si>
  <si>
    <t>T79</t>
  </si>
  <si>
    <t>E85</t>
  </si>
  <si>
    <t>F85</t>
  </si>
  <si>
    <t>G85</t>
  </si>
  <si>
    <t>H85</t>
  </si>
  <si>
    <t>I85</t>
  </si>
  <si>
    <t>J85</t>
  </si>
  <si>
    <t>L85</t>
  </si>
  <si>
    <t>M85</t>
  </si>
  <si>
    <t>N85</t>
  </si>
  <si>
    <t>O85</t>
  </si>
  <si>
    <t>P85</t>
  </si>
  <si>
    <t>Q85</t>
  </si>
  <si>
    <t>R85</t>
  </si>
  <si>
    <t>T85</t>
  </si>
  <si>
    <t>E91</t>
  </si>
  <si>
    <t>F91</t>
  </si>
  <si>
    <t>G91</t>
  </si>
  <si>
    <t>H91</t>
  </si>
  <si>
    <t>I91</t>
  </si>
  <si>
    <t>J91</t>
  </si>
  <si>
    <t>L91</t>
  </si>
  <si>
    <t>M91</t>
  </si>
  <si>
    <t>N91</t>
  </si>
  <si>
    <t>O91</t>
  </si>
  <si>
    <t>P91</t>
  </si>
  <si>
    <t>Q91</t>
  </si>
  <si>
    <t>R91</t>
  </si>
  <si>
    <t>T91</t>
  </si>
  <si>
    <t>E97</t>
  </si>
  <si>
    <t>F97</t>
  </si>
  <si>
    <t>G97</t>
  </si>
  <si>
    <t>H97</t>
  </si>
  <si>
    <t>I97</t>
  </si>
  <si>
    <t>J97</t>
  </si>
  <si>
    <t>L97</t>
  </si>
  <si>
    <t>M97</t>
  </si>
  <si>
    <t>N97</t>
  </si>
  <si>
    <t>O97</t>
  </si>
  <si>
    <t>P97</t>
  </si>
  <si>
    <t>Q97</t>
  </si>
  <si>
    <t>R97</t>
  </si>
  <si>
    <t>T97</t>
  </si>
  <si>
    <t>E103</t>
  </si>
  <si>
    <t>F103</t>
  </si>
  <si>
    <t>G103</t>
  </si>
  <si>
    <t>H103</t>
  </si>
  <si>
    <t>I103</t>
  </si>
  <si>
    <t>J103</t>
  </si>
  <si>
    <t>L103</t>
  </si>
  <si>
    <t>M103</t>
  </si>
  <si>
    <t>N103</t>
  </si>
  <si>
    <t>O103</t>
  </si>
  <si>
    <t>P103</t>
  </si>
  <si>
    <t>Q103</t>
  </si>
  <si>
    <t>R103</t>
  </si>
  <si>
    <t>T103</t>
  </si>
  <si>
    <t>F109</t>
  </si>
  <si>
    <t>G109</t>
  </si>
  <si>
    <t>H109</t>
  </si>
  <si>
    <t>I109</t>
  </si>
  <si>
    <t>J109</t>
  </si>
  <si>
    <t>L109</t>
  </si>
  <si>
    <t>M109</t>
  </si>
  <si>
    <t>N109</t>
  </si>
  <si>
    <t>O109</t>
  </si>
  <si>
    <t>P109</t>
  </si>
  <si>
    <t>Q109</t>
  </si>
  <si>
    <t>R109</t>
  </si>
  <si>
    <t>T109</t>
  </si>
  <si>
    <t>E115</t>
  </si>
  <si>
    <t>F115</t>
  </si>
  <si>
    <t>G115</t>
  </si>
  <si>
    <t>H115</t>
  </si>
  <si>
    <t>I115</t>
  </si>
  <si>
    <t>J115</t>
  </si>
  <si>
    <t>L115</t>
  </si>
  <si>
    <t>M115</t>
  </si>
  <si>
    <t>N115</t>
  </si>
  <si>
    <t>O115</t>
  </si>
  <si>
    <t>P115</t>
  </si>
  <si>
    <t>Q115</t>
  </si>
  <si>
    <t>R115</t>
  </si>
  <si>
    <t>T115</t>
  </si>
  <si>
    <t>E121</t>
  </si>
  <si>
    <t>F121</t>
  </si>
  <si>
    <t>G121</t>
  </si>
  <si>
    <t>H121</t>
  </si>
  <si>
    <t>I121</t>
  </si>
  <si>
    <t>J121</t>
  </si>
  <si>
    <t>L121</t>
  </si>
  <si>
    <t>M121</t>
  </si>
  <si>
    <t>N121</t>
  </si>
  <si>
    <t>O121</t>
  </si>
  <si>
    <t>P121</t>
  </si>
  <si>
    <t>Q121</t>
  </si>
  <si>
    <t>R121</t>
  </si>
  <si>
    <t>T121</t>
  </si>
  <si>
    <t>E127</t>
  </si>
  <si>
    <t>F127</t>
  </si>
  <si>
    <t>G127</t>
  </si>
  <si>
    <t>H127</t>
  </si>
  <si>
    <t>I127</t>
  </si>
  <si>
    <t>J127</t>
  </si>
  <si>
    <t>L127</t>
  </si>
  <si>
    <t>M127</t>
  </si>
  <si>
    <t>N127</t>
  </si>
  <si>
    <t>O127</t>
  </si>
  <si>
    <t>P127</t>
  </si>
  <si>
    <t>Q127</t>
  </si>
  <si>
    <t>R127</t>
  </si>
  <si>
    <t>T127</t>
  </si>
  <si>
    <t>E133</t>
  </si>
  <si>
    <t>F133</t>
  </si>
  <si>
    <t>G133</t>
  </si>
  <si>
    <t>H133</t>
  </si>
  <si>
    <t>I133</t>
  </si>
  <si>
    <t>J133</t>
  </si>
  <si>
    <t>L133</t>
  </si>
  <si>
    <t>M133</t>
  </si>
  <si>
    <t>N133</t>
  </si>
  <si>
    <t>O133</t>
  </si>
  <si>
    <t>P133</t>
  </si>
  <si>
    <t>Q133</t>
  </si>
  <si>
    <t>R133</t>
  </si>
  <si>
    <t>T133</t>
  </si>
  <si>
    <t>E139</t>
  </si>
  <si>
    <t>F139</t>
  </si>
  <si>
    <t>G139</t>
  </si>
  <si>
    <t>H139</t>
  </si>
  <si>
    <t>I139</t>
  </si>
  <si>
    <t>J139</t>
  </si>
  <si>
    <t>L139</t>
  </si>
  <si>
    <t>M139</t>
  </si>
  <si>
    <t>N139</t>
  </si>
  <si>
    <t>O139</t>
  </si>
  <si>
    <t>P139</t>
  </si>
  <si>
    <t>Q139</t>
  </si>
  <si>
    <t>R139</t>
  </si>
  <si>
    <t>T139</t>
  </si>
  <si>
    <t>E145</t>
  </si>
  <si>
    <t>F145</t>
  </si>
  <si>
    <t>G145</t>
  </si>
  <si>
    <t>H145</t>
  </si>
  <si>
    <t>I145</t>
  </si>
  <si>
    <t>J145</t>
  </si>
  <si>
    <t>L145</t>
  </si>
  <si>
    <t>M145</t>
  </si>
  <si>
    <t>N145</t>
  </si>
  <si>
    <t>O145</t>
  </si>
  <si>
    <t>P145</t>
  </si>
  <si>
    <t>Q145</t>
  </si>
  <si>
    <t>R145</t>
  </si>
  <si>
    <t>T145</t>
  </si>
  <si>
    <t>E151</t>
  </si>
  <si>
    <t>F151</t>
  </si>
  <si>
    <t>G151</t>
  </si>
  <si>
    <t>H151</t>
  </si>
  <si>
    <t>I151</t>
  </si>
  <si>
    <t>J151</t>
  </si>
  <si>
    <t>L151</t>
  </si>
  <si>
    <t>M151</t>
  </si>
  <si>
    <t>N151</t>
  </si>
  <si>
    <t>O151</t>
  </si>
  <si>
    <t>P151</t>
  </si>
  <si>
    <t>Q151</t>
  </si>
  <si>
    <t>R151</t>
  </si>
  <si>
    <t>T151</t>
  </si>
  <si>
    <t>E157</t>
  </si>
  <si>
    <t>F157</t>
  </si>
  <si>
    <t>G157</t>
  </si>
  <si>
    <t>H157</t>
  </si>
  <si>
    <t>I157</t>
  </si>
  <si>
    <t>J157</t>
  </si>
  <si>
    <t>L157</t>
  </si>
  <si>
    <t>M157</t>
  </si>
  <si>
    <t>N157</t>
  </si>
  <si>
    <t>O157</t>
  </si>
  <si>
    <t>P157</t>
  </si>
  <si>
    <t>Q157</t>
  </si>
  <si>
    <t>R157</t>
  </si>
  <si>
    <t>T157</t>
  </si>
  <si>
    <t>E163</t>
  </si>
  <si>
    <t>F163</t>
  </si>
  <si>
    <t>G163</t>
  </si>
  <si>
    <t>H163</t>
  </si>
  <si>
    <t>I163</t>
  </si>
  <si>
    <t>J163</t>
  </si>
  <si>
    <t>L163</t>
  </si>
  <si>
    <t>M163</t>
  </si>
  <si>
    <t>N163</t>
  </si>
  <si>
    <t>O163</t>
  </si>
  <si>
    <t>P163</t>
  </si>
  <si>
    <t>Q163</t>
  </si>
  <si>
    <t>R163</t>
  </si>
  <si>
    <t>T163</t>
  </si>
  <si>
    <t>E169</t>
  </si>
  <si>
    <t>F169</t>
  </si>
  <si>
    <t>G169</t>
  </si>
  <si>
    <t>H169</t>
  </si>
  <si>
    <t>I169</t>
  </si>
  <si>
    <t>J169</t>
  </si>
  <si>
    <t>L169</t>
  </si>
  <si>
    <t>M169</t>
  </si>
  <si>
    <t>N169</t>
  </si>
  <si>
    <t>O169</t>
  </si>
  <si>
    <t>P169</t>
  </si>
  <si>
    <t>Q169</t>
  </si>
  <si>
    <t>R169</t>
  </si>
  <si>
    <t>T169</t>
  </si>
  <si>
    <t>E175</t>
  </si>
  <si>
    <t>F175</t>
  </si>
  <si>
    <t>G175</t>
  </si>
  <si>
    <t>H175</t>
  </si>
  <si>
    <t>I175</t>
  </si>
  <si>
    <t>J175</t>
  </si>
  <si>
    <t>L175</t>
  </si>
  <si>
    <t>M175</t>
  </si>
  <si>
    <t>N175</t>
  </si>
  <si>
    <t>O175</t>
  </si>
  <si>
    <t>P175</t>
  </si>
  <si>
    <t>Q175</t>
  </si>
  <si>
    <t>R175</t>
  </si>
  <si>
    <t>T175</t>
  </si>
  <si>
    <t>E181</t>
  </si>
  <si>
    <t>F181</t>
  </si>
  <si>
    <t>G181</t>
  </si>
  <si>
    <t>H181</t>
  </si>
  <si>
    <t>I181</t>
  </si>
  <si>
    <t>J181</t>
  </si>
  <si>
    <t>L181</t>
  </si>
  <si>
    <t>M181</t>
  </si>
  <si>
    <t>N181</t>
  </si>
  <si>
    <t>O181</t>
  </si>
  <si>
    <t>P181</t>
  </si>
  <si>
    <t>Q181</t>
  </si>
  <si>
    <t>R181</t>
  </si>
  <si>
    <t>T181</t>
  </si>
  <si>
    <t>E187</t>
  </si>
  <si>
    <t>F187</t>
  </si>
  <si>
    <t>G187</t>
  </si>
  <si>
    <t>H187</t>
  </si>
  <si>
    <t>I187</t>
  </si>
  <si>
    <t>J187</t>
  </si>
  <si>
    <t>L187</t>
  </si>
  <si>
    <t>M187</t>
  </si>
  <si>
    <t>N187</t>
  </si>
  <si>
    <t>O187</t>
  </si>
  <si>
    <t>P187</t>
  </si>
  <si>
    <t>Q187</t>
  </si>
  <si>
    <t>R187</t>
  </si>
  <si>
    <t>T187</t>
  </si>
  <si>
    <t>E200</t>
  </si>
  <si>
    <t>F200</t>
  </si>
  <si>
    <t>G200</t>
  </si>
  <si>
    <t>H200</t>
  </si>
  <si>
    <t>I200</t>
  </si>
  <si>
    <t>J200</t>
  </si>
  <si>
    <t>L200</t>
  </si>
  <si>
    <t>M200</t>
  </si>
  <si>
    <t>N200</t>
  </si>
  <si>
    <t>O200</t>
  </si>
  <si>
    <t>P200</t>
  </si>
  <si>
    <t>Q200</t>
  </si>
  <si>
    <t>R200</t>
  </si>
  <si>
    <t>T200</t>
  </si>
  <si>
    <t>312 Projected Solvency II Technical Provisions at Time Zero</t>
  </si>
  <si>
    <t>All items should be provided for all years prior to the proposed year, as at the start of the proposed year.
Forecast Technical Provisions cash flows by YOA as at prospective year end (Note 312.1)</t>
  </si>
  <si>
    <t>1. Underlying Pure Year (Note 312.7)</t>
  </si>
  <si>
    <t>Gross Insurance Losses</t>
  </si>
  <si>
    <t>Gross Future Premiums</t>
  </si>
  <si>
    <t>A + B - C - D + E + F</t>
  </si>
  <si>
    <t>Net Insurance Losses (Note 312.2)</t>
  </si>
  <si>
    <t>Net Future Premiums</t>
  </si>
  <si>
    <t>H + I - J - K + L + M + N</t>
  </si>
  <si>
    <t>O + P</t>
  </si>
  <si>
    <t>Claims (Note 312.2)</t>
  </si>
  <si>
    <t>Expenses (Note 312.4)</t>
  </si>
  <si>
    <t>Discount Benefit</t>
  </si>
  <si>
    <t>Premium (note 312.3)</t>
  </si>
  <si>
    <t>Acquisition Cost</t>
  </si>
  <si>
    <t>Gross Best Estimate Liabilities</t>
  </si>
  <si>
    <t>Net Discounted Bad Debt Provision (Note 312.8)</t>
  </si>
  <si>
    <t>Net Best Estimate Liabilities</t>
  </si>
  <si>
    <t>Net Risk Margin (Note 312.5)</t>
  </si>
  <si>
    <t>Net Technical Provisions</t>
  </si>
  <si>
    <t>M</t>
  </si>
  <si>
    <t>N</t>
  </si>
  <si>
    <t>O</t>
  </si>
  <si>
    <t>P</t>
  </si>
  <si>
    <t>Q</t>
  </si>
  <si>
    <t>2. Unicepted Legal Obligations Proposed YOA (Note 312.6)</t>
  </si>
  <si>
    <t>ULO</t>
  </si>
  <si>
    <t>313</t>
  </si>
  <si>
    <t>G40</t>
  </si>
  <si>
    <t>H40</t>
  </si>
  <si>
    <t>I40</t>
  </si>
  <si>
    <t>J40</t>
  </si>
  <si>
    <t>I41</t>
  </si>
  <si>
    <t>G42</t>
  </si>
  <si>
    <t>H42</t>
  </si>
  <si>
    <t>I42</t>
  </si>
  <si>
    <t>J42</t>
  </si>
  <si>
    <t>G45</t>
  </si>
  <si>
    <t>H45</t>
  </si>
  <si>
    <t>I45</t>
  </si>
  <si>
    <t>J45</t>
  </si>
  <si>
    <t>J54</t>
  </si>
  <si>
    <t>313 Financial Information</t>
  </si>
  <si>
    <t>1. Syndicate Business Forcast (should match the linked SBF)</t>
  </si>
  <si>
    <t>Gross</t>
  </si>
  <si>
    <t>Acquisition Costs</t>
  </si>
  <si>
    <t>RI Share</t>
  </si>
  <si>
    <t>Net</t>
  </si>
  <si>
    <t>Proposed YOA planned premium</t>
  </si>
  <si>
    <t>Current YOA planned premium</t>
  </si>
  <si>
    <t>2. Return Information</t>
  </si>
  <si>
    <t>Average claims tail used for discounting (no. of years)</t>
  </si>
  <si>
    <t>3. Insurance Risk Including Catastrophe Claims (Notes 313.1 to 313.5)</t>
  </si>
  <si>
    <t>One Year</t>
  </si>
  <si>
    <t>Ultimate</t>
  </si>
  <si>
    <t>Net Mean</t>
  </si>
  <si>
    <t>Net 99.5th</t>
  </si>
  <si>
    <t>Catastrophe Claims</t>
  </si>
  <si>
    <t>total:</t>
  </si>
  <si>
    <t>split: Catastrophe Losses - LCM Region-Perils &amp; Classes Only</t>
  </si>
  <si>
    <t>split: Catastrophe Losses - All Non-LCM</t>
  </si>
  <si>
    <t>Premium Risk Claims - Excluding Catastrophe</t>
  </si>
  <si>
    <t>Reserving Risk Claims</t>
  </si>
  <si>
    <t>TOTAL</t>
  </si>
  <si>
    <t>Diversified Credit - Between Risk Categories</t>
  </si>
  <si>
    <t>DIVERSIFIED TOTAL</t>
  </si>
  <si>
    <t>All Syndicates</t>
  </si>
  <si>
    <t>Is there a material difference in the treatment of reinsurance in your net data input to the Lloyd's Catastrophe Model (LCM) compared to your internal model (SCR)?</t>
  </si>
  <si>
    <t>314</t>
  </si>
  <si>
    <t>G21</t>
  </si>
  <si>
    <t>G29</t>
  </si>
  <si>
    <t>I29</t>
  </si>
  <si>
    <t>G30</t>
  </si>
  <si>
    <t>I30</t>
  </si>
  <si>
    <t>G32</t>
  </si>
  <si>
    <t>I32</t>
  </si>
  <si>
    <t>G33</t>
  </si>
  <si>
    <t>I33</t>
  </si>
  <si>
    <t>G34</t>
  </si>
  <si>
    <t>I34</t>
  </si>
  <si>
    <t>I36</t>
  </si>
  <si>
    <t>G46</t>
  </si>
  <si>
    <t>I46</t>
  </si>
  <si>
    <t>I47</t>
  </si>
  <si>
    <t>G48</t>
  </si>
  <si>
    <t>I48</t>
  </si>
  <si>
    <t>I50</t>
  </si>
  <si>
    <t>I51</t>
  </si>
  <si>
    <t>G52</t>
  </si>
  <si>
    <t>I52</t>
  </si>
  <si>
    <t>I54</t>
  </si>
  <si>
    <t>1. Mean and Stress by Risk Category (on ultimate basis) (Notes 314.1 to 314.3)</t>
  </si>
  <si>
    <t>Mean Outcome</t>
  </si>
  <si>
    <t>Stress</t>
  </si>
  <si>
    <t>split: Premium Risk</t>
  </si>
  <si>
    <t>split: Reserve Risk</t>
  </si>
  <si>
    <t>Investment Return &amp; Risk</t>
  </si>
  <si>
    <t>All Other</t>
  </si>
  <si>
    <t>TOTAL EXPECTED RETURN</t>
  </si>
  <si>
    <t>2. Market Risk (Notes 314.4 to 314.10)</t>
  </si>
  <si>
    <t>1:200 
Confidence</t>
  </si>
  <si>
    <t xml:space="preserve">Credit Risk (on assets only) </t>
  </si>
  <si>
    <t xml:space="preserve">Equity and Other Asset Risk (on assets only) </t>
  </si>
  <si>
    <t xml:space="preserve">Liquidity Risk </t>
  </si>
  <si>
    <t>Foreign Exchange Risk (including fx risk on liabilities)</t>
  </si>
  <si>
    <t xml:space="preserve">Other Risks </t>
  </si>
  <si>
    <t xml:space="preserve">TOTAL </t>
  </si>
  <si>
    <t xml:space="preserve">Diversification Credit </t>
  </si>
  <si>
    <t xml:space="preserve">DIVERSIFIED TOTAL </t>
  </si>
  <si>
    <t>One Year SCR</t>
  </si>
  <si>
    <t>Removal of PY + 1 Unincepted Contracts</t>
  </si>
  <si>
    <t>Additional PY &amp; Prior Years Binder Business</t>
  </si>
  <si>
    <t>Change in Risk Margin from T0 to T1</t>
  </si>
  <si>
    <t xml:space="preserve">Run Down Opening Risk Margin from B/S at T0 to Nil at Ultimate </t>
  </si>
  <si>
    <t>Unexpired Business on PY &amp; Prior Years</t>
  </si>
  <si>
    <t>Ultimate Volatilities Less One-Year Volatilities</t>
  </si>
  <si>
    <t>Other</t>
  </si>
  <si>
    <t>One -Year Diversification Credit less Ultimate Diversification Credit</t>
  </si>
  <si>
    <t>400</t>
  </si>
  <si>
    <t>E14</t>
  </si>
  <si>
    <t>F14</t>
  </si>
  <si>
    <t>E15</t>
  </si>
  <si>
    <t>F15</t>
  </si>
  <si>
    <t>E16</t>
  </si>
  <si>
    <t>F16</t>
  </si>
  <si>
    <t>F18</t>
  </si>
  <si>
    <t>E22</t>
  </si>
  <si>
    <t>F22</t>
  </si>
  <si>
    <t>E23</t>
  </si>
  <si>
    <t>E28</t>
  </si>
  <si>
    <t>F28</t>
  </si>
  <si>
    <t>E29</t>
  </si>
  <si>
    <t>F29</t>
  </si>
  <si>
    <t>E30</t>
  </si>
  <si>
    <t>F30</t>
  </si>
  <si>
    <t>E36</t>
  </si>
  <si>
    <t>E42</t>
  </si>
  <si>
    <t>F42</t>
  </si>
  <si>
    <t>E44</t>
  </si>
  <si>
    <t>F44</t>
  </si>
  <si>
    <t>E50</t>
  </si>
  <si>
    <t>F50</t>
  </si>
  <si>
    <t>400 Qualitative Information</t>
  </si>
  <si>
    <t>1. Premium Risk</t>
  </si>
  <si>
    <t>No.</t>
  </si>
  <si>
    <t>Question</t>
  </si>
  <si>
    <t>Yes / No</t>
  </si>
  <si>
    <t>Explanation</t>
  </si>
  <si>
    <t xml:space="preserve">
1</t>
  </si>
  <si>
    <t xml:space="preserve">
Does premium risk excluding catastrophe include claims arising from catastrophe perils which have been included within premium risk ex cat because they fall below a defined threshold? (These claims are often referred to as attritional cats.)
Example: US windstorm claims below a defined threshold.
If the answer is yes, then please provide a brief explanation covering:
• The classes affected
• The selected thresholds
• How the premium exc. Cat distributions have been adjusted to reflect the additional risk from the attritional catastrophe claims
</t>
  </si>
  <si>
    <t xml:space="preserve">
2</t>
  </si>
  <si>
    <t xml:space="preserve">
Is there any risk arising from unexpired exposures (excluding unincepted legal obligations bound in the prospective underwriting years) that has not been included within ultimate premium risk?
Example: risk from unexpired exposures from the current underwriting year that is modelled as part of reserve risk.
If the answer is yes, please provide a brief explanation covering:
• The classes affected
• How the excluded unexpired exposures have been modelled, including which LCR category the risk has been captured in
</t>
  </si>
  <si>
    <t xml:space="preserve">
3</t>
  </si>
  <si>
    <t xml:space="preserve">
Have you explicitly modelled the underwriting cycle for any classes of business?
If the answer is yes, please provide a brief explanation covering:
• The classes affected
• The assumptions and methodology used, including reference to how premium volumes vary with rate increases/decreases
• Which classes are modelled on the same underwriting cycle
</t>
  </si>
  <si>
    <t xml:space="preserve">
4</t>
  </si>
  <si>
    <t xml:space="preserve">
Does the reinsurance protection for the syndicate for the 2018 YOA include a whole account aggregate excess of loss cover?
If the answer is yes, provide
• The attachment point and limit
• The premium paid
• The name(s) of the reinsurer(s)
• The net cost/benefit to the balance sheet at the mean and 99.5th percentile
• Confirmation that benefit obtained at the 99.5th percentile uplifted by 35% does not exceed the limit of the cover</t>
  </si>
  <si>
    <t xml:space="preserve">
5</t>
  </si>
  <si>
    <t xml:space="preserve">
Are the premium volume and loss ratio assumptions for new business underlying the SCR submission different from those in the SBF they accompany (as described in 3.9 of the SCR 2018 YOA Guidance)? 
If the answer is yes, provide
• The names of the classes for which different premium/loss ratios are used
• The premium/loss ratios used in the internal model and underlying the SCR
• The reason(s) for using different premium/loss ratios
</t>
  </si>
  <si>
    <t xml:space="preserve">
6</t>
  </si>
  <si>
    <t xml:space="preserve">
Are the allocated expense ratios used in the internal model for calculation of the SCR different from the expense ratios provided in the SBF? (For the purposes of this question, "consistent" should be interpreted as within +/-1% as a percentage of premium.)
If the answer is yes, provide
• The names of the classes for which different ratios are used
• The expense ratio used in the internal model and underlying the SCR
• The reason(s) for using different expense ratios
</t>
  </si>
  <si>
    <t xml:space="preserve">
7</t>
  </si>
  <si>
    <t xml:space="preserve">
Have you modelled multi-year policies?
If the answer is yes, please provide a brief explanation covering: 
• the classes for which multi-year policies are modelled
• the methodology used, including:
         • Change in exposure over time
         • Is each year simulated individually
If the answer is no, please confirm or otherwise whether the syndicate is exposed to multi-year policies.</t>
  </si>
  <si>
    <t xml:space="preserve">
8</t>
  </si>
  <si>
    <t>In the context of a multi-year policy please also explain how you have allowed for the following risks:
         • Mis-pricing
         • Lapse risk / adverse selection risk
         • ENIDs / latent claims</t>
  </si>
  <si>
    <t xml:space="preserve">
9</t>
  </si>
  <si>
    <t xml:space="preserve">
Have you modelled the impact of widening terms and conditions?
If the answer is yes, please include an explanation covering:
• How the widening of terms and conditions since last year has been adjusted for
• Which policy features have been adjusted for in the model (e.g. hours clauses, silent cyber)
• The overall impact of these adjustments
If the answer is no, please confirm or otherwise whether the syndicate is exposed to the widening of terms and conditions.
</t>
  </si>
  <si>
    <t xml:space="preserve">
10</t>
  </si>
  <si>
    <t xml:space="preserve">
Do you explicitly model exposure to cyber risk?
If the answer is yes, please include a brief explanation covering:
• Whether cyber is modelled as its own class
• Methodology for how parameters are derived, given limited historical data available (e.g. frequency/severity models)
• Whether any specific reinsurance is in place, which could cap losses
• Any other adjustments made to take into account the features of cyber risk
If the answer is no, please confirm or otherwise whether the syndicate is exposed to cyber risk.
</t>
  </si>
  <si>
    <t>2. Reserve Risk</t>
  </si>
  <si>
    <t xml:space="preserve">
Have you modelled reserve risk on an underwriting year basis instead of an accident year basis?
If the answer is yes, then please provide a brief explanation covering:
• The classes affected
• Any adjustments or re-allocations between reserve risk and premium risk for unexpired risk included within reserve risk
</t>
  </si>
  <si>
    <t xml:space="preserve">
Have you modelled dependencies between the claims distributions for prior years of account / accident years?
If the answer is yes, please provide a brief explanation covering:
• The classes affected
• The methodology and assumptions used
(Note: The bootstrap, Mack and many other commonly used reserve risk methodologies do not model dependencies between individual years. If you believe that your methodology includes dependencies between individual years, please provide details.)
</t>
  </si>
  <si>
    <t xml:space="preserve">
Have you made either of the following approximations when modelling reinsurance recoveries on prior years?
• Fixed net to gross ratios
• No allowance for reinsurance exhaustion
If the answer is yes, please provide a brief explanation covering:
• The classes affected
• The methodology and assumptions used
</t>
  </si>
  <si>
    <t xml:space="preserve">
Does the reinsurance protection for the syndicate for prior YOA include any multi-year covers, such as an adverse development cover or a whole account aggregate excess of loss cover?
If the answer is yes, for each cover provide
• The years of account benefiting 
• The attachment point and limit
• The premium paid
• The name(s) of the reinsurer(s)
• The net cost/benefit to the balance sheet at the mean and 99.5th percentile
• Confirmation that the benefit obtained at the 99.5th percentile uplifted by 35% does not exceed the limit of the cover
</t>
  </si>
  <si>
    <t>3. Market Risk</t>
  </si>
  <si>
    <r>
      <rPr>
        <sz val="10"/>
        <color theme="1"/>
        <rFont val="Segoe UI"/>
        <family val="2"/>
      </rPr>
      <t xml:space="preserve">
Does your calculation of investment return on an ultimate basis include compounded income arising from retained profits?
If the answer is yes, then please confirm th</t>
    </r>
    <r>
      <rPr>
        <sz val="10"/>
        <rFont val="Segoe UI"/>
        <family val="2"/>
      </rPr>
      <t>e following (refer to the SCR YOA Guidance 3.18):</t>
    </r>
    <r>
      <rPr>
        <sz val="10"/>
        <color theme="1"/>
        <rFont val="Segoe UI"/>
        <family val="2"/>
      </rPr>
      <t xml:space="preserve">
• The profit is released as recognised annually (on a Solvency II basis)
• The full profit is released after 36 months</t>
    </r>
  </si>
  <si>
    <t xml:space="preserve">
Does your model include unwinding of the discount within insurance risk?
If the answer is yes, please include an explanation covering (refer to the SCR YOA Guidance 5.5):
• The discount benefit at the risk free rate credited at T0 on insurance liabilities will partly unwind on a one year basis and fully unwind on an ultimate basis
• The unwinding of the discount should not be included within insurance risk but should be offset against the returns earned on the supporting assets at the risk free rate.
• The 1:200 outcomes on premium and reserve risk should be consistent with the stress on an undiscounted basis.
• The risk of changes to the net value of assets and liabilities arising from changes in the risk free rate should be included within market risk.</t>
  </si>
  <si>
    <t>4. Dependencies</t>
  </si>
  <si>
    <t xml:space="preserve">
Have you used one or more of the following methods to model dependencies between premium risk excluding catastrophes and reserve risk within the same class of business?
• Correlated inflation factor(s)
• An explicitly modelled common underwriting cycle
• A generic dependency modelled with a copula or other statistical tool   
If the answer is yes, please provide a brief explanation covering: 
• The classes for which the dependencies are modelled
• The methodology and assumptions used
If the answer is no, and another approach has been used, you may either describe it here or refer to the relevant sections of the SCR methodology documentation submitted with your LCR.
</t>
  </si>
  <si>
    <t xml:space="preserve">Have you modelled the following dependency between insurance risk and reinsurance credit risk?
• Increased probability of reinsurer credit rating downgrade or default following a large catastrophe 
If the answer is yes, please provide a brief explanation covering the methodology and assumptions used.
If the answer is no, and another approach has been used, you may either describe it here or refer to the relevant sections of the SCR methodology documentation submitted with your LCR.
</t>
  </si>
  <si>
    <t xml:space="preserve">
Have you modelled the following dependency between insurance risk and market risk?
• A dependency between interest rates and claims inflation
If the answer is yes, please provide a brief explanation covering the methodology and assumptions used.
If the answer is no, and another approach has been used, you may either describe it here or refer to the relevant sections of the SCR methodology documentation submitted with your LCR.
</t>
  </si>
  <si>
    <t>5. SCR</t>
  </si>
  <si>
    <t xml:space="preserve">Does your model use a future balance sheet as a substitute for running off all liabilities to ultimate?
If the answer is yes, please include an explanation indicating: 
• The accounting year of the balance sheet used to determine the ultimate liabilities
• Whether or not the claim liabilities include the benefit of discounting
</t>
  </si>
  <si>
    <t>Have you modelled reinsurance premium according to the most recent technical provisions guidance which requires all legally obliged reinsurance premium to be included in the opening balance sheet?
If the answer is yes, please provide a brief explanation covering: 
• The impact of this on the SCR output of the model, and how this compares to the equivalent increase in TPs</t>
  </si>
  <si>
    <t>500</t>
  </si>
  <si>
    <t>:Test%20Class%20of%20Business%201</t>
  </si>
  <si>
    <t>D22</t>
  </si>
  <si>
    <t>G22</t>
  </si>
  <si>
    <t>H22</t>
  </si>
  <si>
    <t>I22</t>
  </si>
  <si>
    <t>J22</t>
  </si>
  <si>
    <t>K22</t>
  </si>
  <si>
    <t>L22</t>
  </si>
  <si>
    <t>D30</t>
  </si>
  <si>
    <t>H30</t>
  </si>
  <si>
    <t>J30</t>
  </si>
  <si>
    <t>K30</t>
  </si>
  <si>
    <t>L30</t>
  </si>
  <si>
    <t>C35</t>
  </si>
  <si>
    <t>E57</t>
  </si>
  <si>
    <t>F58</t>
  </si>
  <si>
    <t>H60</t>
  </si>
  <si>
    <t>E68</t>
  </si>
  <si>
    <t>F69</t>
  </si>
  <si>
    <t>G70</t>
  </si>
  <si>
    <t>I72</t>
  </si>
  <si>
    <t>F80</t>
  </si>
  <si>
    <t>G81</t>
  </si>
  <si>
    <t>H82</t>
  </si>
  <si>
    <t>I83</t>
  </si>
  <si>
    <t>C87</t>
  </si>
  <si>
    <t>Question 1</t>
  </si>
  <si>
    <t>Response:</t>
  </si>
  <si>
    <t>Class Name</t>
  </si>
  <si>
    <t>Net Premium</t>
  </si>
  <si>
    <t xml:space="preserve">Mean Net Claims </t>
  </si>
  <si>
    <t>CAT Exposed?</t>
  </si>
  <si>
    <t>Cyber Exposed?</t>
  </si>
  <si>
    <t>Net Claims Percentiles</t>
  </si>
  <si>
    <t>Test Class of Business 1</t>
  </si>
  <si>
    <t>All other</t>
  </si>
  <si>
    <t>Agent's Comments:</t>
  </si>
  <si>
    <t>Question 2</t>
  </si>
  <si>
    <t xml:space="preserve">
This question relates to the dependencies between the three largest classes of business in terms of mean net claims excluding catastrophe.
The first table shows the mean claims for the three largest classes. It is populated automatically based on your inputs for Question 1. 
Complete the following three tables for Joint Quantile Exceedance Probabilities. Enter the probability of exceeding the indicated percentile for net claims excluding catastrophe on both classes. Do not complete the shaded boxes. Enter all figures as % to four decimal places.
Example: if the 75th percentile of claims excluding catastrophe is exceeded on both the largest and second largest classes in 4,000 out of 50,000 simulations, enter 8.0000% in cell in the 75th row/column of the first table. </t>
  </si>
  <si>
    <t>Criteria for selection</t>
  </si>
  <si>
    <t>Mean Net Claims (GBP m)</t>
  </si>
  <si>
    <t>Class with highest mean claims</t>
  </si>
  <si>
    <t>Class with 2nd highest mean claims</t>
  </si>
  <si>
    <t>Class with 3rd highest mean claims</t>
  </si>
  <si>
    <t>Joint Quantile Exceedance Probabilities</t>
  </si>
  <si>
    <t xml:space="preserve">
The table shows the ratios of net claims excluding catastrophe to premiums. The table will be used by Lloyd's when reviewing the appropriateness of the modelled claims volatility for individual classes and in aggregate.
No inputs are required for this section.</t>
  </si>
  <si>
    <t>The table shows the ratios of net claims excluding catastrophe at the indicated percentiles to mean net claims. The table will be used by Lloyd's when reviewing the appropriateness of the modelled claims volatility for individual classes and in aggregate.
No inputs are required for this section.</t>
  </si>
  <si>
    <t>Question 3</t>
  </si>
  <si>
    <t>The table compares the modelled aggregate result for net claims excluding catastrophe with full dependence and a sum of squares test result (SST) assuming zero correlation. Lloyd's will use the table to provide an initial indication of whether the level of diversification within premium risk excluding catastrophe is appropriate. 
No inputs are required for this section.</t>
  </si>
  <si>
    <t>Total Claims (Fully dependent)</t>
  </si>
  <si>
    <t>Total Claims (Modelled)</t>
  </si>
  <si>
    <t>Fully Dependent less Modelled</t>
  </si>
  <si>
    <t xml:space="preserve">Diversification benefit % </t>
  </si>
  <si>
    <t>Total Claims (SST)</t>
  </si>
  <si>
    <t>Modelled less SST</t>
  </si>
  <si>
    <t>% Difference with Modelled total</t>
  </si>
  <si>
    <t>Question 4</t>
  </si>
  <si>
    <t xml:space="preserve">The graphs on the right show the joint exceedance probabilities from Question 2 in graphical form. Lloyd's will use the graphs when assessing whether the level of dependency between the three largest classes in terms of mean claims are appropriate.
No inputs are required for this section.
</t>
  </si>
  <si>
    <t>502</t>
  </si>
  <si>
    <t>E54</t>
  </si>
  <si>
    <t>G56</t>
  </si>
  <si>
    <t>H57</t>
  </si>
  <si>
    <t>I58</t>
  </si>
  <si>
    <t>E65</t>
  </si>
  <si>
    <t>F66</t>
  </si>
  <si>
    <t>H68</t>
  </si>
  <si>
    <t>I69</t>
  </si>
  <si>
    <t>E76</t>
  </si>
  <si>
    <t>F77</t>
  </si>
  <si>
    <t>G78</t>
  </si>
  <si>
    <t>I80</t>
  </si>
  <si>
    <t>C84</t>
  </si>
  <si>
    <t xml:space="preserve">This question relates to the dependencies between the three largest classes of business in terms of mean net claims including catastrophe.
The first table shows the mean claims for the three largest classes. It is populated automatically based on your inputs for Question 1. 
Complete the following three tables for Joint Quantile Exceedance Probabilities. Enter the probability of exceeding the indicated percentile for net claims including catastrophe on both classes. Do not complete the shaded boxes. Enter all figures as % to four decimal places.
Example: if the 75th percentile of claims including catastrophe is exceeded on both the largest and second largest classes in 4,000 out of 50,000 simulations, enter 8.0000% in cell in the 75th row/column of the first table. </t>
  </si>
  <si>
    <t xml:space="preserve">
The table shows the ratios of net claims including catastrophe to premiums. The table will be used by Lloyd's when assessing the appropriateness of the modelled claims volatility for individual classes and in aggregate.
No inputs are required for this section.</t>
  </si>
  <si>
    <t>ULRs including Catastrophe</t>
  </si>
  <si>
    <t xml:space="preserve">
This table shows the ratios of net claims including catastrophe to to mean net claims. The table will be used by Lloyd's when assessing  the appropriateness of the modelled claims volatility for individual classes and in aggregate.
No inputs are required for this section.</t>
  </si>
  <si>
    <t>Net Claims Ratio With Mean</t>
  </si>
  <si>
    <t>The table on the right compares the modelled aggregate result with full dependence and a sum of squares test result (SST) assuming zero correlation. Lloyd's will use the table to provide an initial indication of whether the level of diversification within premium risk including catastrophe is appropriate. 
No inputs are required for this section.</t>
  </si>
  <si>
    <t xml:space="preserve">The graphs on the right show the joint exceedance probabilities from Question 2 in graphical form. Lloyd's will use the graphs when assessing whether the level of dependency between the three largest classes in terms of mean claims are appropriate.
No inputs are required for this section.
</t>
  </si>
  <si>
    <t>510</t>
  </si>
  <si>
    <t>E53</t>
  </si>
  <si>
    <t>F54</t>
  </si>
  <si>
    <t>H56</t>
  </si>
  <si>
    <t>I57</t>
  </si>
  <si>
    <t>E63</t>
  </si>
  <si>
    <t>F64</t>
  </si>
  <si>
    <t>H66</t>
  </si>
  <si>
    <t>F74</t>
  </si>
  <si>
    <t>G75</t>
  </si>
  <si>
    <t>H76</t>
  </si>
  <si>
    <t>I77</t>
  </si>
  <si>
    <t>C81</t>
  </si>
  <si>
    <t xml:space="preserve">Syndicate Number:  </t>
  </si>
  <si>
    <t>510 Reserve Risk - Quantitative Inputs</t>
  </si>
  <si>
    <t xml:space="preserve">
This question relates to the dependencies between the three largest classes of business in terms of mean net claims.
The first table shows the mean claims for the three largest classes. It is populated automatically based on your inputs for Question 1. 
Complete the following three tables for Joint Quantile Exceedance Probabilities. Enter the probability of exceeding the indicated percentile for net claims  on both classes. Do not complete the shaded boxes. Enter all figures as % to four decimal places.
Example: if the 75th percentile of claims is exceeded on both the largest and second largest classes in 4,000 out of 50,000 simulations, enter 8.0000% in cell in the 75th row/column of the first table. 
</t>
  </si>
  <si>
    <t>511 Reserve Risk - Outputs</t>
  </si>
  <si>
    <t xml:space="preserve">
The table shows the ratios of net claims at the indicated percentiles to mean net claims. The table will be used by Lloyd's when assessing the appropriateness of the modelled claims volatility for individual classes and in aggregate.
No inputs are required for this section.</t>
  </si>
  <si>
    <t>The table compares the modelled aggregate result for net claims with full dependence and a sum of squares test result (SST) assuming zero correlation. Lloyd's will use the table to provide an initial indication of whether the level of diversification within reserve risk is appropriate. 
No inputs are required for this section.</t>
  </si>
  <si>
    <t>520</t>
  </si>
  <si>
    <t>I24</t>
  </si>
  <si>
    <t>F26</t>
  </si>
  <si>
    <t>F27</t>
  </si>
  <si>
    <t>C32</t>
  </si>
  <si>
    <t>E45</t>
  </si>
  <si>
    <t>F46</t>
  </si>
  <si>
    <t>H48</t>
  </si>
  <si>
    <t>F52</t>
  </si>
  <si>
    <t>F53</t>
  </si>
  <si>
    <t>C58</t>
  </si>
  <si>
    <t>E70</t>
  </si>
  <si>
    <t>F71</t>
  </si>
  <si>
    <t>G72</t>
  </si>
  <si>
    <t>I74</t>
  </si>
  <si>
    <t>F76</t>
  </si>
  <si>
    <t>F78</t>
  </si>
  <si>
    <t>C82</t>
  </si>
  <si>
    <t>E96</t>
  </si>
  <si>
    <t>G98</t>
  </si>
  <si>
    <t>H99</t>
  </si>
  <si>
    <t>I100</t>
  </si>
  <si>
    <t>F102</t>
  </si>
  <si>
    <t>F104</t>
  </si>
  <si>
    <t>C109</t>
  </si>
  <si>
    <t>E119</t>
  </si>
  <si>
    <t>F119</t>
  </si>
  <si>
    <t>E120</t>
  </si>
  <si>
    <t>F120</t>
  </si>
  <si>
    <t>G120</t>
  </si>
  <si>
    <t>H120</t>
  </si>
  <si>
    <t>E122</t>
  </si>
  <si>
    <t>H122</t>
  </si>
  <si>
    <t>E123</t>
  </si>
  <si>
    <t>H123</t>
  </si>
  <si>
    <t>E124</t>
  </si>
  <si>
    <t>H124</t>
  </si>
  <si>
    <t>E125</t>
  </si>
  <si>
    <t>520 Dependencies - Quantitative Inputs</t>
  </si>
  <si>
    <t>Premium Risk</t>
  </si>
  <si>
    <t>Reserve Risk</t>
  </si>
  <si>
    <t>Reserve Risk Break Even Percentile</t>
  </si>
  <si>
    <t>Premium Risk Break Even Percentile</t>
  </si>
  <si>
    <t>Market Risk</t>
  </si>
  <si>
    <t>RI credit risk</t>
  </si>
  <si>
    <t>Operational risk</t>
  </si>
  <si>
    <t>Question 5</t>
  </si>
  <si>
    <t>Risk Margin</t>
  </si>
  <si>
    <t>99.5th Percentile</t>
  </si>
  <si>
    <t>Insurance risk</t>
  </si>
  <si>
    <t>Premium risk</t>
  </si>
  <si>
    <t>Reserve risk</t>
  </si>
  <si>
    <t>Credit risk</t>
  </si>
  <si>
    <t>Market risk</t>
  </si>
  <si>
    <t>SCR</t>
  </si>
  <si>
    <t>521 Dependencies - Outputs</t>
  </si>
  <si>
    <t>The graph shows the joint exceedance probabilities from Question 1 in graphical form. Lloyd's will use the graphs when assessing whether the level of dependency between total premium risk and reserve risk is appropriate.
No inputs are required for this section.</t>
  </si>
  <si>
    <t>The graph shows the joint exceedance probabilities from Question 2 in graphical form. Lloyd's will use the graphs when assessing whether the level of dependency between total insurance risk and market risk is appropriate.
No inputs are required for this section.</t>
  </si>
  <si>
    <t>The graph shows the joint exceedance probabilities from Question 3 in graphical form. Lloyd's will use the graphs when assessing whether the level of dependency between total insurance risk and RI credit risk is appropriate.
No inputs are required for this section.</t>
  </si>
  <si>
    <t>The graph shows the joint exceedance probabilities from Question 4 in graphical form. Lloyd's will use the graphs when assessing whether the level of dependency between total insurance risk and operational risk is appropriate.
No inputs are required for this section.</t>
  </si>
  <si>
    <t>The table compares the modelled aggregate result for insurance risk with full dependence and a sum of squares test result (SST) assuming zero correlation. The credit from the risk margin has been excluded from the mean and 99.5th values provided in Question 5. Lloyd's will use the table to provide an initial indication of whether the level of diversification within insurance risk is appropriate. 
No inputs are required for this section.</t>
  </si>
  <si>
    <t>Mean  (adjusted)</t>
  </si>
  <si>
    <t>99.5th Percentile (adjusted)</t>
  </si>
  <si>
    <t>Insurance Risk (Fully Dependent)</t>
  </si>
  <si>
    <t>Insurance Risk (SST)</t>
  </si>
  <si>
    <t>% Difference with Modelled Risk</t>
  </si>
  <si>
    <t>Question 6</t>
  </si>
  <si>
    <t>The table compares the modelled aggregate result for all SCR risk types with full dependence and a sum of squares test result (SST) assuming zero correlation. The credit from the risk margin has been excluded from the mean and 99.5th values provided in Question 5. Lloyd's will use the table to provide an initial indication of whether the level of diversification within SCR is appropriate. 
No inputs are required for this section</t>
  </si>
  <si>
    <t>SCR (Fully Dependent)</t>
  </si>
  <si>
    <t>SCR (Modelled)</t>
  </si>
  <si>
    <t>SCR (SST)</t>
  </si>
  <si>
    <t>% Difference with Modelled SCR</t>
  </si>
  <si>
    <t>p</t>
  </si>
  <si>
    <t>Fully Dependent</t>
  </si>
  <si>
    <t>Independent</t>
  </si>
  <si>
    <t>530</t>
  </si>
  <si>
    <t>D18</t>
  </si>
  <si>
    <t>H18</t>
  </si>
  <si>
    <t>I18</t>
  </si>
  <si>
    <t>D19</t>
  </si>
  <si>
    <t>H19</t>
  </si>
  <si>
    <t>I19</t>
  </si>
  <si>
    <t>D20</t>
  </si>
  <si>
    <t>C24</t>
  </si>
  <si>
    <t>530 Reinsurance - Quantitative Inputs</t>
  </si>
  <si>
    <t>RI credit risk distribution value</t>
  </si>
  <si>
    <t>RI  credit risk loss on RI recovery</t>
  </si>
  <si>
    <t>RI recovery (gross) -
all counterparties</t>
  </si>
  <si>
    <t>RI recovery (gross) -
Defaulting counterparties</t>
  </si>
  <si>
    <t>531 Reinsurance - Outputs</t>
  </si>
  <si>
    <t>The table compares the RI credit risk losses to the recoveries gross of those losses at different percentiles of RI credit risk loss. Lloyd's will use the table to provide an initial indication of whether the severity of RI credit risk loss is appropriate relative to the modelled RI recoveries.
No inputs are required for this section.</t>
  </si>
  <si>
    <t>RI credit risk loss vs. RI recovery (Gross) - all counterparties</t>
  </si>
  <si>
    <t>RI credit risk loss vs. RI recovery (Gross) - defaulting counterparties</t>
  </si>
  <si>
    <t>540</t>
  </si>
  <si>
    <t>D17</t>
  </si>
  <si>
    <t>D41</t>
  </si>
  <si>
    <t>E41</t>
  </si>
  <si>
    <t>D42</t>
  </si>
  <si>
    <t>D43</t>
  </si>
  <si>
    <t>D44</t>
  </si>
  <si>
    <t>D45</t>
  </si>
  <si>
    <t>D46</t>
  </si>
  <si>
    <t>E46</t>
  </si>
  <si>
    <t>D47</t>
  </si>
  <si>
    <t>E47</t>
  </si>
  <si>
    <t>D48</t>
  </si>
  <si>
    <t>E48</t>
  </si>
  <si>
    <t>D49</t>
  </si>
  <si>
    <t>540 Post Diversified Risks - Quantitative Inputs</t>
  </si>
  <si>
    <t>Simulations</t>
  </si>
  <si>
    <t>Values</t>
  </si>
  <si>
    <t>No. of simulations</t>
  </si>
  <si>
    <t>SCR Percentile</t>
  </si>
  <si>
    <t>Confidence Level for Range</t>
  </si>
  <si>
    <t>Confidence Interval</t>
  </si>
  <si>
    <t>SCR - Upper bound</t>
  </si>
  <si>
    <t>SCR - Lower bound</t>
  </si>
  <si>
    <t>One-Year</t>
  </si>
  <si>
    <t>Syndicate SCR (as at 1st January in the Proposed Underwriting Year)</t>
  </si>
  <si>
    <t>Risk Groups</t>
  </si>
  <si>
    <t>Confidence Interval Risk type averages</t>
  </si>
  <si>
    <t xml:space="preserve">  Premium risk </t>
  </si>
  <si>
    <t xml:space="preserve">  Reserve risk</t>
  </si>
  <si>
    <t xml:space="preserve">  RI credit risk</t>
  </si>
  <si>
    <t xml:space="preserve">  Other credit risk</t>
  </si>
  <si>
    <t xml:space="preserve">CI SCR </t>
  </si>
  <si>
    <t>541 Post Diversified Risks - Outputs</t>
  </si>
  <si>
    <t>The table shows the percentage difference between the ultimate SCR reported on the LCR form 309 and the upper and lower bounds of the 95% confidence range used to calculate the LCR post diversified amounts. These percentages are a measure of simulation error.
No inputs are required for this section.</t>
  </si>
  <si>
    <t>SCR - upper bound</t>
  </si>
  <si>
    <t>SCR - lower bound</t>
  </si>
  <si>
    <t>The table shows the values to be reported on the LCR form 309, column G as the post diversification amounts.
No inputs are required for this section.</t>
  </si>
  <si>
    <t>Scale Factors</t>
  </si>
  <si>
    <t>Form 309 Post-Diversification Risks</t>
  </si>
  <si>
    <t xml:space="preserve">Premium risk </t>
  </si>
  <si>
    <t>Reinsurance credit risk</t>
  </si>
  <si>
    <t>Other credit risk</t>
  </si>
  <si>
    <t>550</t>
  </si>
  <si>
    <t>C23</t>
  </si>
  <si>
    <t>E33</t>
  </si>
  <si>
    <t>E34</t>
  </si>
  <si>
    <t>F34</t>
  </si>
  <si>
    <t>F40</t>
  </si>
  <si>
    <t>F45</t>
  </si>
  <si>
    <t>C49</t>
  </si>
  <si>
    <t>LCR and SBF reconciliations</t>
  </si>
  <si>
    <t>LCR</t>
  </si>
  <si>
    <t>SBF</t>
  </si>
  <si>
    <t>Difference 
(absolute)</t>
  </si>
  <si>
    <t>Difference 
(relative)</t>
  </si>
  <si>
    <t>Net premium</t>
  </si>
  <si>
    <t>Net claims</t>
  </si>
  <si>
    <t>Item</t>
  </si>
  <si>
    <t>Amount (£m)</t>
  </si>
  <si>
    <t>Comment</t>
  </si>
  <si>
    <t>SBF Profit/(Loss) for the period</t>
  </si>
  <si>
    <t>SBF Total Investment return</t>
  </si>
  <si>
    <t>SBF Profit excl. Investment return</t>
  </si>
  <si>
    <t>LCR Premium risk mean</t>
  </si>
  <si>
    <t>ULO profit in best estimate liabilities</t>
  </si>
  <si>
    <t>RM allocated to Premium risk</t>
  </si>
  <si>
    <t>Binary event credit</t>
  </si>
  <si>
    <t>Accrual of managing agent profit commission*</t>
  </si>
  <si>
    <t>LCR Premium risk mean (adjusted)</t>
  </si>
  <si>
    <t>SBF less LCR (adjusted)</t>
  </si>
  <si>
    <t>560</t>
  </si>
  <si>
    <t>D23</t>
  </si>
  <si>
    <t>D24</t>
  </si>
  <si>
    <t>E24</t>
  </si>
  <si>
    <t>D25</t>
  </si>
  <si>
    <t>C30</t>
  </si>
  <si>
    <t>Syndiacte Number:</t>
  </si>
  <si>
    <t>560 YOA SCR Inputs</t>
  </si>
  <si>
    <t>Does this syndicate have any unnnaturally open back years?</t>
  </si>
  <si>
    <t>YOA</t>
  </si>
  <si>
    <t>% Split</t>
  </si>
  <si>
    <t>570</t>
  </si>
  <si>
    <t>D33</t>
  </si>
  <si>
    <t>D34</t>
  </si>
  <si>
    <t>D35</t>
  </si>
  <si>
    <t>E35</t>
  </si>
  <si>
    <t>C40</t>
  </si>
  <si>
    <t>570 Reinsurance Contract Boundaries - Quantitative Inputs</t>
  </si>
  <si>
    <t>Check</t>
  </si>
  <si>
    <t>Q4 modelled</t>
  </si>
  <si>
    <t>571</t>
  </si>
  <si>
    <t>D26</t>
  </si>
  <si>
    <r>
      <rPr>
        <sz val="10"/>
        <color theme="1"/>
        <rFont val="Segoe UI"/>
        <family val="2"/>
      </rPr>
      <t xml:space="preserve">Submitted SCR 
</t>
    </r>
    <r>
      <rPr>
        <sz val="10"/>
        <color theme="1"/>
        <rFont val="Arial"/>
        <family val="2"/>
      </rPr>
      <t>(first bar in graph below)</t>
    </r>
  </si>
  <si>
    <t>Economic Capital Uplift</t>
  </si>
  <si>
    <t>Impact of the RI contract boundaries change on the projected T=0 Balance Sheet (Q4) if modelled</t>
  </si>
  <si>
    <r>
      <rPr>
        <sz val="10"/>
        <color theme="1"/>
        <rFont val="Segoe UI"/>
        <family val="2"/>
      </rPr>
      <t xml:space="preserve">Intermediate SCR (removing RI contract boundaries change in T=0 Balance Sheet where appropriate)
</t>
    </r>
    <r>
      <rPr>
        <sz val="10"/>
        <color theme="1"/>
        <rFont val="Arial"/>
        <family val="2"/>
      </rPr>
      <t>(second bar in graph below)</t>
    </r>
  </si>
  <si>
    <r>
      <rPr>
        <sz val="10"/>
        <color theme="1"/>
        <rFont val="Segoe UI"/>
        <family val="2"/>
      </rPr>
      <t xml:space="preserve">Final SCR
</t>
    </r>
    <r>
      <rPr>
        <sz val="10"/>
        <color theme="1"/>
        <rFont val="Arial"/>
        <family val="2"/>
      </rPr>
      <t>(third bar in graph below)</t>
    </r>
  </si>
  <si>
    <t>Economic Capital Assessment</t>
  </si>
  <si>
    <t>(Change in TPs) + SCR + ECU</t>
  </si>
  <si>
    <t>Total RI Contract Boundaries adjustment</t>
  </si>
  <si>
    <t>600</t>
  </si>
  <si>
    <t>D11</t>
  </si>
  <si>
    <t>E11</t>
  </si>
  <si>
    <t>D12</t>
  </si>
  <si>
    <t>E12</t>
  </si>
  <si>
    <t>D16</t>
  </si>
  <si>
    <t>I35</t>
  </si>
  <si>
    <t>I44</t>
  </si>
  <si>
    <t>I53</t>
  </si>
  <si>
    <t>I56</t>
  </si>
  <si>
    <t>I59</t>
  </si>
  <si>
    <t>I60</t>
  </si>
  <si>
    <t>I62</t>
  </si>
  <si>
    <t>I63</t>
  </si>
  <si>
    <t>I64</t>
  </si>
  <si>
    <t>I65</t>
  </si>
  <si>
    <t>I66</t>
  </si>
  <si>
    <t>I68</t>
  </si>
  <si>
    <t>I70</t>
  </si>
  <si>
    <t>I71</t>
  </si>
  <si>
    <t>I76</t>
  </si>
  <si>
    <t>I81</t>
  </si>
  <si>
    <t>I82</t>
  </si>
  <si>
    <t>I84</t>
  </si>
  <si>
    <t>I88</t>
  </si>
  <si>
    <t>I89</t>
  </si>
  <si>
    <t>I90</t>
  </si>
  <si>
    <t>I92</t>
  </si>
  <si>
    <t>I93</t>
  </si>
  <si>
    <t>I94</t>
  </si>
  <si>
    <t>I95</t>
  </si>
  <si>
    <t>I96</t>
  </si>
  <si>
    <t>I99</t>
  </si>
  <si>
    <t>I101</t>
  </si>
  <si>
    <t>I102</t>
  </si>
  <si>
    <t>I104</t>
  </si>
  <si>
    <t>I105</t>
  </si>
  <si>
    <t>I107</t>
  </si>
  <si>
    <t>I108</t>
  </si>
  <si>
    <t>I110</t>
  </si>
  <si>
    <t>I111</t>
  </si>
  <si>
    <t xml:space="preserve">600 Analysis of Change </t>
  </si>
  <si>
    <t>Loading [Note 7]</t>
  </si>
  <si>
    <t>ULTIMATE RISK</t>
  </si>
  <si>
    <t>ONE YEAR RISK</t>
  </si>
  <si>
    <t>1:200 and mean</t>
  </si>
  <si>
    <t>Simulation error</t>
  </si>
  <si>
    <t>Threshold</t>
  </si>
  <si>
    <t>Mean [Note 7]</t>
  </si>
  <si>
    <t>Allocated risk margin [Note 8]</t>
  </si>
  <si>
    <t>ID</t>
  </si>
  <si>
    <t>Conditions</t>
  </si>
  <si>
    <t>Mean value is a loss</t>
  </si>
  <si>
    <t>Mean value was a loss in both the submission</t>
  </si>
  <si>
    <t>The 1:200 has decreased but the mean profit has not</t>
  </si>
  <si>
    <t>The 1:200 has not increased but the mean profit has</t>
  </si>
  <si>
    <t>600 Analysis of Change - Qualitative Feedback</t>
  </si>
  <si>
    <t>1:200 has decreased by more than 5%</t>
  </si>
  <si>
    <t>1:200 has increased by more than 5%</t>
  </si>
  <si>
    <t>One year mean&gt;ultimate mean</t>
  </si>
  <si>
    <t>Comments</t>
  </si>
  <si>
    <t>One year SCR has decreased compared to ultimate SCR</t>
  </si>
  <si>
    <t>LCR edition</t>
  </si>
  <si>
    <t>£ change</t>
  </si>
  <si>
    <t>% change</t>
  </si>
  <si>
    <t>One year SCR compared to ultimate SCR + risk margin is greater than 100%</t>
  </si>
  <si>
    <t>A. EXPOSURE &amp; RISK MARGIN</t>
  </si>
  <si>
    <t>Mean vs. exposure has decreased by more than 5%</t>
  </si>
  <si>
    <t>Exposure and Risk Margin</t>
  </si>
  <si>
    <t>Mean vs. exposure has increased by more than 5%</t>
  </si>
  <si>
    <t>Premium 1  [Note 1]</t>
  </si>
  <si>
    <t>Premium 2  [Note 2]</t>
  </si>
  <si>
    <t>Reserves 1  [Note 3]</t>
  </si>
  <si>
    <t>Reserves 2  [Note 4]</t>
  </si>
  <si>
    <t>Premium 1 + 1/2 * Reserves 1</t>
  </si>
  <si>
    <t>Premium 2 + 1/2 * Reserves 2</t>
  </si>
  <si>
    <t>Risk margin (RM)</t>
  </si>
  <si>
    <t>1:200 gross claims less 1:200 net claims [Note 5]</t>
  </si>
  <si>
    <t>Available assets [Note 6]</t>
  </si>
  <si>
    <t>B. ULTIMATE RISK</t>
  </si>
  <si>
    <t xml:space="preserve">SCR </t>
  </si>
  <si>
    <t>SCR (submitted)</t>
  </si>
  <si>
    <t>Undiversified</t>
  </si>
  <si>
    <t>Diversification credit (£)</t>
  </si>
  <si>
    <t>Diversification credit (%)</t>
  </si>
  <si>
    <t>SCR (agreed)</t>
  </si>
  <si>
    <t>SCR (agreed) + RM</t>
  </si>
  <si>
    <t>Mean vs. Premium 1 + 1/2 * Reserves 1</t>
  </si>
  <si>
    <t>SCR (agreed) + RM vs. Premium 1 + 1/2 * Reserves 1</t>
  </si>
  <si>
    <t>SCR (agreed) + RM vs. Premium 2 + 1/2 * Reserves 2</t>
  </si>
  <si>
    <t>1:200</t>
  </si>
  <si>
    <t>1:200 undiversified</t>
  </si>
  <si>
    <t>1:200 + RM</t>
  </si>
  <si>
    <t>1:200 + RM vs. Premium 1 + 1/2 Reserves 1</t>
  </si>
  <si>
    <t>1:200 + RM vs. Premium 2 + 1/2 Reserves 2</t>
  </si>
  <si>
    <t>Mean vs. Premium 1</t>
  </si>
  <si>
    <t>1:200 vs. Premium 1</t>
  </si>
  <si>
    <t>1:200 vs. Premium 2</t>
  </si>
  <si>
    <t>1:200 + Risk margin</t>
  </si>
  <si>
    <t>Mean vs. Reserves 1</t>
  </si>
  <si>
    <t>1:200 vs. Reserves 1</t>
  </si>
  <si>
    <t>1:200 + RM vs. Reserves 1</t>
  </si>
  <si>
    <t>1:200 + RM vs. Reserves 2</t>
  </si>
  <si>
    <t xml:space="preserve">1:200 vs. 1:200 gross claims less 1:200 net claims </t>
  </si>
  <si>
    <t xml:space="preserve">Market risk </t>
  </si>
  <si>
    <t>Mean vs. Available assets</t>
  </si>
  <si>
    <t>1:200 vs. Available assets</t>
  </si>
  <si>
    <t>1:200 vs. Premium 1 + 1/2 * Reserves 1</t>
  </si>
  <si>
    <t>C. ONE YEAR RISK</t>
  </si>
  <si>
    <t>SCR(1) (submitted)</t>
  </si>
  <si>
    <t>SCR(1) (agreed)</t>
  </si>
  <si>
    <t>Mean vs. SCR mean</t>
  </si>
  <si>
    <t>SCR(1) (agreed) vs. SCR (agreed)</t>
  </si>
  <si>
    <t>SCR(1) (agreed) vs. SCR (agreed) + RM</t>
  </si>
  <si>
    <t>Mean(1) vs. Premium 1 + 1/2 * Reserves 1</t>
  </si>
  <si>
    <t>SCR(1) (agreed) vs. Premium 1 + 1/2 * Reserves 1</t>
  </si>
  <si>
    <t>SCR(1) (agreed) vs. Premium 2 + 1/2 * Reserves 2</t>
  </si>
  <si>
    <t>Risk margin</t>
  </si>
  <si>
    <t>RM vs. Reserves 1</t>
  </si>
  <si>
    <t xml:space="preserve">1:200 </t>
  </si>
  <si>
    <t>1:200 vs. Ultimate 1:200 + allocated RM</t>
  </si>
  <si>
    <t>Notes</t>
  </si>
  <si>
    <t xml:space="preserve">[4] Reserves 1 reduced by premiums less acquisition costs and the discount benefit for all years combined less the proposed YoA. The reduction is an approximation for claims on unearned exposure (assumes 100% loss ratio). </t>
  </si>
  <si>
    <t>[5] Approximation for RI recoveries. Source: F 311 column table 1, column G, row 4 less row 3.</t>
  </si>
  <si>
    <t>LCR NOTES</t>
  </si>
  <si>
    <t>Subject</t>
  </si>
  <si>
    <t>Description</t>
  </si>
  <si>
    <t>Purpose of the LCR</t>
  </si>
  <si>
    <t>This LCR is to be used for collecting quantitative information for review of syndicate SCRs and input to the Lloyd's Internal Model (LIM).</t>
  </si>
  <si>
    <t>Currency &amp; Exchange Rates</t>
  </si>
  <si>
    <t>Link to SBF</t>
  </si>
  <si>
    <t>Treatment of Risk Margin</t>
  </si>
  <si>
    <t>Treatment of Unincepted Legal Obligations</t>
  </si>
  <si>
    <t>Note Number</t>
  </si>
  <si>
    <t>Reference Point</t>
  </si>
  <si>
    <t>Note Detail</t>
  </si>
  <si>
    <t>The One-Year SCR is defined as the "Value-at-Risk of the basic own funds of an insurance or reinsurance undertaking subject to a confidence level of 99.5% over a one-year period". This includes one year of new business (the proposed year). The model should start with basic own funds equal to zero with net technical provisions determined on a Solvency II basis. 
The difference between net technical provisions on a Solvency II basis and booked reserves will be recognised separately by considering both the difference due to basis (Solvency II versus UK GAAP) and margins. This difference will be reflected in member capital setting and the Lloyd's Internal Model. The One-Year SCR figure will therefore equal the 99.5th percentile of the distribution of balance sheet positions on the One-Year basis (form 310, cell G1).</t>
  </si>
  <si>
    <t>The figures required on an Ultimate basis correspond to the value-at-risk of the basic own funds subject to the confidence level of 99.5% over the period to ultimate run-off. This includes one year of new business (the proposed underwriting year in full). Again the opening balance sheet should be set to basic own funds equal to zero.</t>
  </si>
  <si>
    <t>(lines 9 &amp; 11) Total &amp; Diversified Total</t>
  </si>
  <si>
    <t>The Diversified Total of all risk categories must be equal to:
Pre diversification Total (of all risk categories) less the Diversification Credit between risk categories</t>
  </si>
  <si>
    <t>(line 3) Reserve Risk</t>
  </si>
  <si>
    <t>Lapse risk should be included within the reserving risk split. If the value of the lapse risk is deemed significant please contact your MRC Executive to discuss its inclusion in your modelling.</t>
  </si>
  <si>
    <t>(line 1) One-Year basis</t>
  </si>
  <si>
    <t>The distribution of balance sheet position on a one-year basis is the distribution of the balance sheet position at t=1 where the stochastic elements are subject to one year's volatility. The balance sheet should contain all risks. The 99.5th percentile of this distribution should equal the One-Year SCR (see note 309.1).</t>
  </si>
  <si>
    <t>(line 2) Ultimate basis</t>
  </si>
  <si>
    <t>The balance sheet deficit distribution on Ultimate basis relates to the deficit for risks to Ultimate and includes one underwriting year of new business. The percentiles correspond to the value-at-risk of the basic own funds of an insurance or reinsurance undertaking subject to the confidence level of the percentile points for risks to ultimate using a one year new business period.</t>
  </si>
  <si>
    <t>(table 1) Total modelled claims</t>
  </si>
  <si>
    <t>The total modelled insurance claims are the modelled claims (plus allocated loss adjustment expenses - ALAE) which are paid from time zero in the model i.e. it is those paid during the modelled year plus those reserved for at t=1. The net of reinsurance values should only reflect insurance risks (e.g. no volatility should be applied for foreign exchange or reinsurance default credit risks). All values should be undiscounted.</t>
  </si>
  <si>
    <t>The One-Year basis refers to the distribution of claims and expenses (ALAE only) from the One-Year SCR model. The net of reinsurance values should only reflect insurance risks. All values should be undiscounted.</t>
  </si>
  <si>
    <t>The Ultimate basis refers to the distribution of claims and expenses (ALAE only) from the Ultimate model. The net of reinsurance values should only reflect insurance risks. All values should be undiscounted.</t>
  </si>
  <si>
    <t>(table 2) Total mean modelled claims</t>
  </si>
  <si>
    <t>Table two is the value in cell A1, split into the underlying pure years.</t>
  </si>
  <si>
    <t>(table 2, line 2) ULO</t>
  </si>
  <si>
    <t>(table 2, line 1) Underlying Pure Year</t>
  </si>
  <si>
    <t>(table 2) Total</t>
  </si>
  <si>
    <t>The total claims over all underlying pure years should be equal to the mean net of reinsurance figure on a One-Year basis (see note 311.4).</t>
  </si>
  <si>
    <t>(table 2, column J) Adjustments</t>
  </si>
  <si>
    <r>
      <t>Adjustments should be made to reflect the differences between the Forecast Technical Provisions and the equivalent Capital Model outputs. Column J is for all adjustments other than new business adjustments, which should be recorded separately in column K. Please describe any adjustments within your SCR methodology documentation</t>
    </r>
    <r>
      <rPr>
        <sz val="11"/>
        <color theme="1"/>
        <rFont val="Arial"/>
        <family val="2"/>
      </rPr>
      <t>.</t>
    </r>
  </si>
  <si>
    <t>(table 2, column K) New Business</t>
  </si>
  <si>
    <t>New business (e.g. unincepted binders) would only be expected in the current, proposed and proposed +1 years of account, therefore the warning is in place to flag any inputs in earlier years of account to the Solvency II account managers.</t>
  </si>
  <si>
    <t>(whole form) Forecast TPs</t>
  </si>
  <si>
    <t>The technical provisions are to be calculated in line with Solvency II basis and on a discounted basis. This form requires agents to provide a breakdown of technical provisions into the relevant items.</t>
  </si>
  <si>
    <t>(columns A &amp; H) Claims</t>
  </si>
  <si>
    <t>(columns D &amp; K) Premium</t>
  </si>
  <si>
    <t>The premium values are gross of acquisition costs.</t>
  </si>
  <si>
    <t>(columns B &amp; I) Expenses</t>
  </si>
  <si>
    <t>The expenses comprise ULAE and other expenses.</t>
  </si>
  <si>
    <t>(column P) Risk Margin</t>
  </si>
  <si>
    <t>If the risk margin is calculated for the syndicate whole account, it should be allocated to underlying pure years pro-rated based on net insurance losses.</t>
  </si>
  <si>
    <t>(line 2) ULO Proposed yoa</t>
  </si>
  <si>
    <t>(line 1) Underlying Pure Year</t>
  </si>
  <si>
    <t>(column N) Discounted Bad Debt Provision</t>
  </si>
  <si>
    <t>Catastrophe claims</t>
  </si>
  <si>
    <t>(line 2) LCM region-perils</t>
  </si>
  <si>
    <t>The LCM region-perils and classes are defined in the LCM Guidance &amp; Instructions document. 
Please note that the methods used for estimating losses based on forecast exposures in the LCR should be entirely consistent with the methods used for estimating in-force losses for the LCM Quarterly Return, and vice versa. For example, where a syndicate uses outputs from catastrophe models as inputs to the Internal Model, and then applies additional factors for cat-risk in the Internal Model, the LCM Quarterly Return method should reflect this.</t>
  </si>
  <si>
    <t>(F1 : I3) Catastrophe Claims</t>
  </si>
  <si>
    <t>(line 3) Catastrophe Claims splits</t>
  </si>
  <si>
    <t>The term 'split' is to be taken in the same meaning as the rest of the LCR in that it represents the standalone loss figure and not the share of the total. For example, the One-Year Net 99.5th LCM 'split' means the LCM standalone Net 99.5th loss. Hence, we do not expect the 99.5th splits between LCM and non-LCM perils to be additive. In other words, we assume the LCM/non-LCM diversification credit is the sum of the splits minus the total. ‘Non-LCM’ (line3) means losses arising from natural catastrophe only, in region-perils not specifically covered by the LCM. For example, US flood would be ‘non-LCM’, as would Australia earthquake. Losses arising from man-made events should not be included.</t>
  </si>
  <si>
    <t>A4 and C4 - Investment Return &amp; Risk</t>
  </si>
  <si>
    <t>Enter the mean and 1:200 of the return on the syndicate investment portfolio, excluding FAL and FIS.</t>
  </si>
  <si>
    <t>A5 All Other</t>
  </si>
  <si>
    <t>This is the mean result on all sources of risk included on the LCR. It will be equal to the mean of the SCR distribution less the sum of A1 and A4. It will be comprised of the means of:
1) market risk excluding the risk arising from assets or investments
2) credit risk
3) operational risk
The mean of the first item is expected to be close to nil in most cases, while the means of the second and third will normally be a loss. The entry for A5 should therefore be a positive value.</t>
  </si>
  <si>
    <t>314.4a</t>
  </si>
  <si>
    <t>D1 - Mean return due to risk free rate</t>
  </si>
  <si>
    <r>
      <t xml:space="preserve">Expected mean return due to risk free rate across all bond assets </t>
    </r>
    <r>
      <rPr>
        <u/>
        <sz val="11"/>
        <color theme="1"/>
        <rFont val="Arial"/>
        <family val="2"/>
      </rPr>
      <t>and</t>
    </r>
    <r>
      <rPr>
        <sz val="11"/>
        <color theme="1"/>
        <rFont val="Arial"/>
        <family val="2"/>
      </rPr>
      <t xml:space="preserve"> liabilities. i.e. the expected mean of the variability in the value of assets and liabilities due to changes in the risk free rate.
On an Ultimate basis, the risk free discounting benefit taken at T</t>
    </r>
    <r>
      <rPr>
        <vertAlign val="subscript"/>
        <sz val="11"/>
        <color theme="1"/>
        <rFont val="Arial"/>
        <family val="2"/>
      </rPr>
      <t>0</t>
    </r>
    <r>
      <rPr>
        <sz val="11"/>
        <color theme="1"/>
        <rFont val="Arial"/>
        <family val="2"/>
      </rPr>
      <t xml:space="preserve"> on insurance liabilities fully unwinds and this loss should be taken to market risk, to net with the expected investment return on bond assets due to the risk free rate. It should not be included as an insurance loss. (by way of example, if assets and liabilities were perfectly matched, the mean return due to the risk free rate would be zero). 
Similarly on a One-Year basis, the variability in the valuation of T</t>
    </r>
    <r>
      <rPr>
        <vertAlign val="subscript"/>
        <sz val="11"/>
        <color theme="1"/>
        <rFont val="Arial"/>
        <family val="2"/>
      </rPr>
      <t>1</t>
    </r>
    <r>
      <rPr>
        <sz val="11"/>
        <color theme="1"/>
        <rFont val="Arial"/>
        <family val="2"/>
      </rPr>
      <t xml:space="preserve"> technical provisions, due to changes in the risk free rate, should be taken to market risk and not left in insurance risk.
On risky bond assets, if it is not possible to split out the expected return of the risk free rate from the expected return of the excess credit spread, please include the total expected investment income on bonds in D1, less the variability in the value of liabilities due to changes in the risk free rate. 
(Sign convention: expected income is negative, expected loss is positive).</t>
    </r>
  </si>
  <si>
    <t>314.4b</t>
  </si>
  <si>
    <t>F1 - Interest Rate Risk</t>
  </si>
  <si>
    <r>
      <t xml:space="preserve">1:200 interest rate risk net across all bond assets </t>
    </r>
    <r>
      <rPr>
        <u/>
        <sz val="11"/>
        <color theme="1"/>
        <rFont val="Arial"/>
        <family val="2"/>
      </rPr>
      <t>and</t>
    </r>
    <r>
      <rPr>
        <sz val="11"/>
        <color theme="1"/>
        <rFont val="Arial"/>
        <family val="2"/>
      </rPr>
      <t xml:space="preserve"> all liabilities i.e. the variability in the value of assets and liabilities due to changes in the risk free rate. On an Ultimate basis, the risk free discounting benefit taken at T</t>
    </r>
    <r>
      <rPr>
        <vertAlign val="subscript"/>
        <sz val="11"/>
        <color theme="1"/>
        <rFont val="Arial"/>
        <family val="2"/>
      </rPr>
      <t xml:space="preserve">0 </t>
    </r>
    <r>
      <rPr>
        <sz val="11"/>
        <color theme="1"/>
        <rFont val="Arial"/>
        <family val="2"/>
      </rPr>
      <t>on liabilities fully unwinds and this loss should be taken to market risk, to net with investment return on bond assets and not included as an insurance loss. Similarly on a One-Year basis, the variability in the valuation of T</t>
    </r>
    <r>
      <rPr>
        <vertAlign val="subscript"/>
        <sz val="11"/>
        <color theme="1"/>
        <rFont val="Arial"/>
        <family val="2"/>
      </rPr>
      <t>1</t>
    </r>
    <r>
      <rPr>
        <sz val="11"/>
        <color theme="1"/>
        <rFont val="Arial"/>
        <family val="2"/>
      </rPr>
      <t xml:space="preserve"> technical provisions, due to changes in the risk free rate, should be taken to market risk and not insurance risk.</t>
    </r>
  </si>
  <si>
    <t>314.5a</t>
  </si>
  <si>
    <t>D2 - Mean return above risk free rate</t>
  </si>
  <si>
    <t>Expected mean return above the risk free rate on credit risky bond holdings. i.e. earning the expected credit spread above the risk free rate and including the expected gains and losses due to changes in the credit spread and migration of credit ratings including the risk of default. If it is not possible to split the mean excess credit spread return over the mean risk free rate return, please include the total expected investment income on bonds in D1 (i.e. the sum of the risk free interest income and the excess credit spread over the risk free rate), less the variability in the value of liabilities due to changes in the risk free rate.</t>
  </si>
  <si>
    <t>314.5b</t>
  </si>
  <si>
    <t>F2 - Credit Risk</t>
  </si>
  <si>
    <t>1:200 credit risk on credit risky bond holdings (i.e. to include spread risk, migration risk and default risk and earning the credit spread above the risk free rate). See also Note 314.5a</t>
  </si>
  <si>
    <t>314.6a</t>
  </si>
  <si>
    <t>D3 - Mean investment return for Equity and Other Assets</t>
  </si>
  <si>
    <t>Expected mean return for the investment classes covered by Note 314.6b below.</t>
  </si>
  <si>
    <t>314.6b</t>
  </si>
  <si>
    <t>F3 - Equity and Other Asset Risk</t>
  </si>
  <si>
    <t>1:200 risk arising on equities, alternative investments such as Hedge Funds &amp; Investment Funds, Property assets, Commodities or Other investments. Derivatives can also be included here, unless it is deemed more appropriate to include them with the asset category they are hedging.</t>
  </si>
  <si>
    <t>314.7a</t>
  </si>
  <si>
    <t>D4 - Mean liquidity risk</t>
  </si>
  <si>
    <t>Lloyd's are expecting the mean of the distribution of projected liquidity costs to be zero. Whilst this is not mandatory, please be prepared to provide justification for non zero entries.</t>
  </si>
  <si>
    <t>314.7b</t>
  </si>
  <si>
    <t>F4 - Liquidity Risk</t>
  </si>
  <si>
    <t>Commonly, this can be taken to be the 99.5th percentile of the distribution of the projected costs of funding the cash shortfall due to a liquidity stress at emergency borrowing rates. If liquidity risk has been modelled under another basis, this is the 99.5th percentile of that distribution.</t>
  </si>
  <si>
    <t>314.8a</t>
  </si>
  <si>
    <t>D5 - Mean return due to foreign exchange risk</t>
  </si>
  <si>
    <t>Lloyd's are expecting the mean return due to foreign exchange risk across assets and liabilities to be approximately to zero. Whilst this is not mandatory, please be prepared to provide justification for any material expected gains or losses due to foreign exchange movements.</t>
  </si>
  <si>
    <t>314.8b</t>
  </si>
  <si>
    <t>F5 - Foreign Exchange risk</t>
  </si>
  <si>
    <r>
      <t>1:200 foreign exchange risk, net across all assets</t>
    </r>
    <r>
      <rPr>
        <i/>
        <sz val="11"/>
        <color theme="1"/>
        <rFont val="Arial"/>
        <family val="2"/>
      </rPr>
      <t xml:space="preserve"> </t>
    </r>
    <r>
      <rPr>
        <u/>
        <sz val="11"/>
        <color theme="1"/>
        <rFont val="Arial"/>
        <family val="2"/>
      </rPr>
      <t>and</t>
    </r>
    <r>
      <rPr>
        <i/>
        <sz val="11"/>
        <color theme="1"/>
        <rFont val="Arial"/>
        <family val="2"/>
      </rPr>
      <t xml:space="preserve"> </t>
    </r>
    <r>
      <rPr>
        <sz val="11"/>
        <color theme="1"/>
        <rFont val="Arial"/>
        <family val="2"/>
      </rPr>
      <t>all liabilities. i.e. the risk associated with fluctuations in the value of all assets and liabilities due to movements in the exchange rates between the currency in which those assets and liabilities are denominated and the "base modelling" currency. If "base modelling" currency is not GBP, then foreign exchange risk will also include the change in the exchange rate from T</t>
    </r>
    <r>
      <rPr>
        <vertAlign val="subscript"/>
        <sz val="11"/>
        <color theme="1"/>
        <rFont val="Arial"/>
        <family val="2"/>
      </rPr>
      <t>0</t>
    </r>
    <r>
      <rPr>
        <sz val="11"/>
        <color theme="1"/>
        <rFont val="Arial"/>
        <family val="2"/>
      </rPr>
      <t xml:space="preserve"> and T</t>
    </r>
    <r>
      <rPr>
        <vertAlign val="subscript"/>
        <sz val="11"/>
        <color theme="1"/>
        <rFont val="Arial"/>
        <family val="2"/>
      </rPr>
      <t>1,</t>
    </r>
    <r>
      <rPr>
        <sz val="11"/>
        <color theme="1"/>
        <rFont val="Arial"/>
        <family val="2"/>
      </rPr>
      <t xml:space="preserve"> between the "base modelling" currency and GBP.</t>
    </r>
  </si>
  <si>
    <t>D6 &amp; F6 - Other Risks</t>
  </si>
  <si>
    <t>Lloyd's are not expecting "Other (Market) Risks", but if there are some unique features of your Syndicate portfolio that gives rise to such risks then please include the expected mean return and the 1:200 risk associated with them here. (Please note mean returns and the 1:200 risk associated with alternative investments such as Hedge Funds should be included under "Equity and Other Asset Risk "- see Notes 314.6a &amp; 314.6b)</t>
  </si>
  <si>
    <t>314.10</t>
  </si>
  <si>
    <t>F8 - Diversification Credit</t>
  </si>
  <si>
    <t>Not relevant to mean outcome, diversification credit is the difference between the sum of the 1:200 standalone risks comprising market risk and the 1:200 total market risk. Lloyd's expects this figure will be negative.</t>
  </si>
  <si>
    <t>G2 - PY+1 Unincepted contracts</t>
  </si>
  <si>
    <t>G3 &amp; I3 - Additional PY &amp; Prior Years Binder Business</t>
  </si>
  <si>
    <t>G4 - Change in Risk Margin</t>
  </si>
  <si>
    <t>Enter the difference in the risk margin at T1 at the 1:200 outcome vs. the risk margin at T0. Refer to 5.97 of the Guidance Notes.</t>
  </si>
  <si>
    <t>G5 - Run Down Opening Risk Margin</t>
  </si>
  <si>
    <t>Enter the negative of the risk margin shown on form 312. Refer to 5.97 of the Guidance Notes.</t>
  </si>
  <si>
    <t>I6 - Unexpired Business</t>
  </si>
  <si>
    <t>I7 - Ultimate Less One-Year Volatilities</t>
  </si>
  <si>
    <t>Enter the excess of Ultimate volatilities over One-Year (excluding the contracts covered in lines 3, 4 and 6). Refer to 5.99 of the Guidance Notes.</t>
  </si>
  <si>
    <t>I9 - Diversification Credit</t>
  </si>
  <si>
    <t>Enter the difference in the diversification credit on a One-Year basis less on the credit on an Ultimate basis. Use the same distributions or aggregations used in line 7. Refer to 5.100 of the Guidance Notes.</t>
  </si>
  <si>
    <t xml:space="preserve">(Headline &amp; columns C : F) One-Year </t>
  </si>
  <si>
    <t>(Headline &amp; columns G : J) Ultimate</t>
  </si>
  <si>
    <t>FORM SPECIFIC NOTES - Form 309</t>
  </si>
  <si>
    <t>FORM SPECIFIC NOTES - Form 310</t>
  </si>
  <si>
    <t>FORM SPECIFIC NOTES - Form 311</t>
  </si>
  <si>
    <t>FORM SPECIFIC NOTES - Form 312</t>
  </si>
  <si>
    <t>(table 1, lines 1 &amp; 2) One-Year basis</t>
  </si>
  <si>
    <t>(table 1, lines 3 &amp; 4) Ultimate basis</t>
  </si>
  <si>
    <t>FORM SPECIFIC NOTES - Form 313</t>
  </si>
  <si>
    <t>This cell and other cells relating to "catastrophe claims" should include Natural Catastrophes only (i.e. manmade catastrophes should not be included in any of these fields). Lloyd's does not support discounting for ‘recognition’ of catastrophe losses. For example, no discount should be applied to the outputs of catastrophe models to account for situations where a proportion of losses arising from events occurring during 2019 would only be ‘recognised’ as catastrophe after 31st December.</t>
  </si>
  <si>
    <t>FORM SPECIFIC NOTES - Form 314</t>
  </si>
  <si>
    <t>Enter the expected (profit)/loss on contracts for YOA 2020 bound but not incepted in 2019. Refer to 5.95 of the Guidance Notes.</t>
  </si>
  <si>
    <t>Enter the 1:200 of the premium risk of business attaching to YOA 2019 or prior that has not expired by the end of 2019. Refer to 5.98 of the Guidance Notes.</t>
  </si>
  <si>
    <r>
      <t xml:space="preserve">GENERAL POINTS TO NOTE - Please refer to full guidance instructions at </t>
    </r>
    <r>
      <rPr>
        <b/>
        <sz val="11"/>
        <color theme="0"/>
        <rFont val="Segoe UI"/>
        <family val="2"/>
      </rPr>
      <t xml:space="preserve">http://www.lloyds.com/the-market/operating-at-lloyds/solvency-ii </t>
    </r>
    <r>
      <rPr>
        <sz val="11"/>
        <color theme="0"/>
        <rFont val="Segoe UI"/>
        <family val="2"/>
      </rPr>
      <t>for further details</t>
    </r>
  </si>
  <si>
    <t>Version 1a</t>
  </si>
  <si>
    <t>J Contact</t>
  </si>
  <si>
    <t>H Submitter</t>
  </si>
  <si>
    <t>Active</t>
  </si>
  <si>
    <t>LCR 309</t>
  </si>
  <si>
    <t>The Premium Risk value should be zero and in case of non-zero values then the corresponding reason should be provided as notes in Form 990.</t>
  </si>
  <si>
    <t>LCR 313</t>
  </si>
  <si>
    <t>The sum of the aggregate splits done not have to be less than the sum of the two standalone splits as Run-Off or specialist RITC syndicates will not likely have both splits.  This applies to cells A1 &amp; E1 &amp; A4 &amp; E4.</t>
  </si>
  <si>
    <t>The sum of the aggregate splits done not have to be less than the sum of the two standalone splits as Run-Off or specialist RITC syndicates will not likely have both splits.  This applies to cells G1 &amp; I1.</t>
  </si>
  <si>
    <t xml:space="preserve">Values should normally be entered in PY and PY+1 Adjustments and New Business when Unincepted Legal Obligations are indicated on form LCR 012 </t>
  </si>
  <si>
    <t xml:space="preserve">Values should normally be entered in Table 2 when Unincepted Legal Obligations are indicated on form LCR 012 </t>
  </si>
  <si>
    <t>Values should only be entered in PY and PY+1 Adjustments and New Business when the syndicate indicates there are Unincepted Legal Obligations on form LCR 012</t>
  </si>
  <si>
    <t>LCR 312</t>
  </si>
  <si>
    <t>Values should only be entered in Table 2 when the syndicate indicates there are Unincepted Legal Obligations on form LCR 012</t>
  </si>
  <si>
    <t>The following warnings should be applicable if Runoff  syndicate is selected above:</t>
  </si>
  <si>
    <t>Proposed YOA Premium line should be zero.</t>
  </si>
  <si>
    <t>LCR 311</t>
  </si>
  <si>
    <r>
      <t xml:space="preserve">The following warnings should </t>
    </r>
    <r>
      <rPr>
        <b/>
        <sz val="10"/>
        <color indexed="10"/>
        <rFont val="Segoe UI"/>
        <family val="2"/>
      </rPr>
      <t>NOT</t>
    </r>
    <r>
      <rPr>
        <sz val="10"/>
        <color indexed="10"/>
        <rFont val="Segoe UI"/>
        <family val="2"/>
      </rPr>
      <t xml:space="preserve"> be applicable if Run-Off or specialist RITC syndicate is selected above:</t>
    </r>
  </si>
  <si>
    <r>
      <t xml:space="preserve">The following warnings should be applicable if the syndicate </t>
    </r>
    <r>
      <rPr>
        <b/>
        <sz val="10"/>
        <color indexed="10"/>
        <rFont val="Segoe UI"/>
        <family val="2"/>
      </rPr>
      <t>has</t>
    </r>
    <r>
      <rPr>
        <sz val="10"/>
        <color indexed="10"/>
        <rFont val="Segoe UI"/>
        <family val="2"/>
      </rPr>
      <t xml:space="preserve"> Unincepted Legal Obligations:</t>
    </r>
  </si>
  <si>
    <r>
      <t xml:space="preserve">The following validations should be applicable if the syndicate </t>
    </r>
    <r>
      <rPr>
        <b/>
        <sz val="10"/>
        <color indexed="10"/>
        <rFont val="Segoe UI"/>
        <family val="2"/>
      </rPr>
      <t>does not have</t>
    </r>
    <r>
      <rPr>
        <sz val="10"/>
        <color indexed="10"/>
        <rFont val="Segoe UI"/>
        <family val="2"/>
      </rPr>
      <t xml:space="preserve"> Unincepted Legal Obligations:</t>
    </r>
  </si>
  <si>
    <t>v: if &lt;&gt; C11</t>
  </si>
  <si>
    <t>v: if &lt;&gt; G11
w: if &lt; A1</t>
  </si>
  <si>
    <t>2. SCR Risk Category Breakdown</t>
  </si>
  <si>
    <t>Validation Test</t>
  </si>
  <si>
    <t>Type</t>
  </si>
  <si>
    <t>Error Message</t>
  </si>
  <si>
    <t>A1</t>
  </si>
  <si>
    <t>Syndicate SCR as at current year end One-Year basis</t>
  </si>
  <si>
    <t>Is Syndicate SCR One-Year = Diversified Total C11</t>
  </si>
  <si>
    <t>Validation</t>
  </si>
  <si>
    <t>Y</t>
  </si>
  <si>
    <t>One-Year SCR must be equal to the Post diversification Total</t>
  </si>
  <si>
    <t>B1</t>
  </si>
  <si>
    <t xml:space="preserve">Syndicate SCR as at current year end Ultimate basis </t>
  </si>
  <si>
    <t>Is Syndicate SCR Ultimate = Diversified Total G11</t>
  </si>
  <si>
    <t>Ultimate SCR must be equal to the Post diversification Total</t>
  </si>
  <si>
    <t>Is Ultimate SCR &gt;= One-Year SCR</t>
  </si>
  <si>
    <t>Warning</t>
  </si>
  <si>
    <t>Ultimate SCR should normally be greater than or equal to the One-Year SCR</t>
  </si>
  <si>
    <t>A3</t>
  </si>
  <si>
    <t>One Year New Syndicate Loading</t>
  </si>
  <si>
    <t>If form 012 indicates that there are no New Syndicate Loadings then activate this validation: Is A3 = Zero</t>
  </si>
  <si>
    <t>Values should normally not be entered when New Syndicate Loadings are not indicated on LCR from 012.</t>
  </si>
  <si>
    <t>B3</t>
  </si>
  <si>
    <t>Ultimate New Syndicate Loading</t>
  </si>
  <si>
    <t>If form 012 indicates that there are no New Syndicate Loadings then activate this validation: Is B3 = Zero</t>
  </si>
  <si>
    <t>The Ultimate New Syndicate Loading value should be greater than the One Year New Syndicate Loading value.</t>
  </si>
  <si>
    <t>C1</t>
  </si>
  <si>
    <t>One-Year Pre diversification Insurance Risk Total after diversification between Premium Risk and Reserving Risk</t>
  </si>
  <si>
    <t>Is C1 &lt;= (C2 + C3)</t>
  </si>
  <si>
    <t>One-Year Pre diversification Insurance Risk Total must be less than or equal to the sum of the Premium Risk and Reserve Risk splits</t>
  </si>
  <si>
    <t>Is C1 &lt;&gt; (C2 + C3)</t>
  </si>
  <si>
    <t>One-Year Pre diversification Insurance Risk Total should normally be less than the sum of the Premium Risk and Reserve Risk splits</t>
  </si>
  <si>
    <t>turn off when run-off is selected on form 012</t>
  </si>
  <si>
    <t>C10</t>
  </si>
  <si>
    <t>One-Year Diversification Credit Between Risk Categories</t>
  </si>
  <si>
    <t>Is C10 zero or C negative(-) value</t>
  </si>
  <si>
    <t>One-Year Diversification Credit Between Risk Categories must be zero or less</t>
  </si>
  <si>
    <t>C11</t>
  </si>
  <si>
    <t>One-Year Diversified Total</t>
  </si>
  <si>
    <t xml:space="preserve">Is C11 = E9 </t>
  </si>
  <si>
    <t>One-Year Diversified Total must be equal to the sum total of the Post diversification values</t>
  </si>
  <si>
    <t>C2</t>
  </si>
  <si>
    <t>One-Year Pre diversification Premium Risk</t>
  </si>
  <si>
    <t>Is C2 zero or a positive(+) value</t>
  </si>
  <si>
    <t>One-Year Pre diversification Premium Risk should normally be zero or more</t>
  </si>
  <si>
    <t>C3</t>
  </si>
  <si>
    <t>One-Year Pre diversification Reserve Risk</t>
  </si>
  <si>
    <t>Is C3 zero or a positive(+) value</t>
  </si>
  <si>
    <t>One-Year Pre diversification Reserve Risk should normally be zero or more</t>
  </si>
  <si>
    <t>C4</t>
  </si>
  <si>
    <t>One-Year Pre diversification Credit Risk Total after diversification between Reinsurance Credit Risk and Other Credit Risk</t>
  </si>
  <si>
    <t>Is C4 &lt;= (C5 + C6)</t>
  </si>
  <si>
    <t>One-Year Pre diversification Credit Risk Total must be less than or equal to the sum of the Reinsurance Credit Risk and Other Credit Risk splits</t>
  </si>
  <si>
    <t>Is C4 &lt;&gt; (C5 + C6)</t>
  </si>
  <si>
    <t>One-Year Pre diversification Credit Risk Total should normally be  less than the sum of the Reinsurance Credit Risk and Other Credit Risk splits</t>
  </si>
  <si>
    <t>C5</t>
  </si>
  <si>
    <t>One-Year Pre diversification Reinsurance Credit Risk</t>
  </si>
  <si>
    <t>Is C5 zero or a positive(+) value</t>
  </si>
  <si>
    <t>One-Year Pre diversification Reinsurance Credit Risk should normally be zero or more</t>
  </si>
  <si>
    <t>C6</t>
  </si>
  <si>
    <t>One-Year Pre diversification Other Credit Risk</t>
  </si>
  <si>
    <t>Is C6 zero or a positive(+) value</t>
  </si>
  <si>
    <t>One-Year Pre diversification Other Credit Risk should normally be zero or more</t>
  </si>
  <si>
    <t>C7</t>
  </si>
  <si>
    <t>One-Year Pre diversification Market Risk</t>
  </si>
  <si>
    <t>Is C7 zero or a positive(+) value</t>
  </si>
  <si>
    <t>One-Year Pre diversification Market Risk should normally be zero or more</t>
  </si>
  <si>
    <t>C8</t>
  </si>
  <si>
    <t>One-Year Pre diversification Operational Risk</t>
  </si>
  <si>
    <t>Is C8 zero or a positive(+) value</t>
  </si>
  <si>
    <t>One-Year Pre diversification Operational Risk should normally be zero or more</t>
  </si>
  <si>
    <t>E1</t>
  </si>
  <si>
    <t>One-Year Post diversification Insurance Risk Total</t>
  </si>
  <si>
    <t>Is E1 &lt;= C1</t>
  </si>
  <si>
    <t>One-Year Post diversification Insurance Risk Total value should normally be less than or equal to the equivalent Pre diversification value</t>
  </si>
  <si>
    <t>E4</t>
  </si>
  <si>
    <t>One-Year Post diversification Credit Risk Total</t>
  </si>
  <si>
    <t>Is E4 &lt;= C4</t>
  </si>
  <si>
    <t>One-Year Post diversification Credit Risk Total value should normally be less than or equal to the equivalent Pre diversification value</t>
  </si>
  <si>
    <t>E7</t>
  </si>
  <si>
    <t>One-Year Post diversification Market Risk</t>
  </si>
  <si>
    <t>Is E7 &lt;= C7</t>
  </si>
  <si>
    <t>One-Year Post diversification Market Risk value should normally be less than or equal to the equivalent Pre diversification value</t>
  </si>
  <si>
    <t>E8</t>
  </si>
  <si>
    <t>One-Year Post diversification Operational Risk</t>
  </si>
  <si>
    <t>Is E8 &lt;= C8</t>
  </si>
  <si>
    <t>One-Year Post diversification Operational Risk value should normally be less than or equal to the equivalent Pre diversification value</t>
  </si>
  <si>
    <t>G1</t>
  </si>
  <si>
    <t>Ultimate Insurance Risk Total after diversification between Premium Risk and Reserving Risk</t>
  </si>
  <si>
    <t>Is G1 &lt;= (G2 + G3)</t>
  </si>
  <si>
    <t>Ultimate Pre diversification Insurance Risk total must be less than or equal to the sum of the Premium Risk and Reserve Risk splits</t>
  </si>
  <si>
    <t>Is G1 &lt;&gt; (G2 + G3)</t>
  </si>
  <si>
    <t>Ultimate Pre diversification Insurance Risk total should normally be less than the sum of the Premium Risk and Reserve Risk splits</t>
  </si>
  <si>
    <t>G10</t>
  </si>
  <si>
    <t>Ultimate Diversification Credit Between Risk Categories</t>
  </si>
  <si>
    <t>Is G10 zero or a negative(-) value</t>
  </si>
  <si>
    <t>Ultimate Diversification Credit Between Risk Categories must be zero or less</t>
  </si>
  <si>
    <t>G11</t>
  </si>
  <si>
    <t>Ultimate Diversified Total</t>
  </si>
  <si>
    <t>Is G11 = I9</t>
  </si>
  <si>
    <t>Ultimate Diversified Total must equal the sum total of the Post diversification Risk Categories</t>
  </si>
  <si>
    <t>G2</t>
  </si>
  <si>
    <t>Ultimate Pre diversification Premium Risk</t>
  </si>
  <si>
    <t>Is G2 zero or a positive(+) value</t>
  </si>
  <si>
    <t>Ultimate Pre diversification Premium Risk should normally be zero or more</t>
  </si>
  <si>
    <t>Is G2 &gt;= C2</t>
  </si>
  <si>
    <t>Ultimate Pre diversification Premium Risk should normally be greater than or equal to the equivalent One-Year value</t>
  </si>
  <si>
    <t>G3</t>
  </si>
  <si>
    <t>Ultimate Pre diversification Reserve Risk</t>
  </si>
  <si>
    <t>Is G3 zero or a positive(+) value</t>
  </si>
  <si>
    <t>Ultimate Pre diversification Reserve Risk should normally be zero or more</t>
  </si>
  <si>
    <t>Ultimate Pre diversification Reserve Risk should normally be greater than or equal to the equivalent One-Year value</t>
  </si>
  <si>
    <t>G4</t>
  </si>
  <si>
    <t>Ultimate Credit Risk Total after diversification between Reinsurance Credit Risk and Other Credit Risk</t>
  </si>
  <si>
    <t>Is G4 &lt;= (G5 + G6)</t>
  </si>
  <si>
    <t>Ultimate Pre diversification Credit Risk Total value must be less than or equal to the sum of the Reinsurance Credit Risk and Other Credit Risk splits</t>
  </si>
  <si>
    <t>Is G4 &lt;&gt; (G5 + G6)</t>
  </si>
  <si>
    <t>Ultimate Pre diversification Credit Risk Total value should normally be less than the sum of the Reinsurance Credit Risk and Other Credit Risk splits</t>
  </si>
  <si>
    <t>G5</t>
  </si>
  <si>
    <t>Ultimate Pre diversification Reinsurance Credit Risk</t>
  </si>
  <si>
    <t>Is G5 zero or a positive(+) value</t>
  </si>
  <si>
    <t>Ultimate Pre diversification Reinsurance Credit Risk should normally be zero or more</t>
  </si>
  <si>
    <t>Is G5 &gt;= C5</t>
  </si>
  <si>
    <t>Ultimate Pre diversification Reinsurance Credit Risk should normally be greater than or equal to the equivalent One-Year value</t>
  </si>
  <si>
    <t>G6</t>
  </si>
  <si>
    <t>Ultimate Pre diversification Other Credit Risk</t>
  </si>
  <si>
    <t>Is G6 zero or a positive (+) value</t>
  </si>
  <si>
    <t>Ultimate Pre diversification Other Credit Risk should normally be zero or more</t>
  </si>
  <si>
    <t>Is G6 &gt;= C6</t>
  </si>
  <si>
    <t>Ultimate Pre diversification Other Credit Risk should normally be greater than or equal to the equivalent One-Year value</t>
  </si>
  <si>
    <t>G7</t>
  </si>
  <si>
    <t>Ultimate Pre diversification Market Risk</t>
  </si>
  <si>
    <t>Is G7 zero or a positive(+) value</t>
  </si>
  <si>
    <t>Ultimate Pre diversification Market Risk should normally be zero or more</t>
  </si>
  <si>
    <t>Is G7 &gt;= C7</t>
  </si>
  <si>
    <t>Ultimate Pre diversification Market Risk should normally be greater than or equal to the equivalent One-Year value</t>
  </si>
  <si>
    <t>G8</t>
  </si>
  <si>
    <t>Ultimate Pre diversification Operational Risk</t>
  </si>
  <si>
    <t>Is G8 zero or a positive(+) value</t>
  </si>
  <si>
    <t>Ultimate Pre diversification Operational Risk should normally be zero or more</t>
  </si>
  <si>
    <t>Is G8 &gt;= C8</t>
  </si>
  <si>
    <t>Ultimate Pre diversification Operational Risk should normally be greater than or equal to the equivalent One-Year value</t>
  </si>
  <si>
    <t>I1</t>
  </si>
  <si>
    <t>Ultimate Post diversification Insurance Risk</t>
  </si>
  <si>
    <t>Is I1 &lt;= G1</t>
  </si>
  <si>
    <t>Ultimate Post diversification Insurance Risk Total value should normally be less than or equal to the equivalent Pre diversification value</t>
  </si>
  <si>
    <t>Is I1 &gt;= E1</t>
  </si>
  <si>
    <t>Ultimate Post diversification Insurance Risk Total value should normally be greater than or equal to the equivalent One-Year value</t>
  </si>
  <si>
    <t>I4</t>
  </si>
  <si>
    <t>Ultimate Post diversification  Credit Risk</t>
  </si>
  <si>
    <t>Is I4 &lt;= G4</t>
  </si>
  <si>
    <t>Ultimate Post diversification Credit Risk Total value should normally be less than or equal to the equivalent Pre diversification value</t>
  </si>
  <si>
    <t>Is I4 &gt;= E4</t>
  </si>
  <si>
    <t>Ultimate Post diversification Credit Risk Total value should normally be greater than or equal to the equivalent One-Year value</t>
  </si>
  <si>
    <t>I7</t>
  </si>
  <si>
    <t>Ultimate Post diversification Market Risk</t>
  </si>
  <si>
    <t>Is I7 &lt;= G7</t>
  </si>
  <si>
    <t>Ultimate Post diversification Market Risk should normally be less than or equal to the equivalent Pre diversification value</t>
  </si>
  <si>
    <t>Is I7 &gt;= E7</t>
  </si>
  <si>
    <t>Ultimate Post diversification Market Risk value should normally be greater than or equal to the equivalent One-Year value</t>
  </si>
  <si>
    <t>I8</t>
  </si>
  <si>
    <t>Ultimate Post diversification Operational Risk</t>
  </si>
  <si>
    <t>Is I8 &lt;= G8</t>
  </si>
  <si>
    <t>Ultimate Post diversification Operational Risk should normally be less than or equal to the equivalent Pre diversification value</t>
  </si>
  <si>
    <t>Is I8 &gt;= E8</t>
  </si>
  <si>
    <t>Ultimate Post diversification Operational Risk value should normally be greater than or equal to the equivalent One-Year value</t>
  </si>
  <si>
    <t>Cell Ref</t>
  </si>
  <si>
    <t>LCR 309 VALIDATIONS &amp; WARNINGS</t>
  </si>
  <si>
    <t>Distribution of balance sheet position on One-Year basis: Mean</t>
  </si>
  <si>
    <t>Should be zero or a negative(-) value</t>
  </si>
  <si>
    <t>The One-Year Mean should normally be a surplus (negative). If this value is a loss, then an explanation of the cause of the loss is required in form 990.</t>
  </si>
  <si>
    <t>Distribution of balance sheet position on One-Year basis: 50th percentile</t>
  </si>
  <si>
    <t>The 50th percentile should normally be a surplus (negative)</t>
  </si>
  <si>
    <t>D1</t>
  </si>
  <si>
    <t>Distribution of balance sheet position on One-Year basis: 90th percentile</t>
  </si>
  <si>
    <t>Should be zero or a positive(+) value</t>
  </si>
  <si>
    <t>The 90th percentile should normally be a loss (positive)</t>
  </si>
  <si>
    <t>Distribution of balance sheet position on One-Year basis: 95th percentile</t>
  </si>
  <si>
    <t>The 95th percentile should normally be a loss (positive)</t>
  </si>
  <si>
    <t>F1</t>
  </si>
  <si>
    <t>Distribution of balance sheet position on One-Year basis: 99th percentile</t>
  </si>
  <si>
    <t>The 99th percentile should normally be a loss (positive)</t>
  </si>
  <si>
    <t>H1</t>
  </si>
  <si>
    <t>Distribution of balance sheet position on One-Year basis: 99.8th percentile</t>
  </si>
  <si>
    <t>The 99.8th percentile should normally be a loss (positive)</t>
  </si>
  <si>
    <t>Distribution of balance sheet position on Ultimate basis: Mean</t>
  </si>
  <si>
    <t>The Ultimate Mean should normally be a surplus (negative)</t>
  </si>
  <si>
    <t>Distribution of balance sheet position on One-Year basis: 75th percentile</t>
  </si>
  <si>
    <t>Is C1 &gt;= B1</t>
  </si>
  <si>
    <t>The 75th percentile must be greater than or equal to the 50th percentile</t>
  </si>
  <si>
    <t>Is D1 &gt;= C1</t>
  </si>
  <si>
    <t>The 90th percentile must be greater than or equal to the 75th percentile</t>
  </si>
  <si>
    <t>Is E1 &gt;= D1</t>
  </si>
  <si>
    <t>The 95th percentile must be greater than or equal to the 90th percentile</t>
  </si>
  <si>
    <t>Is F1 &gt;= E1</t>
  </si>
  <si>
    <t>The 99th percentile must be greater than or equal to the 95th percentile</t>
  </si>
  <si>
    <t>Is H1 &gt;= G1</t>
  </si>
  <si>
    <t>The 99.8th percentile must be greater than or equal to the 99.5th percentile</t>
  </si>
  <si>
    <t>Distribution of balance sheet position on One-Year basis: 99.5th percentile</t>
  </si>
  <si>
    <t>For info purposes</t>
  </si>
  <si>
    <t>Distribution of balance sheet position on Ultimate basis: 50th percentile</t>
  </si>
  <si>
    <t>Distribution of balance sheet position on Ultimate basis: 75th percentile</t>
  </si>
  <si>
    <t>Is C2 &gt;= B2</t>
  </si>
  <si>
    <t>Distribution of balance sheet position on Ultimate basis: 90th percentile</t>
  </si>
  <si>
    <t>Is D2 &gt;= C2</t>
  </si>
  <si>
    <t>Distribution of balance sheet position on Ultimate basis: 95th percentile</t>
  </si>
  <si>
    <t>Is E2 &gt;= D2</t>
  </si>
  <si>
    <t>F2</t>
  </si>
  <si>
    <t>Distribution of balance sheet position on Ultimate basis: 99th percentile</t>
  </si>
  <si>
    <t>Is F2 &gt;= E2</t>
  </si>
  <si>
    <t>Distribution of balance sheet position on Ultimate basis: 99.5th percentile</t>
  </si>
  <si>
    <t>H2</t>
  </si>
  <si>
    <t>Distribution of balance sheet position on Ultimate basis: 99.8th percentile</t>
  </si>
  <si>
    <t>Is H2 &gt;= G2</t>
  </si>
  <si>
    <t>LCR 310 VALIDATIONS &amp; WARNINGS</t>
  </si>
  <si>
    <t>One-Year Net of reinsurance: Mean</t>
  </si>
  <si>
    <t>Must be zero or a positive(+) value</t>
  </si>
  <si>
    <t>One-Year Net Mean must be a loss (positive)</t>
  </si>
  <si>
    <t>One-Year Gross of reinsurance: Mean</t>
  </si>
  <si>
    <t>One-Year Gross Mean must be a loss (positive)</t>
  </si>
  <si>
    <t>Is A2 &gt;= A1</t>
  </si>
  <si>
    <t>One-Year Gross Mean should normally be greater than or equal to One-Year Net Mean</t>
  </si>
  <si>
    <t>Ultimate Net of reinsurance: Mean</t>
  </si>
  <si>
    <t>Ultimate Net Mean must be a loss (positive)</t>
  </si>
  <si>
    <t>A4</t>
  </si>
  <si>
    <t>Ultimate Gross of reinsurance: Mean</t>
  </si>
  <si>
    <t>Ultimate Gross Mean must be a loss (positive)</t>
  </si>
  <si>
    <t>Is A4 &gt;= A3</t>
  </si>
  <si>
    <t>Ultimate Gross Mean should normally be greater than or equal to Ultimate Net Mean</t>
  </si>
  <si>
    <t>One-Year Net of reinsurance: 50th percentile</t>
  </si>
  <si>
    <t>One-Year Net 50th percentile must be a loss (positive)</t>
  </si>
  <si>
    <t>Ultimate Net of reinsurance: 50th percentile</t>
  </si>
  <si>
    <t>Ultimate Net 50th percentile must be a loss (positive)</t>
  </si>
  <si>
    <t>One-Year Net of reinsurance: 75th percentile</t>
  </si>
  <si>
    <t>One-Year Net 75th percentile must be a loss (positive)</t>
  </si>
  <si>
    <t>One-Year 75th percentile must be greater than or equal to One-Year 50th percentile</t>
  </si>
  <si>
    <t>Ultimate Net of reinsurance: 75th percentile</t>
  </si>
  <si>
    <t>Is C3 &gt;= B3</t>
  </si>
  <si>
    <t>Ultimate 75th percentile must be greater than or equal to Ultimate 50th percentile</t>
  </si>
  <si>
    <t>Ultimate 75th percentile must be a loss (positive)</t>
  </si>
  <si>
    <t>One-Year Net of reinsurance: 90th percentile</t>
  </si>
  <si>
    <t>One-Year Net 90th percentile must be a loss (positive)</t>
  </si>
  <si>
    <t>One-Year 90th percentile must be greater than or equal to One-Year 75th percentile</t>
  </si>
  <si>
    <t>D3</t>
  </si>
  <si>
    <t>Ultimate Net of reinsurance: 90th percentile</t>
  </si>
  <si>
    <t>Ultimate Net 90th percentile must be a loss (positive)</t>
  </si>
  <si>
    <t>Is D3 &gt;= C3</t>
  </si>
  <si>
    <t>Ultimate 90th percentile must be greater than or equal to Ultimate 75th percentile</t>
  </si>
  <si>
    <t>One-Year Net of reinsurance: 95th percentile</t>
  </si>
  <si>
    <t>One-Year Net 95th percentile must be a loss (positive)</t>
  </si>
  <si>
    <t>One-Year 95th percentile must be greater than or equal to One-Year 90th percentile</t>
  </si>
  <si>
    <t>E3</t>
  </si>
  <si>
    <t>Ultimate Net of reinsurance: 95th percentile</t>
  </si>
  <si>
    <t>Ultimate Net 95th percentile must be a loss (positive)</t>
  </si>
  <si>
    <t>Is E3 &gt;= D3</t>
  </si>
  <si>
    <t>Ultimate 95th percentile must be greater than or equal to Ultimate 90th percentile</t>
  </si>
  <si>
    <t>One-Year Net of reinsurance: 99th percentile</t>
  </si>
  <si>
    <t>One-Year Net 99th percentile must be a loss (positive)</t>
  </si>
  <si>
    <t>One-Year 99th percentile must be greater than or equal to One-Year 95th percentile</t>
  </si>
  <si>
    <t>F3</t>
  </si>
  <si>
    <t>Ultimate Net of reinsurance: 99th percentile</t>
  </si>
  <si>
    <t>Ultimate Net 99th percentile must be a loss (positive)</t>
  </si>
  <si>
    <t>Is F3 &gt;= E3</t>
  </si>
  <si>
    <t>Ultimate 99th percentile must be greater than or equal to Ultimate 95th percentile</t>
  </si>
  <si>
    <t>One-Year Net of reinsurance: 99.5th percentile</t>
  </si>
  <si>
    <t>One-Year Net 99.5th percentile must be a loss (positive)</t>
  </si>
  <si>
    <t>Is G1 &gt;= F1</t>
  </si>
  <si>
    <t>One-Year 99.5th percentile must be greater than or equal to One-Year 99th percentile</t>
  </si>
  <si>
    <t>One-Year Gross of reinsurance: 99.5th percentile</t>
  </si>
  <si>
    <t>One-Year Gross 99.5th percentile must be a loss (positive)</t>
  </si>
  <si>
    <t>Is G2 &gt;= G1</t>
  </si>
  <si>
    <t>One-Year Gross 99.5th percentile should normally be greater than or equal to One-Year Net 99.5th percentile</t>
  </si>
  <si>
    <t>Ultimate Net of reinsurance: 99.5th percentile</t>
  </si>
  <si>
    <t>Ultimate Net 99.5th percentile must be a loss (positive)</t>
  </si>
  <si>
    <t>Is G3 &gt;= G1</t>
  </si>
  <si>
    <t>Ultimate Net 99.5th percentile should normally be greater than or equal to One-Year Net 99.5th percentile</t>
  </si>
  <si>
    <t>Is G3 &gt;= F3</t>
  </si>
  <si>
    <t>Ultimate 99.5th percentile must be greater than or equal to Ultimate 99th percentile</t>
  </si>
  <si>
    <t>Ultimate Gross of reinsurance: 99.5th percentile</t>
  </si>
  <si>
    <t>Ultimate Gross 99.5th percentile must be a loss (positive)</t>
  </si>
  <si>
    <t>Is G4 &gt;= G2</t>
  </si>
  <si>
    <t>Ultimate Gross 99.5th percentile should normally be greater than or equal to One-Year Gross 99.5th percentile</t>
  </si>
  <si>
    <t>One-year Net of reinsurance: 99.8th percentile</t>
  </si>
  <si>
    <t>One-Year Net 99.8th percentile must be a loss (positive)</t>
  </si>
  <si>
    <t>One-Year 99.8th percentile must be greater than or equal to One-Year 99.5th percentile</t>
  </si>
  <si>
    <t>H3</t>
  </si>
  <si>
    <t>Ultimate Net of reinsurance: 99.8th percentile</t>
  </si>
  <si>
    <t>Ultimate Net 99.8th percentile must be a loss (positive)</t>
  </si>
  <si>
    <t>Is H3 &gt;= G3</t>
  </si>
  <si>
    <t>Ultimate 99.8th percentile must be greater than or equal to Ultimate 99.5th percentile</t>
  </si>
  <si>
    <t>Is H3 &gt;= H1</t>
  </si>
  <si>
    <t>Ultimate Net 99.8th percentile should normally be greater than or equal to One-Year Net 99.8th percentile</t>
  </si>
  <si>
    <t>Net Insurance Claims brought forward</t>
  </si>
  <si>
    <t>J (PY)</t>
  </si>
  <si>
    <t>PY Adjustments</t>
  </si>
  <si>
    <t>If form 012 indicates that there are no "Unlincepted Legal Obligations" then activate this validation: Is PY Adjustments = Zero</t>
  </si>
  <si>
    <t xml:space="preserve">Should only be entered when Unincepted Legal Obligations are indicated on form LCR 012 </t>
  </si>
  <si>
    <t>J (PY+1)</t>
  </si>
  <si>
    <t>PY+1 Adjustments</t>
  </si>
  <si>
    <t>If form 012 indicates that there are no "Unlincepted Legal Obligations" then activate this validation: Is PY+1 Adjustments = Zero</t>
  </si>
  <si>
    <t>K
(PY, PY-1, PY-2)</t>
  </si>
  <si>
    <t>Should be zero or a positive (+) value</t>
  </si>
  <si>
    <t>New Business should normally be a deficit (positive)</t>
  </si>
  <si>
    <t>Roll forward to the next YOA during each spec update</t>
  </si>
  <si>
    <t>New Business should normally be zero, as it would not be expected to be written for prior years of account</t>
  </si>
  <si>
    <t>K (PY)</t>
  </si>
  <si>
    <t>PY New Business</t>
  </si>
  <si>
    <t>If form 012 indicates that there are "Unlincepted Legal Obligations" then activate this validation: Is PY New Business &lt;&gt; Zero</t>
  </si>
  <si>
    <t>Should normally be entered when Unincepted Legal Obligations are indicated on form LCR 012</t>
  </si>
  <si>
    <t>If form 012 indicates that there are no "Unlincepted Legal Obligations" then activate this validation: Is PY New Business = Zero</t>
  </si>
  <si>
    <t>Insurance Claims Total</t>
  </si>
  <si>
    <t>Is A1 = L Total</t>
  </si>
  <si>
    <t>One-Year Net Mean must be equal to the sum of Total Claims</t>
  </si>
  <si>
    <t>LCR 311 VALIDATIONS &amp; WARNINGS</t>
  </si>
  <si>
    <t xml:space="preserve">*v: if ULO on form 012 is entered as "No" &amp; columns A, B, C, D, E, F, H, I, J, K, L , M, N or P line 2 values are not equal to 0 </t>
  </si>
  <si>
    <t xml:space="preserve">*w: if columns A, B, C, D, E, F, H, I, J, K, L , M, or N line 1 values are less than 0 </t>
  </si>
  <si>
    <t xml:space="preserve">*w: if ULO on form 012 is entered as "Yes" &amp; columns A, B, C, D, E, F, H, I, J, K, L , M, N or P line 2 values are equal to 0 </t>
  </si>
  <si>
    <t>D, E, F</t>
  </si>
  <si>
    <t>D, E and F should be zero or a positive (+) value</t>
  </si>
  <si>
    <r>
      <t xml:space="preserve">Data in columns </t>
    </r>
    <r>
      <rPr>
        <sz val="10"/>
        <rFont val="Arial"/>
        <family val="2"/>
      </rPr>
      <t>D, E and F should normally be zero or more</t>
    </r>
  </si>
  <si>
    <t>K, L, M, N</t>
  </si>
  <si>
    <t>K, L, M and N should be zero or a positive (+) value</t>
  </si>
  <si>
    <r>
      <t xml:space="preserve">Data in columns </t>
    </r>
    <r>
      <rPr>
        <sz val="10"/>
        <rFont val="Arial"/>
        <family val="2"/>
      </rPr>
      <t>K, L, M and N should normally be zero or more</t>
    </r>
  </si>
  <si>
    <t xml:space="preserve">A, B, C, H, I, J </t>
  </si>
  <si>
    <t>A, B, C, H, I and J should be zero or a positive (+) value</t>
  </si>
  <si>
    <t xml:space="preserve">A  </t>
  </si>
  <si>
    <t>Gross Insurance Losses: Claims</t>
  </si>
  <si>
    <t>Is A &gt;= H</t>
  </si>
  <si>
    <r>
      <t xml:space="preserve">Gross Insurance Losses: Claims should normally be greater than or equal to Net Insurance Losses: Claims for </t>
    </r>
    <r>
      <rPr>
        <sz val="10"/>
        <color indexed="12"/>
        <rFont val="Arial"/>
        <family val="2"/>
      </rPr>
      <t>&lt;Year/Unincepted-current or Proposed year&gt;</t>
    </r>
  </si>
  <si>
    <t>Gross Insurance Losses: Expenses</t>
  </si>
  <si>
    <t>Is B &gt;= I</t>
  </si>
  <si>
    <r>
      <t xml:space="preserve">Gross Insurance Losses: Expenses should normally be greater than or equal to Net Insurance Losses: Claims for </t>
    </r>
    <r>
      <rPr>
        <sz val="10"/>
        <color indexed="12"/>
        <rFont val="Arial"/>
        <family val="2"/>
      </rPr>
      <t>&lt;Year/Unincepted-current or Proposed year&gt;</t>
    </r>
  </si>
  <si>
    <t xml:space="preserve">C </t>
  </si>
  <si>
    <t>Gross Insurance Losses: Discount Benefit</t>
  </si>
  <si>
    <t>Is C &lt;= (A + B)</t>
  </si>
  <si>
    <r>
      <t xml:space="preserve">Gross Insurance Losses: Discount Benefit should normally be less than or equal to (Gross Insurance Losses: Claims plus(+) Gross Insurance Losses: Expenses) for </t>
    </r>
    <r>
      <rPr>
        <sz val="10"/>
        <color indexed="12"/>
        <rFont val="Arial"/>
        <family val="2"/>
      </rPr>
      <t>&lt;Year/Unincepted-current or Proposed year&gt;</t>
    </r>
  </si>
  <si>
    <t>Gross Future Premiums: Premium</t>
  </si>
  <si>
    <t>Is D &gt;= K</t>
  </si>
  <si>
    <r>
      <t xml:space="preserve">Gross Future Premiums: Premium should normally be greater than or equal to Net Future Premium: Premium for </t>
    </r>
    <r>
      <rPr>
        <sz val="10"/>
        <color indexed="12"/>
        <rFont val="Arial"/>
        <family val="2"/>
      </rPr>
      <t>&lt;Year/Unincepted-current or Proposed year&gt;</t>
    </r>
  </si>
  <si>
    <t>Gross Future Premiums: Acquisition Cost</t>
  </si>
  <si>
    <t>Is E &gt;= L</t>
  </si>
  <si>
    <r>
      <t xml:space="preserve">Gross Future Premium: Acquisition Costs should normally be greater than or equal to Net Future Premium: Acquisition Costs for </t>
    </r>
    <r>
      <rPr>
        <sz val="10"/>
        <color indexed="12"/>
        <rFont val="Arial"/>
        <family val="2"/>
      </rPr>
      <t>&lt;Year/Unincepted-current or Proposed year&gt;</t>
    </r>
  </si>
  <si>
    <t>Gross Future Premiums: Discount Benefit</t>
  </si>
  <si>
    <t>Is F &lt;= (D - E)</t>
  </si>
  <si>
    <r>
      <t xml:space="preserve">Gross Future Premiums: Discount Benefit should normally be less than or equal to (Gross Future Premiums: Premium minus(-) Gross Future Premiums: Acquisition Cost) for </t>
    </r>
    <r>
      <rPr>
        <sz val="10"/>
        <color indexed="12"/>
        <rFont val="Arial"/>
        <family val="2"/>
      </rPr>
      <t>&lt;Year/Unincepted-current or Proposed year&gt;</t>
    </r>
  </si>
  <si>
    <t>Net Insurance Losses: Claims</t>
  </si>
  <si>
    <t>Is H &lt;&gt; 0 if A &lt;&gt; 0</t>
  </si>
  <si>
    <r>
      <t xml:space="preserve">Net Insurance Losses: Claims value is required if Gross Insurance Losses: Claims is entered for </t>
    </r>
    <r>
      <rPr>
        <sz val="10"/>
        <color indexed="12"/>
        <rFont val="Arial"/>
        <family val="2"/>
      </rPr>
      <t>&lt;Year/Unincepted-current or Proposed year&gt;.</t>
    </r>
  </si>
  <si>
    <t>Net Insurance Losses: Expenses</t>
  </si>
  <si>
    <t>Is I &lt;&gt; 0 if B &lt;&gt; 0</t>
  </si>
  <si>
    <r>
      <t xml:space="preserve">Net Insurance Losses: Expenses value is required if Gross Insurance Losses: Expenses is entered for </t>
    </r>
    <r>
      <rPr>
        <sz val="10"/>
        <color indexed="12"/>
        <rFont val="Arial"/>
        <family val="2"/>
      </rPr>
      <t>&lt;Year/Unincepted-current or Proposed year&gt;</t>
    </r>
  </si>
  <si>
    <t>Net Insurance Losses: Discount Benefit</t>
  </si>
  <si>
    <t>Is J &lt;= (H + I)</t>
  </si>
  <si>
    <r>
      <t xml:space="preserve">Net Insurance Losses: Discount Benefit should normally be less than or equal to (Net Insurance Losses: Claims plus(+) Net Insurance Losses: Expenses) for </t>
    </r>
    <r>
      <rPr>
        <sz val="10"/>
        <color indexed="12"/>
        <rFont val="Arial"/>
        <family val="2"/>
      </rPr>
      <t>&lt;Year/Unincepted-current or Proposed year&gt;</t>
    </r>
  </si>
  <si>
    <t>Net Future Premiums: Premium</t>
  </si>
  <si>
    <t>Is K &lt;&gt; 0 if D &lt;&gt; 0</t>
  </si>
  <si>
    <r>
      <t xml:space="preserve">Net Future Premiums: Premium value is required if Gross Future Premiums: Premium is entered for </t>
    </r>
    <r>
      <rPr>
        <sz val="10"/>
        <color indexed="12"/>
        <rFont val="Arial"/>
        <family val="2"/>
      </rPr>
      <t>&lt;Year/Unincepted-current or Proposed year&gt;</t>
    </r>
  </si>
  <si>
    <t>Net Future Premiums: Acquisition Cost</t>
  </si>
  <si>
    <t>Is L &lt;&gt; 0 if E &lt;&gt; 0</t>
  </si>
  <si>
    <r>
      <t xml:space="preserve">Net Future Premiums: Acquisition Cost value is required if Gross Future Premiums: Acquisition Cost is entered for </t>
    </r>
    <r>
      <rPr>
        <sz val="10"/>
        <color indexed="12"/>
        <rFont val="Arial"/>
        <family val="2"/>
      </rPr>
      <t>&lt;Year/Unincepted-current or Proposed year&gt;</t>
    </r>
  </si>
  <si>
    <t>Net Future Premiums: Discount Benefit</t>
  </si>
  <si>
    <t>Is M &lt;= (K - L)</t>
  </si>
  <si>
    <r>
      <t xml:space="preserve">Net Future Premiums: Discount Benefit should normally be less than or equal to (Net Future Premiums: Premium minus(-) Net Future Premiums: Acquisition Cost) for </t>
    </r>
    <r>
      <rPr>
        <sz val="10"/>
        <color indexed="12"/>
        <rFont val="Arial"/>
        <family val="2"/>
      </rPr>
      <t>&lt;Year/Unincepted-current or Proposed year&gt;</t>
    </r>
  </si>
  <si>
    <t>Line 2 (ULO) A, B, C, D, E, F, H, I, J, K, L, M, N, P</t>
  </si>
  <si>
    <t>Should only be entered when Unincepted Legal Obligations are indicated on form LCR 012</t>
  </si>
  <si>
    <t>LCR 312 VALIDATIONS &amp; WARNINGS</t>
  </si>
  <si>
    <t>w: if &lt;&gt; 0</t>
  </si>
  <si>
    <t>Proposed YOA Planned Premium: Gross</t>
  </si>
  <si>
    <t>Proposed YOA Planned Premium: Gross should normally be zero or more</t>
  </si>
  <si>
    <t>If form 012 'Run-Off and specialist RITC syndicate' checkbox is ticked then activate this validation: Is A1 = zero</t>
  </si>
  <si>
    <t>Proposed YOA Planned Premium: Gross should normally be zero for Run-Off syndicates</t>
  </si>
  <si>
    <t>Current YOA Planned Premium: Gross</t>
  </si>
  <si>
    <t>Current YOA Planned Premium: Gross should normally be zero or more</t>
  </si>
  <si>
    <t>Proposed YOA Planned Premium: Acquisition Costs</t>
  </si>
  <si>
    <t>Proposed YOA Planned Premium: Acquisition Costs should normally be zero or more</t>
  </si>
  <si>
    <t>If form 012 'Run-Off and specialist RITC syndicate' checkbox is ticked then activate this validation: Is B1 = zero</t>
  </si>
  <si>
    <t>Proposed YOA Planned Premium: Acquisition Costs should normally be zero for Run-Off syndicates</t>
  </si>
  <si>
    <t>Current YOA Planned Premium: Acquisition Costs</t>
  </si>
  <si>
    <t>Current YOA Planned Premium: Acquisition Costs should normally be zero or more</t>
  </si>
  <si>
    <t>Proposed YOA Planned Premium: RI Share</t>
  </si>
  <si>
    <t>Proposed YOA Planned Premium: RI Share should normally be zero or more</t>
  </si>
  <si>
    <t>If form 012 'Run-Off and specialist RITC syndicate' checkbox is ticked then activate this validation: Is C1 = zero</t>
  </si>
  <si>
    <t>Proposed YOA Planned Premium: RI Share should normally be zero for Run-Off syndicates</t>
  </si>
  <si>
    <t>Current YOA Planned Premium: RI Share</t>
  </si>
  <si>
    <t>Current YOA Planned Premium: RI Share should normally be zero or more</t>
  </si>
  <si>
    <t>One-Year Catastrophe Losses – LCM Region-Perils &amp; Classes Only: Net Mean</t>
  </si>
  <si>
    <t>One-Year Catastrophe Losses – LCM Region-Perils &amp; Classes Only: Net Mean should normally be zero or more</t>
  </si>
  <si>
    <t>One-Year Catastrophe Losses - All Non-LCM: Net Mean</t>
  </si>
  <si>
    <t>One-Year Catastrophe Losses - All Non-LCM: Net Mean should normally be zero or more</t>
  </si>
  <si>
    <t>F4</t>
  </si>
  <si>
    <t>One-Year Premium Risk Claims - Excluding Catastrophe: Net Mean</t>
  </si>
  <si>
    <t>One-Year Premium Risk Claims - Excluding Catastrophe: Net Mean should normally be zero or more</t>
  </si>
  <si>
    <t>F5</t>
  </si>
  <si>
    <t>One-Year Reserving Risk Claims: Net Mean</t>
  </si>
  <si>
    <t>One-Year Reserving Risk Claims: Net Mean should normally be zero or more</t>
  </si>
  <si>
    <t>F7</t>
  </si>
  <si>
    <t>One-Year Diversification Credit - Between Risk Categories: Net Mean</t>
  </si>
  <si>
    <t>Is F7 = 0</t>
  </si>
  <si>
    <t>One-Year Diversification Credit - Between Risk Categories: Net Mean  should normally be zero</t>
  </si>
  <si>
    <t>F8</t>
  </si>
  <si>
    <t>One-Year Diversified Total: Net Mean</t>
  </si>
  <si>
    <t>Is F8 = Form 311 A1</t>
  </si>
  <si>
    <t>One-Year Diversified Total: Net Mean must be equal to Form 311 One-Year Net of reinsurance: Mean</t>
  </si>
  <si>
    <t>One-Year Catastrophe Claims total: Net 99.5th</t>
  </si>
  <si>
    <t>Is G1 &lt; (G2 + G3)</t>
  </si>
  <si>
    <t>One-Year Catastrophe Claims total: Net 99.5th should normally be less than One-Year Catastrophe Losses – LCM Region-Perils &amp; Classes Only: Net 99.5th plus(+) One-Year Catastrophe Losses - All Non-LCM: Net 99.5th</t>
  </si>
  <si>
    <t>One-Year Catastrophe Claims total: Net 99.5th must be less than or equal to One-Year Catastrophe Losses – LCM Region-Perils &amp; Classes Only: Net 99.5th plus(+) One-Year Catastrophe Losses - All Non-LCM: Net 99.5th</t>
  </si>
  <si>
    <t>One-Year Catastrophe Losses – LCM Region-Perils &amp; Classes Only: Net 99.5th</t>
  </si>
  <si>
    <t>One-Year Catastrophe Losses – LCM Region-Perils &amp; Classes Only: Net 99.5th should normally be zero or more</t>
  </si>
  <si>
    <t>One-Year Catastrophe Losses - All Non-LCM: Net 99.5th</t>
  </si>
  <si>
    <t>One-Year Catastrophe Losses - All Non-LCM: Net 99.5th should normally be zero or more</t>
  </si>
  <si>
    <t>One-Year Premium Risk Claims - Excluding Catastrophe: Net 99.5th</t>
  </si>
  <si>
    <t>One-Year Premium Risk Claims - Excluding Catastrophe: Net 99.5th should normally be zero or more</t>
  </si>
  <si>
    <t>One-Year Reserving Risk Claims: Net 99.5th</t>
  </si>
  <si>
    <t>One-Year Reserving Risk Claims: Net 99.5th should normally be zero or more</t>
  </si>
  <si>
    <t>One-Year Diversification Credit - Between Risk Categories: Net 99.5th</t>
  </si>
  <si>
    <t>Must be zero or a negative(-) value</t>
  </si>
  <si>
    <t>One-Year Diversification Credit - Between Risk Categories: Net 99.5th  must be zero or less</t>
  </si>
  <si>
    <t>One-Year Diversified Total: Net 99.5th</t>
  </si>
  <si>
    <t>Is G8 = Form 311 G1</t>
  </si>
  <si>
    <t>One-Year Diversified Total: Net 99.5th must be equal to Form 311 One-Year Net of reinsurance: 99.5th percentile</t>
  </si>
  <si>
    <t>Ultimate Catastrophe Losses – LCM Region-Perils &amp; Classes Only: Net Mean</t>
  </si>
  <si>
    <t>Ultimate Catastrophe Losses – LCM Region-Perils &amp; Classes Only: Net Mean should normally be zero or more</t>
  </si>
  <si>
    <t>Ultimate Catastrophe Losses - All Non-LCM: Net Mean</t>
  </si>
  <si>
    <t>Ultimate Catastrophe Losses - All Non-LCM: Net Mean should normally be zero or more</t>
  </si>
  <si>
    <t>H4</t>
  </si>
  <si>
    <t>Ultimate Premium Risk Claims - Excluding Catastrophe: Net Mean</t>
  </si>
  <si>
    <t>Ultimate Premium Risk Claims - Excluding Catastrophe: Net Mean should normally be zero or more</t>
  </si>
  <si>
    <t>H5</t>
  </si>
  <si>
    <t>Ultimate Reserving Risk Claims: Net Mean</t>
  </si>
  <si>
    <t>Ultimate Reserving Risk Claims: Net Mean should normally be zero or more</t>
  </si>
  <si>
    <t>H7</t>
  </si>
  <si>
    <t>Ultimate Diversification Credit - Between Risk Categories: Net Mean</t>
  </si>
  <si>
    <t>Is H7 = 0</t>
  </si>
  <si>
    <t>Ultimate Diversification Credit - Between Risk Categories: Net Mean  should normally be zero</t>
  </si>
  <si>
    <t>H8</t>
  </si>
  <si>
    <t>Ultimate Diversified Total: Net Mean</t>
  </si>
  <si>
    <t>Is H8 = Form 311 A3</t>
  </si>
  <si>
    <t>Ultimate Diversified Total: Net Mean must be equal to Form 311 Ultimate Net of reinsurance: Mean</t>
  </si>
  <si>
    <t>Ultimate Catastrophe Claims total: Net 99.5th</t>
  </si>
  <si>
    <t>Is I1 &lt; (I2 + I3)</t>
  </si>
  <si>
    <t>Ultimate Catastrophe Claims total: Net 99.5th should normally be less than Ultimate Catastrophe Losses - LCM Only: Net 99.5th plus(+) Ultimate Catastrophe Losses - All Non-LCM: Net 99.5th</t>
  </si>
  <si>
    <t>Is I1 &lt;= (I2 + I3)</t>
  </si>
  <si>
    <t>Ultimate Catastrophe Claims total: Net 99.5th must be less than or equal to Ultimate Catastrophe Losses – LCM Region-Perils &amp; Classes Only: Net 99.5th plus(+) Ultimate Catastrophe Losses - All Non-LCM: Net 99.5th</t>
  </si>
  <si>
    <t>I2</t>
  </si>
  <si>
    <t>Ultimate Catastrophe Losses – LCM Region-Perils &amp; Classes Only: Net 99.5th</t>
  </si>
  <si>
    <t>Ultimate Catastrophe Losses – LCM Region-Perils &amp; Classes Only: Net 99.5th should normally be zero or more</t>
  </si>
  <si>
    <t>I3</t>
  </si>
  <si>
    <t>Ultimate Catastrophe Losses - All Non-LCM: Net 99.5th</t>
  </si>
  <si>
    <t>Ultimate Catastrophe Losses - All Non-LCM: Net 99.5th should normally be zero or more</t>
  </si>
  <si>
    <t>Ultimate Premium Risk Claims - Excluding Catastrophe: Net 99.5th</t>
  </si>
  <si>
    <t>Ultimate Premium Risk Claims - Excluding Catastrophe: Net 99.5th should normally be zero or more</t>
  </si>
  <si>
    <t>I5</t>
  </si>
  <si>
    <t>Ultimate Reserving Risk Claims: Net 99.5th</t>
  </si>
  <si>
    <t>Ultimate Reserving Risk Claims: Net 99.5th should normally be zero or more</t>
  </si>
  <si>
    <t>Ultimate Diversification Credit - Between Risk Categories: Net 99.5th</t>
  </si>
  <si>
    <t>Ultimate Diversification Credit - Between Risk Categories: Net 99.5th  must be zero or less</t>
  </si>
  <si>
    <t>Ultimate Diversified Total: Net 99.5th</t>
  </si>
  <si>
    <t>Is I8 = Form 311 G3</t>
  </si>
  <si>
    <t>Ultimate Diversified Total: Net 99.5th must be equal to Form 311 Ultimate Net of reinsurance: 99.5th percentile</t>
  </si>
  <si>
    <t>Checkbox 1</t>
  </si>
  <si>
    <t>Material difference in the treatment of reinsurance Check Box</t>
  </si>
  <si>
    <t>Checkbox should not be checked</t>
  </si>
  <si>
    <t>Syndicates that have a material difference are expected to provide details as an attachment or directly on form 990</t>
  </si>
  <si>
    <t>LCR 313 VALIDATIONS &amp; WARNINGS</t>
  </si>
  <si>
    <r>
      <t xml:space="preserve">LCR </t>
    </r>
    <r>
      <rPr>
        <b/>
        <sz val="16"/>
        <color indexed="9"/>
        <rFont val="Arial"/>
        <family val="2"/>
      </rPr>
      <t>314 VALIDATIONS &amp; WARNINGS</t>
    </r>
  </si>
  <si>
    <t>Insurance Risk Premium Risk: Mean Outcome</t>
  </si>
  <si>
    <t>Insurance Risk Premium Risk: Mean Outcome should normally be zero or less</t>
  </si>
  <si>
    <t>Insurance Risk Reserve Risk: Mean Outcome</t>
  </si>
  <si>
    <t>Insurance Risk Reserve Risk: Mean Outcome should normally be zero or less</t>
  </si>
  <si>
    <t>Investment Return &amp; Risk: Mean Outcome</t>
  </si>
  <si>
    <t>Investment Return &amp; Risk: Mean Outcome should normally be zero or less</t>
  </si>
  <si>
    <t>A6</t>
  </si>
  <si>
    <t>Total Expected Return: Mean Outcome</t>
  </si>
  <si>
    <t>Is A6 = Form 310 A2</t>
  </si>
  <si>
    <t>Total Expected Return: Mean Outcome should normally be equal to Form 310 Distribution of balance sheet position on Ultimate basis: Mean</t>
  </si>
  <si>
    <t>Insurance Risk Total: 1:200 Confidence</t>
  </si>
  <si>
    <t>Insurance Risk Premium Risk: 1:200 Confidence</t>
  </si>
  <si>
    <t>Insurance Risk Reserve Risk: 1:200 Confidence</t>
  </si>
  <si>
    <t>Investment Return &amp; Risk: 1:200 Confidence</t>
  </si>
  <si>
    <t>Investment Return &amp; Risk: 1:200 Confidence should normally be zero or more</t>
  </si>
  <si>
    <t>All Other: 1:200 Confidence</t>
  </si>
  <si>
    <t>Market Risk Interest Rate Risk: Mean Outcome</t>
  </si>
  <si>
    <t>Market Risk Interest Rate Risk: Mean Outcome should normally be zero or less</t>
  </si>
  <si>
    <t>Market Risk Credit Risk: Mean Outcome</t>
  </si>
  <si>
    <t>Market Risk Credit Risk: Mean Outcome should normally be zero or less</t>
  </si>
  <si>
    <t>Market Risk Equity and Other Asset Risk: Mean Outcome</t>
  </si>
  <si>
    <t>Market Risk Equity and Other Asset Risk: Mean Outcome should normally be zero or less</t>
  </si>
  <si>
    <t>D4</t>
  </si>
  <si>
    <t>Market Risk Liquidity Risk: Mean Outcome</t>
  </si>
  <si>
    <t>Market Risk Liquidity Risk: Mean Outcome should normally be zero or less</t>
  </si>
  <si>
    <t>D5</t>
  </si>
  <si>
    <t>Market Risk Foreign Exchange Risk: Mean Outcome</t>
  </si>
  <si>
    <t>Market Risk Foreign Exchange Risk: Mean Outcome should normally be zero or less</t>
  </si>
  <si>
    <t>D6</t>
  </si>
  <si>
    <t>Market Risk Other Risks: Mean Outcome</t>
  </si>
  <si>
    <t>Market Risk Other Risks: Mean Outcome should normally be zero or more</t>
  </si>
  <si>
    <t>Market Risk Interest Rate Risk: 1:200 Confidence</t>
  </si>
  <si>
    <t>Market Risk Interest Rate Risk: 1:200 Confidence should normally be zero or more</t>
  </si>
  <si>
    <t>Market Risk Credit Risk: 1:200 Confidence</t>
  </si>
  <si>
    <t>Market Risk Credit Risk: 1:200 Confidence should normally be zero or more</t>
  </si>
  <si>
    <t>Market Risk Equity and Other Asset Risk: 1:200 Confidence</t>
  </si>
  <si>
    <t>Market Risk Equity and Other Asset Risk: 1:200 Confidence should normally be zero or more</t>
  </si>
  <si>
    <t>Market Risk Liquidity Risk: 1:200 Confidence</t>
  </si>
  <si>
    <t>Market Risk Liquidity Risk: 1:200 Confidence should normally be zero or more</t>
  </si>
  <si>
    <t>Market Risk Foreign Exchange Risk: 1:200 Confidence</t>
  </si>
  <si>
    <t>Market Risk Foreign Exchange Risk: 1:200 Confidence should normally be zero or more</t>
  </si>
  <si>
    <t>F6</t>
  </si>
  <si>
    <t>Market Risk Other Risks: 1:200 Confidence</t>
  </si>
  <si>
    <t>Market Risk Other Risks: 1:200 Confidence should normally be zero or more</t>
  </si>
  <si>
    <t>Market Risk Diversification Credit: 1:200 Confidence</t>
  </si>
  <si>
    <t>Market Risk Diversification Credit: 1:200 Confidence must be zero or less</t>
  </si>
  <si>
    <t>F9</t>
  </si>
  <si>
    <t>Market Risk Diversified Total: 1:200 Confidence</t>
  </si>
  <si>
    <t>Is F9 = Form 309 G7</t>
  </si>
  <si>
    <t>Market Risk Diversified Total: 1:200 Confidence must be equal to Form 309 Ultimate Pre diversification Market Risk</t>
  </si>
  <si>
    <t>SCR Reconciliation One-Year SCR: Mean Outcome</t>
  </si>
  <si>
    <t>SCR Reconciliation One-Year SCR: Mean Outcome must be equal to Form 310 Distribution of balance sheet position on One-Year basis: Mean</t>
  </si>
  <si>
    <t>SCR Reconciliation Removal of PY+1 Unincepted Contracts: Mean Outcome</t>
  </si>
  <si>
    <t>SCR Reconciliation Removal of PY+1 Unincepted Contracts: Mean Outcome should normally be zero or more</t>
  </si>
  <si>
    <t>SCR Reconciliation Additional PY &amp; Prior Years Binder Business: Mean Outcome</t>
  </si>
  <si>
    <t>SCR Reconciliation Additional PY &amp; Prior Years Binder Business: Mean Outcome should normally be zero or less</t>
  </si>
  <si>
    <t>SCR Reconciliation Run Down Opening Risk Margin: Mean Outcome</t>
  </si>
  <si>
    <t>SCR Reconciliation Run Down Opening Risk Margin: Mean Outcome must be zero or less</t>
  </si>
  <si>
    <t>SCR Reconciliation One-Year SCR: 1:200 Confidence</t>
  </si>
  <si>
    <t>SCR Reconciliation One-Year SCR: 1:200 Confidence should normally be zero or more</t>
  </si>
  <si>
    <t>SCR Reconciliation One-Year SCR: 1:200 Confidence must be equal to Form 309 One-Year SCR Diversified Total</t>
  </si>
  <si>
    <t>SCR Reconciliation Additional PY &amp; Prior Years Binder Business: 1:200 Confidence</t>
  </si>
  <si>
    <t>SCR Reconciliation Additional PY &amp; Prior Years Binder Business: 1:200 Confidence should normally be zero or more</t>
  </si>
  <si>
    <t>SCR Reconciliation Run Down Opening Risk Margin: 1:200 Confidence</t>
  </si>
  <si>
    <t>SCR Reconciliation Run Down Opening Risk Margin: 1:200 Confidence should normally be zero or less</t>
  </si>
  <si>
    <t>I6</t>
  </si>
  <si>
    <t>SCR Reconciliation Unexpired Business on PY &amp; Prior Years: 1:200 Confidence</t>
  </si>
  <si>
    <t>SCR Reconciliation Unexpired Business on PY &amp; Prior Years: 1:200 Confidence should normally be zero or more</t>
  </si>
  <si>
    <t>SCR Reconciliation Ultimate Volatilities Less One-Year Volatilities: 1:200 Confidence</t>
  </si>
  <si>
    <t>SCR Reconciliation Ultimate Volatilities Less One-Year Volatilities: 1:200 Confidence should normally be zero or more</t>
  </si>
  <si>
    <t>SCR Reconciliation One-Year Diversification Credit less Ultimate Diversification Credit: 1:200 Confidence</t>
  </si>
  <si>
    <t>SCR Reconciliation One-Year Diversification Credit less Ultimate Diversification Credit: 1:200 Confidence should normally be zero or less</t>
  </si>
  <si>
    <t>SCR Reconciliation Diversified Total: 1:200 Confidence</t>
  </si>
  <si>
    <t>Is I11 = Form 309 G11</t>
  </si>
  <si>
    <t>SCR Reconciliation Diversified Total: 1:200 Confidence should normally be equal to Form 309 Ultimate SCR Diversified Total</t>
  </si>
  <si>
    <t>Key to cells &amp; references in the LCR</t>
  </si>
  <si>
    <t>v: if</t>
  </si>
  <si>
    <t>(validations must be rectified as they prevent the return from being submitted)</t>
  </si>
  <si>
    <t>w: if</t>
  </si>
  <si>
    <t>Warning Test</t>
  </si>
  <si>
    <t>(warnings highlight items that are not normally expected and should be reviewed prior to submission)</t>
  </si>
  <si>
    <t>PY</t>
  </si>
  <si>
    <t>CY</t>
  </si>
  <si>
    <t>PY+1</t>
  </si>
  <si>
    <t>B/S</t>
  </si>
  <si>
    <t>Balance Sheet</t>
  </si>
  <si>
    <t>T0</t>
  </si>
  <si>
    <t>T1</t>
  </si>
  <si>
    <t>Time One</t>
  </si>
  <si>
    <t>Form 309</t>
  </si>
  <si>
    <t>Form 310</t>
  </si>
  <si>
    <t>Form 311</t>
  </si>
  <si>
    <t>Form 312</t>
  </si>
  <si>
    <t>Form 313</t>
  </si>
  <si>
    <t>Form 314</t>
  </si>
  <si>
    <t>LCR Summary</t>
  </si>
  <si>
    <t>Contents</t>
  </si>
  <si>
    <t>Balance Sheet Distributions</t>
  </si>
  <si>
    <t>Claims Distribution</t>
  </si>
  <si>
    <t>Projected Solvency II Technical Provisions at Time Zero</t>
  </si>
  <si>
    <t>Financial Information</t>
  </si>
  <si>
    <t>Supplementary Questionnaire Forms</t>
  </si>
  <si>
    <t>Form 500</t>
  </si>
  <si>
    <t>Form 501</t>
  </si>
  <si>
    <t>Form 502</t>
  </si>
  <si>
    <t>Form 503</t>
  </si>
  <si>
    <t>Form 510</t>
  </si>
  <si>
    <t>Form 511</t>
  </si>
  <si>
    <t>Form 520</t>
  </si>
  <si>
    <t>Form 521</t>
  </si>
  <si>
    <t>Form 530</t>
  </si>
  <si>
    <t>Form 531</t>
  </si>
  <si>
    <t>Form 540</t>
  </si>
  <si>
    <t>Form 550</t>
  </si>
  <si>
    <t>Form 560</t>
  </si>
  <si>
    <t>Form 600</t>
  </si>
  <si>
    <t>Form 570</t>
  </si>
  <si>
    <t>Form 571</t>
  </si>
  <si>
    <t>&gt; 50th w: if &lt; 50th</t>
  </si>
  <si>
    <t>&gt; 75th w: if &lt; 75th</t>
  </si>
  <si>
    <t>&gt; 90th w: if &lt; 90th</t>
  </si>
  <si>
    <t>Mean Net Claims</t>
  </si>
  <si>
    <t>w: if &lt; B Total</t>
  </si>
  <si>
    <t>50th Net Claims Percentile</t>
  </si>
  <si>
    <t>75th Net Claims Percentile</t>
  </si>
  <si>
    <t>90th Net Claims Percentile</t>
  </si>
  <si>
    <t>95th Net Claims Percentile</t>
  </si>
  <si>
    <t>99.5th Net Claims Percentile</t>
  </si>
  <si>
    <t xml:space="preserve">Total 50th net claim percentile should normally be less than total of Mean Net Claims. </t>
  </si>
  <si>
    <t>Is total 50th net claims percentile (E) &lt; total mean net claims (B)</t>
  </si>
  <si>
    <t>J1</t>
  </si>
  <si>
    <t>R</t>
  </si>
  <si>
    <t>S</t>
  </si>
  <si>
    <t>T</t>
  </si>
  <si>
    <t>U</t>
  </si>
  <si>
    <t>V</t>
  </si>
  <si>
    <t>W</t>
  </si>
  <si>
    <t>X</t>
  </si>
  <si>
    <t>w: if &gt;= 50% OR &lt;= 25%</t>
  </si>
  <si>
    <t>w: if &gt;= 25% OR &lt;= 6.25%</t>
  </si>
  <si>
    <t>w: if &gt;= 10% OR &lt;= 1%</t>
  </si>
  <si>
    <t>w: if &gt;= 5% OR &lt;= 0.25%</t>
  </si>
  <si>
    <t>w: if &gt;= 0.5% OR &lt;= 0.0025%</t>
  </si>
  <si>
    <t>K2</t>
  </si>
  <si>
    <t>L3</t>
  </si>
  <si>
    <t>M4</t>
  </si>
  <si>
    <t>N5</t>
  </si>
  <si>
    <t>O1</t>
  </si>
  <si>
    <t>P2</t>
  </si>
  <si>
    <t>Q3</t>
  </si>
  <si>
    <t>R4</t>
  </si>
  <si>
    <t>S5</t>
  </si>
  <si>
    <t>U2</t>
  </si>
  <si>
    <t>V3</t>
  </si>
  <si>
    <t>W4</t>
  </si>
  <si>
    <t>X5</t>
  </si>
  <si>
    <t>Should be between 50% AND  25%</t>
  </si>
  <si>
    <t>Should be between 25% AND  6.25%</t>
  </si>
  <si>
    <t>Should be between 10% AND  1%</t>
  </si>
  <si>
    <t>Should be between 5% AND  0.25%</t>
  </si>
  <si>
    <t>Should be between 0.5% AND  0.0025%</t>
  </si>
  <si>
    <t>Net Premium should normally be zero or more</t>
  </si>
  <si>
    <t>50th Joint Quantile Exceedance Probability</t>
  </si>
  <si>
    <t>75th Joint Quantile Exceedance Probability</t>
  </si>
  <si>
    <t>90th Joint Quantile Exceedance Probability</t>
  </si>
  <si>
    <t>95th Joint Quantile Exceedance Probability</t>
  </si>
  <si>
    <t>99.5th Joint Quantile Exceedance Probability</t>
  </si>
  <si>
    <t>Should be between 50% AND 25%</t>
  </si>
  <si>
    <r>
      <t xml:space="preserve">LCR </t>
    </r>
    <r>
      <rPr>
        <b/>
        <sz val="16"/>
        <color indexed="9"/>
        <rFont val="Arial"/>
        <family val="2"/>
      </rPr>
      <t>502 VALIDATIONS &amp; WARNINGS</t>
    </r>
  </si>
  <si>
    <t>99.5th net claims percentile (I) should be normally be greater than Net Premium (A)</t>
  </si>
  <si>
    <t>&gt; 95th w: if &lt; 95th
w: if &lt; A</t>
  </si>
  <si>
    <t>w: if &lt; A Total</t>
  </si>
  <si>
    <t>J4</t>
  </si>
  <si>
    <t>K5</t>
  </si>
  <si>
    <t>L1</t>
  </si>
  <si>
    <t>M2</t>
  </si>
  <si>
    <t>N3</t>
  </si>
  <si>
    <t>O4</t>
  </si>
  <si>
    <t>P5</t>
  </si>
  <si>
    <t>Q1</t>
  </si>
  <si>
    <t>R2</t>
  </si>
  <si>
    <t>S3</t>
  </si>
  <si>
    <t>T4</t>
  </si>
  <si>
    <t>U5</t>
  </si>
  <si>
    <r>
      <t xml:space="preserve">LCR </t>
    </r>
    <r>
      <rPr>
        <b/>
        <sz val="16"/>
        <color indexed="9"/>
        <rFont val="Arial"/>
        <family val="2"/>
      </rPr>
      <t>510 VALIDATIONS &amp; WARNINGS</t>
    </r>
  </si>
  <si>
    <t xml:space="preserve">
Complete the table below for total premium risk (including catastrophe) and reserve risk. 
Enter the probability of exceeding the indicated percentile on both premium and reserve risk. Do not complete the shaded boxes. For the "Break-even" row/column, overwrite "Break-even" with the approximate percentile at which a loss occurs. The probability should be the probability of a loss on both reserves and underwriting. Enter all figures as % to four decimal places.
Example: if the class makes an underwriting loss (loss and allocated expense exceeds premium on an ultimate basis) at the 70th percentile and a loss on reserves (ultimate claims run-off exceeds best estimate reserves) at the 55th percentile, indicate "70th" in the top row, far-right column, and "55th" in the left-most column, bottom row. Input the probability of exceeding both percentiles in the bottom right cell of the table. For example, if the 70th percentile for underwriting risk and the 55th percentile are both exceeded in 3500 simulations out of 50000, enter "7.00%" in the bottom right cell. 
</t>
  </si>
  <si>
    <t xml:space="preserve">
Complete the table below for total insurance risk and operational risk. Enter all figures as % to four decimal places.
See the first question for an example of how to calculate exceedance probabilities.
</t>
  </si>
  <si>
    <t xml:space="preserve">
Complete the table below for total insurance risk and reinsurance credit risk. Enter all figures as % to four decimal places.
For RI credit risk, the break even percentile corresponds to the percentile of the distribution at which there is no loss from default of reinsurance counterparties or profit from the release of the bad debt provision in the technical provisions. 
For insurance risk, the break-even percentile corresponds to the percentile of the distribution at which point at which an insurance loss (both underwriting and reserve) occurs.
See the first question for an example of how to calculate exceedance probabilities.
</t>
  </si>
  <si>
    <t>RI Credit Risk</t>
  </si>
  <si>
    <t>E5</t>
  </si>
  <si>
    <t>J5</t>
  </si>
  <si>
    <t>K1</t>
  </si>
  <si>
    <t>L2</t>
  </si>
  <si>
    <t>M3</t>
  </si>
  <si>
    <t>N4</t>
  </si>
  <si>
    <t>O5</t>
  </si>
  <si>
    <t>P1</t>
  </si>
  <si>
    <t>Q2</t>
  </si>
  <si>
    <t>R3</t>
  </si>
  <si>
    <t>S4</t>
  </si>
  <si>
    <t>T5</t>
  </si>
  <si>
    <t>Insurance Risk Break Even Percentile</t>
  </si>
  <si>
    <t>Market Risk Break Even Percentile</t>
  </si>
  <si>
    <t xml:space="preserve">A </t>
  </si>
  <si>
    <r>
      <t xml:space="preserve">LCR </t>
    </r>
    <r>
      <rPr>
        <b/>
        <sz val="16"/>
        <color indexed="9"/>
        <rFont val="Arial"/>
        <family val="2"/>
      </rPr>
      <t>550 VALIDATIONS &amp; WARNINGS</t>
    </r>
  </si>
  <si>
    <t>Difference (Relative) LCR v SBF PY Net Premium</t>
  </si>
  <si>
    <t>Difference (Relative) LCR v SBF Net Claims</t>
  </si>
  <si>
    <t>Specification Notes Only</t>
  </si>
  <si>
    <t>The validations in Cells C1, C4, G1 &amp; G4 will be turned off in the Excel version of the specification. This allows users to complete the cells as they see fit rather than being forced to complete the splits prior to the summary values.</t>
  </si>
  <si>
    <t>Should be more than or equal to 50%</t>
  </si>
  <si>
    <t>99.5th - "RI credit risk loss vs. RI recovery (Gross) - defaulting counterparties"</t>
  </si>
  <si>
    <t>Lloyd's requires a loss given default of 50%.</t>
  </si>
  <si>
    <t>Difference</t>
  </si>
  <si>
    <t>Number of years of historical data available</t>
  </si>
  <si>
    <t>Number of years given full credibility for parameterisation</t>
  </si>
  <si>
    <t>Number of years considered for parameterisation
(i.e. given either full or partial credibility)</t>
  </si>
  <si>
    <t>Gross Net Premium</t>
  </si>
  <si>
    <t>Plan loss ratio (Gross Net)</t>
  </si>
  <si>
    <t>Modelled loss ratio (Gross Net)</t>
  </si>
  <si>
    <t>Net Net Premium</t>
  </si>
  <si>
    <t>Plan loss ratio (Net Net)</t>
  </si>
  <si>
    <t>Modelled loss ratio (Net net)</t>
  </si>
  <si>
    <t>Ultimate Gross Net CoV excl. cat</t>
  </si>
  <si>
    <t>One-Year Gross Net CoV excl. cat</t>
  </si>
  <si>
    <t>Ultimate Net Net CoV excl. cat</t>
  </si>
  <si>
    <t>One-Year Net Net CoV excl. cat</t>
  </si>
  <si>
    <t xml:space="preserve">
This question is to compare SBF and modelled loss ratios.
Complete the tables below for the proposed YoA.
• The class names should be those used in your internal model.
• If the number of classes exceeds fifteen, you may either show the results for the additional classes individually (click on the + box on the left to expand the collapsed rows) or combine in “All Other”.
• Net Premium is for the proposed YoA only. The total should be consistent with the proposed YoA total in LCR form 313 row 1, column D. 
• Loss ratios should be in % to 2 d.p.
• "Gross Net" means gross of reinsurance but net of acquisition costs.
• Loss ratios are undiscounted net ultimate for the proposed YoA. The total plan loss ratio should reconcile with the latest SBF.
• CoVs are net net excluding catastrophe losses and applicable for proposed YoA. This will include both attritional and large claims. 
• The CoVs should be calculated in terms of the resulting loss ratio distribution.
• CoVs should be in % to 2 d.p.
Please refer to sections 1.12-1.15 of the 2019 YoA SCR Guidance.</t>
  </si>
  <si>
    <t xml:space="preserve">
Complete the table on the below for the data used for parameterisation.
• The class names should be those used in your internal model.
• The number of years historical data available refers to the data available internally from writing the class, while the subsequent columns refer to the subset of this experience which is actually used for parameterisation purposes.
• Comments should focus on justification of the selected years, noting any exclusions, material expert judgements or benchmarks used.
It is accepted that the parameters selected are derived in combination with expert judgement. As guidance please consider full credibility to apply if: you use data volatility metrics to inform parameterisation based on these years of data with no allowance for credibility weighting between years with an expectation that they are appropriately represented by the distribution, i.e. they are not considered to be outlying experience which the distribution is not designed to capture, though they could represent relatively favourable/adverse experience in the distribution.
Please refer to sections 1.16-1.17 of the 2019 YoA SCR Guidance.</t>
  </si>
  <si>
    <t>562 SBF Class Mapping - Quantitative Inputs</t>
  </si>
  <si>
    <t>Model class name</t>
  </si>
  <si>
    <t>SBF class name</t>
  </si>
  <si>
    <t>Proportion of mean claims of SBF class allocated to model class</t>
  </si>
  <si>
    <t>Mean (One-year)</t>
  </si>
  <si>
    <t>1a</t>
  </si>
  <si>
    <t>Sum of risk categories should equal total mean for one-year risk</t>
  </si>
  <si>
    <t>Cat Risk</t>
  </si>
  <si>
    <t>Insurance risk excluding Cat</t>
  </si>
  <si>
    <t>Premium risk excluding Cat</t>
  </si>
  <si>
    <t xml:space="preserve">Post diversified claims </t>
  </si>
  <si>
    <t>Post Diversified Claims</t>
  </si>
  <si>
    <t>F(i)</t>
  </si>
  <si>
    <t>I(i)</t>
  </si>
  <si>
    <t>Z</t>
  </si>
  <si>
    <t>AA</t>
  </si>
  <si>
    <t>AB</t>
  </si>
  <si>
    <t>AC</t>
  </si>
  <si>
    <t>Insurance Risk excluding Cat (Modelled)</t>
  </si>
  <si>
    <t>Mean Outcome (one-year)</t>
  </si>
  <si>
    <t>1:200 
Confidence (one-year)</t>
  </si>
  <si>
    <t>1b</t>
  </si>
  <si>
    <t>Interest rate risk on liabilities</t>
  </si>
  <si>
    <t>Question 7</t>
  </si>
  <si>
    <t>The table compares the modelled aggregate result for insurance risk excluding catastrophe with full dependence and a sum of squares test result (SST) assuming zero correlation. The credit from the risk margin has been excluded from the mean and 99.5th values provided in Question 6. Lloyd's will use the table to provide an initial indication of whether the level of diversification within insurance risk is appropriate. 
No inputs are required for this section.</t>
  </si>
  <si>
    <t>Insurance Risk excluding Cat (Fully Dependent)</t>
  </si>
  <si>
    <t>Insurance Risk excluding Cat (SST)</t>
  </si>
  <si>
    <t>Net Claims</t>
  </si>
  <si>
    <t>Net Claims total should match Form 313.3 - 4H</t>
  </si>
  <si>
    <t>J2</t>
  </si>
  <si>
    <t>J3</t>
  </si>
  <si>
    <t>L4</t>
  </si>
  <si>
    <t>L6</t>
  </si>
  <si>
    <t>Market Risk Diversified Total: 1:200 Confidence must be equal to Form 309 One-Year Pre diversification Market Risk</t>
  </si>
  <si>
    <t>Is Sum(Col B) = Form 313.3 - 4H</t>
  </si>
  <si>
    <t>Is Sum(Col B) = Form 313.3 - 1H + Form 313.3 - 4H</t>
  </si>
  <si>
    <t>Sum of risk categories should equal total mean for ultimate as seen in LCR 310.1 - A2</t>
  </si>
  <si>
    <t>Insurance Risk (Modelled)</t>
  </si>
  <si>
    <t>Interest Rate Risk</t>
  </si>
  <si>
    <t>Market Risk Interest Rate Risk: Mean Outcome (Ultimate)</t>
  </si>
  <si>
    <t>Market Risk Interest Rate Risk: Mean Outcome (One-year)</t>
  </si>
  <si>
    <t>Market Risk Credit Risk: Mean Outcome (one-year)</t>
  </si>
  <si>
    <t>Market Risk Equity and Other Asset Risk: Mean Outcome (one-year)</t>
  </si>
  <si>
    <t>Market Risk Liquidity Risk: Mean Outcome (one-year)</t>
  </si>
  <si>
    <t>Market Risk Foreign Exchange Risk: Mean Outcome (one-year)</t>
  </si>
  <si>
    <t>Market Risk Other Risks: Mean Outcome (one-year)</t>
  </si>
  <si>
    <t>Net Claims total should match the total of Form 313.3 - H1 and Form 313.3 - H4</t>
  </si>
  <si>
    <t>Is Sum(Col A) = Form 313.3 - H5</t>
  </si>
  <si>
    <t>Net Claims total should equal Form 313.3 - H5</t>
  </si>
  <si>
    <t>D1a</t>
  </si>
  <si>
    <t>D1b</t>
  </si>
  <si>
    <t>Market Risk Interest rate risk on liabilities:
Mean Outcome (Ultimate)</t>
  </si>
  <si>
    <t>Market Risk Interest rate risk on liabilities:
Mean Outcome (Ultimate) should normally be zero or less.</t>
  </si>
  <si>
    <t>Market Risk Interest rate risk on assets:
Mean Outcome (Ultimate)</t>
  </si>
  <si>
    <t>Market Risk Interest rate risk on assets:
Mean Outcome (Ultimate) should normally be zero or less.</t>
  </si>
  <si>
    <t>Class with highest vs 2nd highest mean claims</t>
  </si>
  <si>
    <t>Class with highest vs 3rd highest mean claims</t>
  </si>
  <si>
    <t>Class with 2nd highest vs 3rd highest mean claims</t>
  </si>
  <si>
    <t>Total claims at the 99.5th percentile should match Form 313.3 - I5</t>
  </si>
  <si>
    <t>F (Total)</t>
  </si>
  <si>
    <t>F (by Class)</t>
  </si>
  <si>
    <t>W1</t>
  </si>
  <si>
    <t>Is W1 = Sum(W2 + W3)</t>
  </si>
  <si>
    <t>Sum of Risk Margin allocated to Insurance Risk should equal the amounts credited to Premium and Reserve Risk.</t>
  </si>
  <si>
    <t>ENIDs</t>
  </si>
  <si>
    <t>latest QSR (Q2 or Q4)</t>
  </si>
  <si>
    <t>PY - 1</t>
  </si>
  <si>
    <t>PY - 2</t>
  </si>
  <si>
    <t>=PY-1</t>
  </si>
  <si>
    <t>=PY-2</t>
  </si>
  <si>
    <t>=PY-3</t>
  </si>
  <si>
    <t>=PY-4</t>
  </si>
  <si>
    <t>=PY-5</t>
  </si>
  <si>
    <t>=PY-6</t>
  </si>
  <si>
    <t>PY (ie, 2020 when proposed year = 2020)</t>
  </si>
  <si>
    <r>
      <t xml:space="preserve">LCR </t>
    </r>
    <r>
      <rPr>
        <b/>
        <sz val="16"/>
        <color indexed="9"/>
        <rFont val="Arial"/>
        <family val="2"/>
      </rPr>
      <t>500 VALIDATIONS &amp; WARNINGS</t>
    </r>
  </si>
  <si>
    <r>
      <t xml:space="preserve">LCR </t>
    </r>
    <r>
      <rPr>
        <b/>
        <sz val="16"/>
        <color indexed="9"/>
        <rFont val="Arial"/>
        <family val="2"/>
      </rPr>
      <t>520 VALIDATIONS &amp; WARNINGS</t>
    </r>
  </si>
  <si>
    <r>
      <t xml:space="preserve">LCR </t>
    </r>
    <r>
      <rPr>
        <b/>
        <sz val="16"/>
        <color indexed="9"/>
        <rFont val="Arial"/>
        <family val="2"/>
      </rPr>
      <t>531 VALIDATIONS &amp; WARNINGS</t>
    </r>
  </si>
  <si>
    <r>
      <t xml:space="preserve">LCR </t>
    </r>
    <r>
      <rPr>
        <b/>
        <sz val="16"/>
        <color indexed="9"/>
        <rFont val="Arial"/>
        <family val="2"/>
      </rPr>
      <t>570 VALIDATIONS &amp; WARNINGS</t>
    </r>
  </si>
  <si>
    <t>Minimum contractually obliged RI premium for Propose YoA should be equal to that stated in their Technical Provisions in Form 312</t>
  </si>
  <si>
    <r>
      <t xml:space="preserve">LCR </t>
    </r>
    <r>
      <rPr>
        <b/>
        <sz val="16"/>
        <color indexed="9"/>
        <rFont val="Arial"/>
        <family val="2"/>
      </rPr>
      <t>400 VALIDATIONS &amp; WARNINGS</t>
    </r>
  </si>
  <si>
    <t>Form 400.5 - 2A</t>
  </si>
  <si>
    <t>Are reinsurance contract boundaries modelled explicitly?</t>
  </si>
  <si>
    <t>w: if '400.5 - 2A' = "No"</t>
  </si>
  <si>
    <t xml:space="preserve">Under the latest guidance, reinsurance contract boundaries should be modelled explicitly. </t>
  </si>
  <si>
    <t>It would be expected that the unincepted legally obliged reinsurance premium for the proposed YoA matches the amount stated in the LCR Form 312 (Technical Provisions)</t>
  </si>
  <si>
    <t>J6</t>
  </si>
  <si>
    <t>L5</t>
  </si>
  <si>
    <t>L8</t>
  </si>
  <si>
    <t>L9</t>
  </si>
  <si>
    <t>Is L9 = Form 309 C7</t>
  </si>
  <si>
    <t>Market Risk Interest Rate Risk: 1:200 Confidence (one-year)</t>
  </si>
  <si>
    <t>Market Risk Credit Risk: 1:200 Confidence (one-year)</t>
  </si>
  <si>
    <t>Market Risk Equity and Other Asset Risk: 1:200 Confidence (one-year)</t>
  </si>
  <si>
    <t>Market Risk Liquidity Risk: 1:200 Confidence (one-year)</t>
  </si>
  <si>
    <t>Market Risk Foreign Exchange Risk: 1:200 Confidence (one-year)</t>
  </si>
  <si>
    <t>Market Risk Other Risks: 1:200 Confidence (one-year)</t>
  </si>
  <si>
    <t>Market Risk Diversification Credit: 1:200 Confidence (one-year)</t>
  </si>
  <si>
    <t>Market Risk Diversified Total: 1:200 Confidence (one-year)</t>
  </si>
  <si>
    <t>Is G1 = Form 310 A1</t>
  </si>
  <si>
    <t>I10</t>
  </si>
  <si>
    <t>I11</t>
  </si>
  <si>
    <t>Is I1 = Form 309 C11</t>
  </si>
  <si>
    <t>Validation Name</t>
  </si>
  <si>
    <t>New</t>
  </si>
  <si>
    <t>Exisiting</t>
  </si>
  <si>
    <t>Updated</t>
  </si>
  <si>
    <t>Existing</t>
  </si>
  <si>
    <t>Is Sum(Col F) = Form 313.3 - I5</t>
  </si>
  <si>
    <t>This Return (Modelling YOA, Edition Number)</t>
  </si>
  <si>
    <t>Previous Return (Modelling YOA, Edition Number)</t>
  </si>
  <si>
    <t xml:space="preserve">Is D1 = Form 314.2 - D1a + Form 314.2 - D1b </t>
  </si>
  <si>
    <t>Interest Rate Risk mean should equal the sum of the parts in 1a and 1b</t>
  </si>
  <si>
    <t>Is J1 = Form 314.2 - J1a + Form 314.2 - J1b</t>
  </si>
  <si>
    <t xml:space="preserve">Interest rate risk on assets </t>
  </si>
  <si>
    <t>ENIDS</t>
  </si>
  <si>
    <t>Current Year of Account (i.e. for the 2020 LCR the CY is 2019)</t>
  </si>
  <si>
    <t>Proposed Year Plus One Year of Account (i.e. for the 2020 LCR the PY+1 is 2021)</t>
  </si>
  <si>
    <t>Proposed Year of Account (i.e. for the 2020 LCR the PY is 2020)</t>
  </si>
  <si>
    <t>Lloyd's Capital Return Specification 2020</t>
  </si>
  <si>
    <t>1234</t>
  </si>
  <si>
    <t>SCR (Ultimate) Split</t>
  </si>
  <si>
    <t>Form 400</t>
  </si>
  <si>
    <t>Qualitative Information</t>
  </si>
  <si>
    <t>Reserve Risk - Quantitative Inputs</t>
  </si>
  <si>
    <t>Reserve Risk - Outputs</t>
  </si>
  <si>
    <t>Dependencies - Quantitative Inputs</t>
  </si>
  <si>
    <t>Dependencies - Outputs</t>
  </si>
  <si>
    <t>Reinsurance - Quantitative Inputs</t>
  </si>
  <si>
    <t>Reinsurance - Outputs</t>
  </si>
  <si>
    <t>Post Diversified Risks - Quantitative Inputs</t>
  </si>
  <si>
    <t>Form 541</t>
  </si>
  <si>
    <t>Post Diversified Risks - Outputs</t>
  </si>
  <si>
    <t>YOA SCR Inputs</t>
  </si>
  <si>
    <t>Form 561</t>
  </si>
  <si>
    <t>Form 562</t>
  </si>
  <si>
    <t>SBF Class Mapping - Quantitative Inputs</t>
  </si>
  <si>
    <t>Reinsurance Contract Boundaries - Quantitative Inputs</t>
  </si>
  <si>
    <t>Analysis of Change</t>
  </si>
  <si>
    <t>571 Reinsurance Contract Boundaries - Outputs</t>
  </si>
  <si>
    <t>Reinsurance Contract Boundaries - Outputs</t>
  </si>
  <si>
    <t>501 Premium Risk Excluding Catastrophe - Outputs</t>
  </si>
  <si>
    <t>502 Premium Risk Including Catastrophe - Quantitative Inputs</t>
  </si>
  <si>
    <t>500 Premium Risk Excluding Catastrophe - Quantitative Inputs</t>
  </si>
  <si>
    <t>503 Premium Risk Including Catastrophe - Outputs</t>
  </si>
  <si>
    <t>550 LCR vs SBF Reconciliation</t>
  </si>
  <si>
    <t>Premium Risk Excluding Catastrophe - Quantitative Inputs</t>
  </si>
  <si>
    <t>Premium Risk Excluding Catastrophe - Outputs</t>
  </si>
  <si>
    <t>Premium Risk Including Catastrophe - Quantitative Inputs</t>
  </si>
  <si>
    <t>Premium Risk Including Catastrophe - Outputs</t>
  </si>
  <si>
    <t>LCR vs SBF Reconciliation</t>
  </si>
  <si>
    <t>Analysis of Change Forms</t>
  </si>
  <si>
    <t>Assumed USD exchange rate</t>
  </si>
  <si>
    <t>Time Zero - The balance sheet projection at December 2019 (Time 0 (T0)) should be prepared on the basis of net nil basic own funds on a Solvency II basis. The LCR reports the projected net technical provisions at T0 and the model should assume that equivalent assets are held.</t>
  </si>
  <si>
    <t>The figures provided in this pro-forma are to be in GBP(m). The exchange rate to be used for conversion is the rate as at 30-June-2019 rate for the September submission.</t>
  </si>
  <si>
    <t>The final Lloyd's Capital Return to be submitted is to be based on the SBF submitted in September 2019. There is a requirement to update the LCR for material changes during the SBF review phase. Additional submissions should continue to report the SBF version that the LCR is based on.</t>
  </si>
  <si>
    <t>The Ultimate SCR should recognise the gains from running off the risk margin within technical provisions at time 0 (December-2019) to nil. The One-Year SCR will include the movement in the risk margin from time 0 to time 1 (December-2020) in common with all projected movements in the Solvency II balance sheet at the 1:200 confidence level over one year.</t>
  </si>
  <si>
    <r>
      <t xml:space="preserve">All the figures provided in this pro-forma are to allow for unincepted legal obligations at the start of the proposed year (as at 01-January-2020); however, in relation to the unincepted legal obligations at the end of the proposed year (i.e. 01-January-2021), the following apply:
- Figures on a One-Year basis include unincepted legal obligations at the end of the proposed year                                                                                                                                                                                                                                
- Figures on an Ultimate basis </t>
    </r>
    <r>
      <rPr>
        <b/>
        <u/>
        <sz val="11"/>
        <color theme="1"/>
        <rFont val="Arial"/>
        <family val="2"/>
      </rPr>
      <t>exclude</t>
    </r>
    <r>
      <rPr>
        <sz val="11"/>
        <color theme="1"/>
        <rFont val="Arial"/>
        <family val="2"/>
      </rPr>
      <t xml:space="preserve"> unincepted legal obligations at the end of the proposed year (e.g. exclude any 2021 underwriting year exposure from the 2020 Ultimate SCR calculation)
   (Unincepted legal obligations relate to unincepted business as described in the Lloyd’s Solvency II guidance notes on technical provisions.)</t>
    </r>
  </si>
  <si>
    <t>LCR Forms</t>
  </si>
  <si>
    <t>·</t>
  </si>
  <si>
    <t>The unincepted legal obligations are as at the end of the proposed year (i.e. for the 2020 year SCR this would relate to the 2021 and future underlying pure years). We have drawn in the 2020 Unincepted Legal Obligations (from Form 312) into column I, as a starting point. If these differ to 2021 unincepted legal obligations then reconcile using column J (and a brief explanation in accompanying documentation).</t>
  </si>
  <si>
    <t>The years to be included are all years up to and including the proposed year. For example, if the 2020 SCR is calculated, the modelled claims will need to be provided for 2020 and prior underwriting years.</t>
  </si>
  <si>
    <t>Insurance Losses: Claims should capture all undiscounted future claims cash flows at the prospective year end date, i.e. both those relating to 'Premium' and 'Claims' provisions. For example, for the 2020 underwriting year of account include all undiscounted future claims cash flows relating to the 2020 year of account at the prospective year end date (31-December-2019 for a 2020 SCR), this will include claims cash flows relating to earned and unearned risk for the 2020 underwriting year of account. Claims should include ALAE.
Net Claims should exclude the undiscounted bad debt provisions as this is captured in column N.</t>
  </si>
  <si>
    <t>The years to be included are all years up to, but excluding the proposed year. For example, if the 2020 SCR is calculated, the technical provisions will need to be provided for 2019 and prior. These values should be the estimated position as at 31-December-2019.</t>
  </si>
  <si>
    <t>The net claims should be estimated after allowing for the bad debt provision expected to be held in the Solvency II balance sheet at December 2019. Where the reinsurance recoveries would have been materially higher as the mean bad debt provision is significant, please include a note affirming this. The SCR methodology document should cover the bad debt provision expected to be held as part of the commentary covering the assessment of 1:200 reinsurance credit risk.</t>
  </si>
  <si>
    <t xml:space="preserve">Modelled losses for catastrophe should be in respect of planned exposures from 1 January 2020 on all years of account, and exclude payments for reserves established on events occurring prior to the SCR as at date.
Modelled losses include net claims and expenses, but exclude reinstatement premiums. Accordingly, all losses should correspond to 'net loss' terminology not 'final net loss' estimates in-line with the total insurance modelled losses.
</t>
  </si>
  <si>
    <t>Enter the mean and 1:200 on any binder business attaching to YOA 2020 or prior and not recognised as written as at year-end 2020. The policies meeting this criteria will depend on the contract definitions. Refer to 5.96 of the Guidance Notes.</t>
  </si>
  <si>
    <t>2020</t>
  </si>
  <si>
    <t>Highlighted tabs contain new items for 2020</t>
  </si>
  <si>
    <t>Unicepted Legal Obligations as at December 2020, for the 2021 year of account (Note 311.5)</t>
  </si>
  <si>
    <t>Supplementary Questionnaire Notes</t>
  </si>
  <si>
    <t>Purpose of the questionnaire</t>
  </si>
  <si>
    <t>The purpose of this questionnaire is to enable Lloyd’s to more quickly identify potential issues with the LCR, while not significantly adding to agents’ workloads.</t>
  </si>
  <si>
    <t>Contents of the questionnaire</t>
  </si>
  <si>
    <r>
      <t xml:space="preserve">GENERAL POINTS TO NOTE - Please refer to full guidance instructions at </t>
    </r>
    <r>
      <rPr>
        <b/>
        <sz val="11"/>
        <color theme="0"/>
        <rFont val="Segoe UI"/>
        <family val="2"/>
      </rPr>
      <t xml:space="preserve">https://www.lloyds.com/market-resources/capital-and-reserving/capital-guidance/internal-model-scr </t>
    </r>
    <r>
      <rPr>
        <sz val="11"/>
        <color theme="0"/>
        <rFont val="Segoe UI"/>
        <family val="2"/>
      </rPr>
      <t>for further details</t>
    </r>
  </si>
  <si>
    <t>Completing the questionnaire</t>
  </si>
  <si>
    <t>The unincepted legal obligations are as at the beginning of the proposed year. For example, if the 2020 SCR is calculated, the unincepted legal obligations would relate to the 2020 and future underlying pure years.</t>
  </si>
  <si>
    <t>99.5th net claims percentile (F) should be greater than Mean Net Claims (A)</t>
  </si>
  <si>
    <t>99.5th net claims percentile Total (F) should be greater than Mean Net Claims Total  (A)</t>
  </si>
  <si>
    <t>Market Risk Interest rate risk on liabilities:
Mean Outcome (one-year)</t>
  </si>
  <si>
    <t>Market Risk Interest rate risk on assets:
Mean Outcome (one-year)</t>
  </si>
  <si>
    <t>L1a</t>
  </si>
  <si>
    <t>L1b</t>
  </si>
  <si>
    <t>Market Risk Interest rate risk on liabilities:
Mean Outcome (Ultimate) should normally be equal to 1:200 outcome.</t>
  </si>
  <si>
    <t>Is D1a = F1a</t>
  </si>
  <si>
    <t>I Total</t>
  </si>
  <si>
    <t>U7</t>
  </si>
  <si>
    <t>One-year mean SCR</t>
  </si>
  <si>
    <t>V7</t>
  </si>
  <si>
    <t>Ultimate mean SCR</t>
  </si>
  <si>
    <t>W7</t>
  </si>
  <si>
    <t>v: if &lt;&gt; 309.2 G5</t>
  </si>
  <si>
    <t>99.5th - "RI credit risk loss on RI recovery"</t>
  </si>
  <si>
    <t>Should be equal to form 309, row 5, column G</t>
  </si>
  <si>
    <t>RI credit risk at the 99.5th percentile should match Form 309.2 - G5</t>
  </si>
  <si>
    <t>YOA SCR (Ultimate) Total</t>
  </si>
  <si>
    <t>Total of SCR splits by open YOA should match Form 309.1 - B1</t>
  </si>
  <si>
    <r>
      <t xml:space="preserve">LCR </t>
    </r>
    <r>
      <rPr>
        <b/>
        <sz val="16"/>
        <color indexed="9"/>
        <rFont val="Arial"/>
        <family val="2"/>
      </rPr>
      <t>560 VALIDATIONS &amp; WARNINGS</t>
    </r>
  </si>
  <si>
    <t>ValidationStatus</t>
  </si>
  <si>
    <t>Pre-Populated</t>
  </si>
  <si>
    <t>ValidationType</t>
  </si>
  <si>
    <t>F38:F40</t>
  </si>
  <si>
    <t>F41:F43</t>
  </si>
  <si>
    <t>In form 400 Qualitative Information, select “Yes” or “No” for each question, and provide a short explanation (one-two paragraphs) for each question answered “Yes”. The explanations should be given in the space provided and not reference other documentation, unless stated otherwise in the question.
For the quantitative section, enter the required inputs in the following sheets: 
- 500 Premium Risk Excluding Catastrophe - Quantitative Inputs
- 502 Premium Risk Including Catastrophe - Quantitative Inputs
- 510 Reserve Risk - Quantitative Inputs
- 520 Dependencies - Quantitative Inputs
- 530 Reinsurance - Quantitative Inputs
- 540 Post Diversified Risks - Quantitative Inputs
- 550 LCR vs SBF Reconciliation
- 560 YOA SCR Inputs
- 561 Plan Loss Ratios and Paramaterisation - Quantative Inputs
- 562 SBF Class Mapping - Quantitative Inputs
- 570 Reinsurance Contract Boundary Adjustment - Quantitative Inputs
Complete the entire table included in each question. Add brief comments (two paragraphs maximum) where appropriate. Sheets 501, 503, 511, 521, 531, 541 and 551 contain outputs only (unless stated otherwise). They show the metrics and tests that Lloyd's will use when reviewing the Supplementary Questionnaire.
The questionnaire has been designed with the intention of minimising any further work required of agents. Nonetheless, it is possible that some of the quantitative questions may require capturing additional model outputs. Agents should review the questionnaire as early as possible in order to allow sufficient time for the capture of any additional outputs. 
The instructions in the questionnaire are intended to be complete and self-contained; no reference to other documents should be necessary, except where noted. In particular, the post diversification calculations required for 540 Post Diversified Risks - Quantitative Inputs are covered in detail in the Notes to the Supplementary Questionnaire and Analysis of Change available on lloyds.com. This document also provides background on other areas that agents have raised queries on in the past.</t>
  </si>
  <si>
    <t>Class of Business 1</t>
  </si>
  <si>
    <t>500.1(Row#)A</t>
  </si>
  <si>
    <t>500.1(Row#)B</t>
  </si>
  <si>
    <t>500.1(Row#)C</t>
  </si>
  <si>
    <t>500.1(Row#)D</t>
  </si>
  <si>
    <t>500.1 A Total</t>
  </si>
  <si>
    <t>500.1 B Total</t>
  </si>
  <si>
    <t>500.1 Sum(B)</t>
  </si>
  <si>
    <t>500.1 Sum(E)</t>
  </si>
  <si>
    <t>500.1 Sum(F)</t>
  </si>
  <si>
    <t>500.1 Sum(G)</t>
  </si>
  <si>
    <t>500.1 Sum(H)</t>
  </si>
  <si>
    <t>500.1 Sum(I)</t>
  </si>
  <si>
    <t>500.1 E Total</t>
  </si>
  <si>
    <t>500.1 F Total</t>
  </si>
  <si>
    <t>500.1 G Total</t>
  </si>
  <si>
    <t>500.1 H Total</t>
  </si>
  <si>
    <t>500.1 I Total</t>
  </si>
  <si>
    <t>500.1 Class Name with largest column B</t>
  </si>
  <si>
    <t>500.1 largest column B</t>
  </si>
  <si>
    <t>500.1 Class Name with 2nd largest column B</t>
  </si>
  <si>
    <t>500.1 2nd largest column B</t>
  </si>
  <si>
    <t>500.1 Class Name with 3rd largest column B</t>
  </si>
  <si>
    <t>500.1 3rd largest column B</t>
  </si>
  <si>
    <t>502.1 Class Name with largest column B</t>
  </si>
  <si>
    <t>502.1 largest column B</t>
  </si>
  <si>
    <t>502.1 Class Name with 2nd largest column B</t>
  </si>
  <si>
    <t>502.1 2nd largest column B</t>
  </si>
  <si>
    <t>502.1 Class Name with 3rd largest column B</t>
  </si>
  <si>
    <t>502.1 3rd largest column B</t>
  </si>
  <si>
    <t>Validation Code</t>
  </si>
  <si>
    <t>V30954</t>
  </si>
  <si>
    <t>V30955</t>
  </si>
  <si>
    <t>V30901</t>
  </si>
  <si>
    <t>V30902</t>
  </si>
  <si>
    <t>V30903</t>
  </si>
  <si>
    <t>V30951</t>
  </si>
  <si>
    <t>V30952</t>
  </si>
  <si>
    <t>V30953</t>
  </si>
  <si>
    <t>V30911</t>
  </si>
  <si>
    <t>V30956</t>
  </si>
  <si>
    <t>V30904</t>
  </si>
  <si>
    <t>V30905</t>
  </si>
  <si>
    <t>V30907</t>
  </si>
  <si>
    <t>V30908</t>
  </si>
  <si>
    <t>V30909</t>
  </si>
  <si>
    <t>V30910</t>
  </si>
  <si>
    <t>V30959</t>
  </si>
  <si>
    <t>V30960</t>
  </si>
  <si>
    <t>V30917</t>
  </si>
  <si>
    <t>V30918</t>
  </si>
  <si>
    <t>V30961</t>
  </si>
  <si>
    <t>V30962</t>
  </si>
  <si>
    <t>V30926</t>
  </si>
  <si>
    <t>V30963</t>
  </si>
  <si>
    <t>V30919</t>
  </si>
  <si>
    <t>V30934</t>
  </si>
  <si>
    <t>V30920</t>
  </si>
  <si>
    <t>V30935</t>
  </si>
  <si>
    <t>V30922</t>
  </si>
  <si>
    <t>V30937</t>
  </si>
  <si>
    <t>V30923</t>
  </si>
  <si>
    <t>V30938</t>
  </si>
  <si>
    <t>V30924</t>
  </si>
  <si>
    <t>V30939</t>
  </si>
  <si>
    <t>V30925</t>
  </si>
  <si>
    <t>V30940</t>
  </si>
  <si>
    <t>V30966</t>
  </si>
  <si>
    <t>V30967</t>
  </si>
  <si>
    <t>V30968</t>
  </si>
  <si>
    <t>V30969</t>
  </si>
  <si>
    <t>V30932</t>
  </si>
  <si>
    <t>V30946</t>
  </si>
  <si>
    <t>V30933</t>
  </si>
  <si>
    <t>V30947</t>
  </si>
  <si>
    <t>V30957</t>
  </si>
  <si>
    <t>V30958</t>
  </si>
  <si>
    <t>V30964</t>
  </si>
  <si>
    <t>V30965</t>
  </si>
  <si>
    <t>V31002</t>
  </si>
  <si>
    <t>V31003</t>
  </si>
  <si>
    <t>V31004</t>
  </si>
  <si>
    <t>V31005</t>
  </si>
  <si>
    <t>V31013</t>
  </si>
  <si>
    <t>V31007</t>
  </si>
  <si>
    <t>V31009</t>
  </si>
  <si>
    <t>V31010</t>
  </si>
  <si>
    <t>V31011</t>
  </si>
  <si>
    <t>V31012</t>
  </si>
  <si>
    <t>V31014</t>
  </si>
  <si>
    <t>V31015</t>
  </si>
  <si>
    <t>V31016</t>
  </si>
  <si>
    <t>V31017</t>
  </si>
  <si>
    <t>V31018</t>
  </si>
  <si>
    <t>V31019</t>
  </si>
  <si>
    <t>V31020</t>
  </si>
  <si>
    <t>V31021</t>
  </si>
  <si>
    <t>V31022</t>
  </si>
  <si>
    <t>V31023</t>
  </si>
  <si>
    <t>V31024</t>
  </si>
  <si>
    <t>V31001</t>
  </si>
  <si>
    <t>V31101</t>
  </si>
  <si>
    <t>V31107</t>
  </si>
  <si>
    <t>V31125</t>
  </si>
  <si>
    <t>V31109</t>
  </si>
  <si>
    <t>V31111</t>
  </si>
  <si>
    <t>V31126</t>
  </si>
  <si>
    <t>V31102</t>
  </si>
  <si>
    <t>V31127</t>
  </si>
  <si>
    <t>V31128</t>
  </si>
  <si>
    <t>V31114</t>
  </si>
  <si>
    <t>V31129</t>
  </si>
  <si>
    <t>V31130</t>
  </si>
  <si>
    <t>V31103</t>
  </si>
  <si>
    <t>V31115</t>
  </si>
  <si>
    <t>V31131</t>
  </si>
  <si>
    <t>V31132</t>
  </si>
  <si>
    <t>V31104</t>
  </si>
  <si>
    <t>V31116</t>
  </si>
  <si>
    <t>V31133</t>
  </si>
  <si>
    <t>V31134</t>
  </si>
  <si>
    <t>V31105</t>
  </si>
  <si>
    <t>V31117</t>
  </si>
  <si>
    <t>V31135</t>
  </si>
  <si>
    <t>V31136</t>
  </si>
  <si>
    <t>V31106</t>
  </si>
  <si>
    <t>V31118</t>
  </si>
  <si>
    <t>V31108</t>
  </si>
  <si>
    <t>V31137</t>
  </si>
  <si>
    <t>V31110</t>
  </si>
  <si>
    <t>V31121</t>
  </si>
  <si>
    <t>V31138</t>
  </si>
  <si>
    <t>V31112</t>
  </si>
  <si>
    <t>V31122</t>
  </si>
  <si>
    <t>V31139</t>
  </si>
  <si>
    <t>V31140</t>
  </si>
  <si>
    <t>V31141</t>
  </si>
  <si>
    <t>V31142</t>
  </si>
  <si>
    <t>V31143</t>
  </si>
  <si>
    <t>V31146</t>
  </si>
  <si>
    <t>V31148</t>
  </si>
  <si>
    <t>V31113</t>
  </si>
  <si>
    <t>V31147</t>
  </si>
  <si>
    <t>V31213</t>
  </si>
  <si>
    <t>V31214</t>
  </si>
  <si>
    <t>V31215</t>
  </si>
  <si>
    <t>V31201</t>
  </si>
  <si>
    <t>V31203</t>
  </si>
  <si>
    <t>V31204</t>
  </si>
  <si>
    <t>V31205</t>
  </si>
  <si>
    <t>V31218</t>
  </si>
  <si>
    <t>V31227</t>
  </si>
  <si>
    <t>V31228</t>
  </si>
  <si>
    <t>V31229</t>
  </si>
  <si>
    <t>V31220</t>
  </si>
  <si>
    <t>V31221</t>
  </si>
  <si>
    <t>V31305</t>
  </si>
  <si>
    <t>V31306</t>
  </si>
  <si>
    <t>V31307</t>
  </si>
  <si>
    <t>V31309</t>
  </si>
  <si>
    <t>V31310</t>
  </si>
  <si>
    <t>V31311</t>
  </si>
  <si>
    <t>V31312</t>
  </si>
  <si>
    <t>V31313</t>
  </si>
  <si>
    <t>V31314</t>
  </si>
  <si>
    <t>V31315</t>
  </si>
  <si>
    <t>V31316</t>
  </si>
  <si>
    <t>V31317</t>
  </si>
  <si>
    <t>V31318</t>
  </si>
  <si>
    <t>V31321</t>
  </si>
  <si>
    <t>V31322</t>
  </si>
  <si>
    <t>V31323</t>
  </si>
  <si>
    <t>V31324</t>
  </si>
  <si>
    <t>V31325</t>
  </si>
  <si>
    <t>V31326</t>
  </si>
  <si>
    <t>V31327</t>
  </si>
  <si>
    <t>V31328</t>
  </si>
  <si>
    <t>V31329</t>
  </si>
  <si>
    <t>V31330</t>
  </si>
  <si>
    <t>V31331</t>
  </si>
  <si>
    <t>V31332</t>
  </si>
  <si>
    <t>V31335</t>
  </si>
  <si>
    <t>V31336</t>
  </si>
  <si>
    <t>V31337</t>
  </si>
  <si>
    <t>V31338</t>
  </si>
  <si>
    <t>V31339</t>
  </si>
  <si>
    <t>V31340</t>
  </si>
  <si>
    <t>V31303</t>
  </si>
  <si>
    <t>V31308</t>
  </si>
  <si>
    <t>V31319</t>
  </si>
  <si>
    <t>V31320</t>
  </si>
  <si>
    <t>V31333</t>
  </si>
  <si>
    <t>V31334</t>
  </si>
  <si>
    <t>V31401</t>
  </si>
  <si>
    <t>V31402</t>
  </si>
  <si>
    <t>V31403</t>
  </si>
  <si>
    <t>V31404</t>
  </si>
  <si>
    <t>V31405</t>
  </si>
  <si>
    <t>V31406</t>
  </si>
  <si>
    <t>V31432</t>
  </si>
  <si>
    <t>V31433</t>
  </si>
  <si>
    <t>V31434</t>
  </si>
  <si>
    <t>V31407</t>
  </si>
  <si>
    <t>V31408</t>
  </si>
  <si>
    <t>V31409</t>
  </si>
  <si>
    <t>V31410</t>
  </si>
  <si>
    <t>V31411</t>
  </si>
  <si>
    <t>V31412</t>
  </si>
  <si>
    <t>V31413</t>
  </si>
  <si>
    <t>V31414</t>
  </si>
  <si>
    <t>V31415</t>
  </si>
  <si>
    <t>V31416</t>
  </si>
  <si>
    <t>V31417</t>
  </si>
  <si>
    <t>V31418</t>
  </si>
  <si>
    <t>V31419</t>
  </si>
  <si>
    <t>V31420</t>
  </si>
  <si>
    <t>V31421</t>
  </si>
  <si>
    <t>V31422</t>
  </si>
  <si>
    <t>V31423</t>
  </si>
  <si>
    <t>V31424</t>
  </si>
  <si>
    <t>V31425</t>
  </si>
  <si>
    <t>V31431</t>
  </si>
  <si>
    <t>V31426</t>
  </si>
  <si>
    <t>V31427</t>
  </si>
  <si>
    <t>V31428</t>
  </si>
  <si>
    <t>V31429</t>
  </si>
  <si>
    <t>V31430</t>
  </si>
  <si>
    <t>V31435</t>
  </si>
  <si>
    <t>V31436</t>
  </si>
  <si>
    <t>V31437</t>
  </si>
  <si>
    <t>V31438</t>
  </si>
  <si>
    <t>V31439</t>
  </si>
  <si>
    <t>V31440</t>
  </si>
  <si>
    <t>V31441</t>
  </si>
  <si>
    <t>V31442</t>
  </si>
  <si>
    <t>V31443</t>
  </si>
  <si>
    <t>V31444</t>
  </si>
  <si>
    <t>Market Risk Interest Rate Risk on liabilities: 1:200 Confidence should normally be zero or more</t>
  </si>
  <si>
    <t>Market Risk Interest Rate Risk on liabilities: 1:200 Confidence</t>
  </si>
  <si>
    <t>F1a</t>
  </si>
  <si>
    <t>F1b</t>
  </si>
  <si>
    <t>Market Risk Interest Rate Risk on assets: 1:200 Confidence</t>
  </si>
  <si>
    <t>Market Risk Interest Rate Risk on assets: 1:200 Confidence should normally be zero or more</t>
  </si>
  <si>
    <t>Market Risk Interest rate risk on liabilities:
Mean Outcome (one-year) should normally be zero or more.</t>
  </si>
  <si>
    <t>Market Risk Interest rate risk on assets:
Mean Outcome (one-year) should normally be zero or more.</t>
  </si>
  <si>
    <t>V400001</t>
  </si>
  <si>
    <t>V50001</t>
  </si>
  <si>
    <t>V500002</t>
  </si>
  <si>
    <t>V500003</t>
  </si>
  <si>
    <t>V500004</t>
  </si>
  <si>
    <t>V500005</t>
  </si>
  <si>
    <t>V500006</t>
  </si>
  <si>
    <t>V500007</t>
  </si>
  <si>
    <t>V500008</t>
  </si>
  <si>
    <t>V500009</t>
  </si>
  <si>
    <t>V500011</t>
  </si>
  <si>
    <t>V500012</t>
  </si>
  <si>
    <t>V500013</t>
  </si>
  <si>
    <t>V500014</t>
  </si>
  <si>
    <t>V500015</t>
  </si>
  <si>
    <t>V500016</t>
  </si>
  <si>
    <t>V500017</t>
  </si>
  <si>
    <t>V500018</t>
  </si>
  <si>
    <t>V500019</t>
  </si>
  <si>
    <t>V500020</t>
  </si>
  <si>
    <t>V500021</t>
  </si>
  <si>
    <t>V500022</t>
  </si>
  <si>
    <t>V500023</t>
  </si>
  <si>
    <t>V500024</t>
  </si>
  <si>
    <t>V500025</t>
  </si>
  <si>
    <t>V502001</t>
  </si>
  <si>
    <t>V502002</t>
  </si>
  <si>
    <t>V502003</t>
  </si>
  <si>
    <t>V502004</t>
  </si>
  <si>
    <t>V502005</t>
  </si>
  <si>
    <t>V502006</t>
  </si>
  <si>
    <t>V502007</t>
  </si>
  <si>
    <t>V502008</t>
  </si>
  <si>
    <t>V502009</t>
  </si>
  <si>
    <t>V502010</t>
  </si>
  <si>
    <t>V502011</t>
  </si>
  <si>
    <t>V502012</t>
  </si>
  <si>
    <t>V502013</t>
  </si>
  <si>
    <t>V502014</t>
  </si>
  <si>
    <t>V502015</t>
  </si>
  <si>
    <t>V502016</t>
  </si>
  <si>
    <t>V502017</t>
  </si>
  <si>
    <t>V502018</t>
  </si>
  <si>
    <t>V502019</t>
  </si>
  <si>
    <t>V502020</t>
  </si>
  <si>
    <t>V502021</t>
  </si>
  <si>
    <t>V502022</t>
  </si>
  <si>
    <t>V502023</t>
  </si>
  <si>
    <t>V502024</t>
  </si>
  <si>
    <t>V510001</t>
  </si>
  <si>
    <t>V510002</t>
  </si>
  <si>
    <t>V510003</t>
  </si>
  <si>
    <t>V510004</t>
  </si>
  <si>
    <t>V510005</t>
  </si>
  <si>
    <t>V510006</t>
  </si>
  <si>
    <t>V510007</t>
  </si>
  <si>
    <t>V510008</t>
  </si>
  <si>
    <t>V510009</t>
  </si>
  <si>
    <t>V510013</t>
  </si>
  <si>
    <t>V510010</t>
  </si>
  <si>
    <t>V510011</t>
  </si>
  <si>
    <t>V510012</t>
  </si>
  <si>
    <t>V510014</t>
  </si>
  <si>
    <t>V510015</t>
  </si>
  <si>
    <t>V510016</t>
  </si>
  <si>
    <t>V510017</t>
  </si>
  <si>
    <t>V510018</t>
  </si>
  <si>
    <t>V510019</t>
  </si>
  <si>
    <t>V510020</t>
  </si>
  <si>
    <t>V510021</t>
  </si>
  <si>
    <t>V510022</t>
  </si>
  <si>
    <t>V510023</t>
  </si>
  <si>
    <t>V510024</t>
  </si>
  <si>
    <t>V510025</t>
  </si>
  <si>
    <t>V510026</t>
  </si>
  <si>
    <t>V520001</t>
  </si>
  <si>
    <t>V520002</t>
  </si>
  <si>
    <t>V520003</t>
  </si>
  <si>
    <t>V520004</t>
  </si>
  <si>
    <t>V520005</t>
  </si>
  <si>
    <t>V520006</t>
  </si>
  <si>
    <t>V520007</t>
  </si>
  <si>
    <t>V520008</t>
  </si>
  <si>
    <t>V520009</t>
  </si>
  <si>
    <t>V520010</t>
  </si>
  <si>
    <t>V520011</t>
  </si>
  <si>
    <t>V520012</t>
  </si>
  <si>
    <t>V520013</t>
  </si>
  <si>
    <t>V520014</t>
  </si>
  <si>
    <t>V520015</t>
  </si>
  <si>
    <t>V520016</t>
  </si>
  <si>
    <t>V520017</t>
  </si>
  <si>
    <t>V520018</t>
  </si>
  <si>
    <t>V520019</t>
  </si>
  <si>
    <t>V520020</t>
  </si>
  <si>
    <t>V520021</t>
  </si>
  <si>
    <t>V520024</t>
  </si>
  <si>
    <r>
      <t xml:space="preserve">LCR </t>
    </r>
    <r>
      <rPr>
        <b/>
        <sz val="16"/>
        <color indexed="9"/>
        <rFont val="Arial"/>
        <family val="2"/>
      </rPr>
      <t>530 VALIDATIONS &amp; WARNINGS</t>
    </r>
  </si>
  <si>
    <t>V550001</t>
  </si>
  <si>
    <t>V550002</t>
  </si>
  <si>
    <t>V570001</t>
  </si>
  <si>
    <r>
      <t>LCR Notes</t>
    </r>
    <r>
      <rPr>
        <b/>
        <sz val="10"/>
        <color theme="1" tint="0.24994659260841701"/>
        <rFont val="Arial"/>
        <family val="2"/>
      </rPr>
      <t xml:space="preserve"> (forms 309-314)</t>
    </r>
  </si>
  <si>
    <t>Is V7 = V1 + V4 + V5 + V6</t>
  </si>
  <si>
    <t>Total column I should match Total column I(i) diversified claims at the 99.5th percentile</t>
  </si>
  <si>
    <t>w: &lt;&gt; 312.2 D minus 312.2 K</t>
  </si>
  <si>
    <t>Is  C &gt;= A AND (A + B) &gt;= C ?</t>
  </si>
  <si>
    <t>Is  H &gt;= F AND (F + G) &gt;= H ?</t>
  </si>
  <si>
    <t>= 570.1 D Total (rev signage) / 1.35</t>
  </si>
  <si>
    <t>The difference in new business net premium from SBF and LCR should be consistent.</t>
  </si>
  <si>
    <t>The difference in new business net claims from SBF and LCR should be consistent.</t>
  </si>
  <si>
    <r>
      <t xml:space="preserve">LCR </t>
    </r>
    <r>
      <rPr>
        <b/>
        <sz val="16"/>
        <color indexed="9"/>
        <rFont val="Arial"/>
        <family val="2"/>
      </rPr>
      <t>562 VALIDATIONS &amp; WARNINGS</t>
    </r>
  </si>
  <si>
    <t>v: if &lt;0% OR &gt;100%</t>
  </si>
  <si>
    <t>Proportion of mean claims of SBF class allocated to model class should not be negative or exceed 100%.</t>
  </si>
  <si>
    <t>=SUM(F(i))</t>
  </si>
  <si>
    <t>RI credit risk loss on RI recovery</t>
  </si>
  <si>
    <t>The questionnaire contains three sections: qualitative (form 400), quantitative (forms 500 - 562) and reinsurance contract boundary sections (forms 570 and 571). The qualitative section has five parts: premium risk, reserve risk, market risk, dependencies and SCR. The questions in each part will assist Lloyd’s in identifying potential areas of concern up front, before completing a full review of the SCR methodology documentation. The questions are not exhaustive and do not cover all risk types. They are intended to be a prompt for further discussions with agents.
The quantitative questionnaire captures model outputs relating to premium risk, reserve risk, reinsurance credit risk, dependencies, post diversified LCR risk amounts and reconciliations between the LCR and the SBF to identify where there are inconsistencies.
The reinsurance contract boundaries section is to be used for the adjustment required in LCR form 309, section 1, row 2 column B and is calculated in 571 Reinsurance Contract Boundaries - Outputs. This is mandatory for the year-end CiL submission and should be completed for the mid-year CiL (March) in the event of resubmission of the LCR. Lloyd's is expecting to use information from the QMR in all other cases. For mid-year CiL (March) submissions, information entered in Parts I and II is optional unless requested.</t>
  </si>
  <si>
    <t>Premium Risk includes catastrophe risk, and should be stated net of any underwriting profit offset.
Market Risk should be net of expected investment income (in excess of a risk free rate).</t>
  </si>
  <si>
    <t>P30901</t>
  </si>
  <si>
    <t>P31001</t>
  </si>
  <si>
    <t>P31002</t>
  </si>
  <si>
    <t>P31101</t>
  </si>
  <si>
    <t>P31102</t>
  </si>
  <si>
    <t>P31301</t>
  </si>
  <si>
    <t>P31401</t>
  </si>
  <si>
    <t>P31402</t>
  </si>
  <si>
    <t>P31403</t>
  </si>
  <si>
    <t>P31404</t>
  </si>
  <si>
    <t>P500001</t>
  </si>
  <si>
    <t>P520001</t>
  </si>
  <si>
    <t>P520002</t>
  </si>
  <si>
    <t>P520004</t>
  </si>
  <si>
    <t>P560001</t>
  </si>
  <si>
    <t>I (By Class)</t>
  </si>
  <si>
    <r>
      <t xml:space="preserve">LCR Notes </t>
    </r>
    <r>
      <rPr>
        <b/>
        <sz val="10"/>
        <color theme="1" tint="0.24994659260841701"/>
        <rFont val="Arial"/>
        <family val="2"/>
      </rPr>
      <t>(forms 400-571)</t>
    </r>
  </si>
  <si>
    <t>= C1 / C9 %</t>
  </si>
  <si>
    <t>= C4 / C9 %</t>
  </si>
  <si>
    <t>= C7 / C9 %</t>
  </si>
  <si>
    <t>= C8 / C9 %</t>
  </si>
  <si>
    <t>= E1 / E9 %</t>
  </si>
  <si>
    <t>= G1 / G9 %</t>
  </si>
  <si>
    <t>= I1 / I9 %</t>
  </si>
  <si>
    <t>= E4 / E9 %</t>
  </si>
  <si>
    <t>= G4 / G9 %</t>
  </si>
  <si>
    <t>= I4 / I9 %</t>
  </si>
  <si>
    <t>= E7 / E9 %</t>
  </si>
  <si>
    <t>= E8 / E9 %</t>
  </si>
  <si>
    <t>= G7 / G9 %</t>
  </si>
  <si>
    <t>= G8 / G9 %</t>
  </si>
  <si>
    <t>= I7 / I9 %</t>
  </si>
  <si>
    <t>= I8 / I9 %</t>
  </si>
  <si>
    <t>I
(1991 to CY)</t>
  </si>
  <si>
    <t>K
(1991 to PY-3)</t>
  </si>
  <si>
    <t>I
(PY)</t>
  </si>
  <si>
    <t>P31103</t>
  </si>
  <si>
    <t>v: if &lt;&gt; 0 &amp; 012 ULO = No</t>
  </si>
  <si>
    <t>K (PY+1)</t>
  </si>
  <si>
    <t>= D7</t>
  </si>
  <si>
    <t>= J7</t>
  </si>
  <si>
    <t>= F8</t>
  </si>
  <si>
    <t>= L8</t>
  </si>
  <si>
    <t>= I6</t>
  </si>
  <si>
    <t>= I7</t>
  </si>
  <si>
    <t>= G5</t>
  </si>
  <si>
    <t>500.1 B Total
+ SQRT(SUMXMY2 ( 500.1 B , 500.1 E ))</t>
  </si>
  <si>
    <t>500.1 B Total
+ SQRT(SUMXMY2 ( 500.1 B , 500.1 F ))</t>
  </si>
  <si>
    <t>500.1 B Total
+ SQRT(SUMXMY2 ( 500.1 B , 500.1 G ))</t>
  </si>
  <si>
    <t>500.1 B Total
+ SQRT(SUMXMY2 ( 500.1 B , 500.1 H ))</t>
  </si>
  <si>
    <t>500.1 B Total
+ SQRT(SUMXMY2 ( 500.1 B , 500.1 I ))</t>
  </si>
  <si>
    <t>= A1 - B1</t>
  </si>
  <si>
    <t>= A2 - B2</t>
  </si>
  <si>
    <t>Sum(YoA SCR) = Total SCR</t>
  </si>
  <si>
    <t>PY (i.e. proposed year = 2020)</t>
  </si>
  <si>
    <t>Additional Quantitative Analysis</t>
  </si>
  <si>
    <t>Plan Loss Ratios and Parameterisation - Quantitative Inputs</t>
  </si>
  <si>
    <t>If form 012 indicates that there are "Unincited Legal Obligations" then activate this validation: A, B, C, D, E, F, H, I, J, K, L, M, N, P should be greater than zero</t>
  </si>
  <si>
    <t>If form 012 indicates that there are no "Unincited Legal Obligations" then activate this validation: A, B, C, D, E, F, H, I, J, K, L, M, N, P must be zero</t>
  </si>
  <si>
    <t>V31445</t>
  </si>
  <si>
    <t>V520028</t>
  </si>
  <si>
    <t>V530001</t>
  </si>
  <si>
    <t>V560001</t>
  </si>
  <si>
    <t>V562001</t>
  </si>
  <si>
    <t>V531001</t>
  </si>
  <si>
    <t>530 F1 / ABS (530 F3)</t>
  </si>
  <si>
    <t>V31446</t>
  </si>
  <si>
    <t>V31447</t>
  </si>
  <si>
    <t>V31448</t>
  </si>
  <si>
    <t>V31449</t>
  </si>
  <si>
    <t>502.1(Row#)A</t>
  </si>
  <si>
    <t>502.1(Row#)B</t>
  </si>
  <si>
    <t>502.1(Row#)C</t>
  </si>
  <si>
    <t>502.1(Row#)D</t>
  </si>
  <si>
    <t>502.1 A Total</t>
  </si>
  <si>
    <t>502.1 B Total</t>
  </si>
  <si>
    <t>Do the 1991 to PY-3 years of account =  Zero</t>
  </si>
  <si>
    <t>Expected RI premium proportioned to existing and legally obliged gross inwards business</t>
  </si>
  <si>
    <t>Expected RI premium to cover future inwards business</t>
  </si>
  <si>
    <t>Minimum contractually obliged RI premium (if only existing and legally obliged was to be covered) as included in TPs</t>
  </si>
  <si>
    <t>Impact C - A</t>
  </si>
  <si>
    <t>Impact H - F</t>
  </si>
  <si>
    <t>561 Plan Loss Ratios and Parameterisation - Quantative Inputs</t>
  </si>
  <si>
    <t>314 Additional Quantitative Analysis</t>
  </si>
  <si>
    <t>Class of Business n</t>
  </si>
  <si>
    <t>500.1(Row#)E / 501.1(Row#)Net Premium</t>
  </si>
  <si>
    <t>500.1(Row#)F / 501.1(Row#)Net Premium</t>
  </si>
  <si>
    <t>500.1(Row#)G / 501.1(Row#)Net Premium</t>
  </si>
  <si>
    <t>500.1(Row#)H / 501.1(Row#)Net Premium</t>
  </si>
  <si>
    <t>500.1(Row#)I / 501.1(Row#)Net Premium</t>
  </si>
  <si>
    <t>500.1(Row#)I(i) / 501.1(Row#)Net Premium</t>
  </si>
  <si>
    <t>501.1(Row#)Mean Net Claims / 501.1(Row#)Net Premium</t>
  </si>
  <si>
    <t>501.1 Mean Net Claims Total / 501.1 Net Premium Total</t>
  </si>
  <si>
    <t>500.1 E Total / 501.1 Net Premium Total</t>
  </si>
  <si>
    <t>500.1 F Total / 501.1 Net Premium Total</t>
  </si>
  <si>
    <t>500.1 G Total / 501.1 Net Premium Total</t>
  </si>
  <si>
    <t>500.1 H Total / 501.1 Net Premium Total</t>
  </si>
  <si>
    <t>500.1 I Total / 501.1 Net Premium Total</t>
  </si>
  <si>
    <t>500.1 I(i) Total / 501.1 Net Premium Total</t>
  </si>
  <si>
    <t>500.1 A All other</t>
  </si>
  <si>
    <t>500.1 B All other</t>
  </si>
  <si>
    <t>501.1 Mean Net Claims All other / 501.1 Net Premium All other</t>
  </si>
  <si>
    <t>500.1 E All other / 501.1 Net Premium All other</t>
  </si>
  <si>
    <t>500.1 F All other / 501.1 Net Premium All other</t>
  </si>
  <si>
    <t>500.1 G All other / 501.1 Net Premium All other</t>
  </si>
  <si>
    <t>500.1 H All other / 501.1 Net Premium All other</t>
  </si>
  <si>
    <t>500.1 I All other / 501.1 Net Premium All other</t>
  </si>
  <si>
    <t>500.1 I(i) All other / 501.1 Net Premium All other</t>
  </si>
  <si>
    <t>500.1 C All other</t>
  </si>
  <si>
    <t>500.1 D All other</t>
  </si>
  <si>
    <t>502.1 A All other</t>
  </si>
  <si>
    <t>502.1 B All other</t>
  </si>
  <si>
    <t>502.1 C All other</t>
  </si>
  <si>
    <t>502.1 D All other</t>
  </si>
  <si>
    <t>503.1(Row#)Mean Net Claims / 503.1(Row#)Net Premium</t>
  </si>
  <si>
    <t>502.1(Row#)E / 503.1(Row#)Net Premium</t>
  </si>
  <si>
    <t>502.1(Row#)F / 503.1(Row#)Net Premium</t>
  </si>
  <si>
    <t>502.1(Row#)G / 503.1(Row#)Net Premium</t>
  </si>
  <si>
    <t>502.1(Row#)H / 503.1(Row#)Net Premium</t>
  </si>
  <si>
    <t>502.1(Row#)I / 503.1(Row#)Net Premium</t>
  </si>
  <si>
    <t>502.1(Row#)I(i) / 503.1(Row#)Net Premium</t>
  </si>
  <si>
    <t>503.1 Mean Net Claims All other / 503.1 Net Premium All other</t>
  </si>
  <si>
    <t>502.1 E All other / 503.1 Net Premium All other</t>
  </si>
  <si>
    <t>502.1 F All other / 503.1 Net Premium All other</t>
  </si>
  <si>
    <t>502.1 G All other / 503.1 Net Premium All other</t>
  </si>
  <si>
    <t>502.1 H All other / 503.1 Net Premium All other</t>
  </si>
  <si>
    <t>502.1 I All other / 503.1 Net Premium All other</t>
  </si>
  <si>
    <t>502.1 I(i) All other / 503.1 Net Premium All other</t>
  </si>
  <si>
    <t>503.1 Mean Net Claims Total / 503.1 Net Premium Total</t>
  </si>
  <si>
    <t>502.1 E Total / 503.1 Net Premium Total</t>
  </si>
  <si>
    <t>502.1 F Total / 503.1 Net Premium Total</t>
  </si>
  <si>
    <t>502.1 G Total / 503.1 Net Premium Total</t>
  </si>
  <si>
    <t>502.1 H Total / 503.1 Net Premium Total</t>
  </si>
  <si>
    <t>502.1 I Total / 503.1 Net Premium Total</t>
  </si>
  <si>
    <t>502.1 I(i) Total / 503.1 Net Premium Total</t>
  </si>
  <si>
    <t>502.1 B Total
+ SQRT(SUMXMY2 ( 502.1 B , 502.1 E ))</t>
  </si>
  <si>
    <t>502.1 B Total
+ SQRT(SUMXMY2 ( 502.1 B , 502.1 F ))</t>
  </si>
  <si>
    <t>502.1 B Total
+ SQRT(SUMXMY2 ( 502.1 B , 502.1 G ))</t>
  </si>
  <si>
    <t>502.1 B Total
+ SQRT(SUMXMY2 ( 502.1 B , 502.1 H ))</t>
  </si>
  <si>
    <t>502.1 B Total
+ SQRT(SUMXMY2 ( 502.1 B , 502.1 I ))</t>
  </si>
  <si>
    <t>Test Class of Business n</t>
  </si>
  <si>
    <t>510.1 Class Name with largest column B</t>
  </si>
  <si>
    <t>510.1 largest column B</t>
  </si>
  <si>
    <t>510.1 Class Name with 2nd largest column B</t>
  </si>
  <si>
    <t>510.1 2nd largest column B</t>
  </si>
  <si>
    <t>510.1 Class Name with 3rd largest column B</t>
  </si>
  <si>
    <t>510.1 3rd largest column B</t>
  </si>
  <si>
    <t>510.1(Row#)A</t>
  </si>
  <si>
    <t>510.1 A All other</t>
  </si>
  <si>
    <t>510.1 A Total</t>
  </si>
  <si>
    <t>502.1 Sum(B)</t>
  </si>
  <si>
    <t>502.1 Sum(E)</t>
  </si>
  <si>
    <t>502.1 Sum(F)</t>
  </si>
  <si>
    <t>502.1 Sum(G)</t>
  </si>
  <si>
    <t>502.1 Sum(H)</t>
  </si>
  <si>
    <t>502.1 Sum(I)</t>
  </si>
  <si>
    <t>502.1 E Total</t>
  </si>
  <si>
    <t>502.1 F Total</t>
  </si>
  <si>
    <t>502.1 G Total</t>
  </si>
  <si>
    <t>502.1 H Total</t>
  </si>
  <si>
    <t>502.1 I Total</t>
  </si>
  <si>
    <t>510.1 Sum(B)</t>
  </si>
  <si>
    <t>510.1 Sum(E)</t>
  </si>
  <si>
    <t>510.1 Sum(F)</t>
  </si>
  <si>
    <t>510.1 B Total</t>
  </si>
  <si>
    <t>510.1 E Total</t>
  </si>
  <si>
    <t>510.1 F Total</t>
  </si>
  <si>
    <t>= 520.5 V2 + 520.5 W2</t>
  </si>
  <si>
    <t>= 530.5 V3 + 530.5 W3</t>
  </si>
  <si>
    <t>= 520.5 V1 + 520.5 W1</t>
  </si>
  <si>
    <t>= 99.5th minus Mean</t>
  </si>
  <si>
    <t>= 520.5 W2 + 520.5 X2 + 520.5 Y2</t>
  </si>
  <si>
    <t>= 530.5 W3 + 530.5 X3 + 530.5 Y3</t>
  </si>
  <si>
    <t>500.1(Row#)E / 501.2(Row#)Mean Net Claims</t>
  </si>
  <si>
    <t>500.1(Row#)F / 501.2(Row#)Mean Net Claims</t>
  </si>
  <si>
    <t>500.1(Row#)G / 501.2(Row#)Mean Net Claims</t>
  </si>
  <si>
    <t>500.1(Row#)H / 501.2(Row#)Mean Net Claims</t>
  </si>
  <si>
    <t>500.1(Row#)I / 501.2(Row#)Mean Net Claims</t>
  </si>
  <si>
    <t>500.1(Row#)I(i) / 501.2(Row#)Mean Net Claims</t>
  </si>
  <si>
    <t>500.1(Row#)E / 501.2(Row#)Mean Net Premium</t>
  </si>
  <si>
    <t>500.1(Row#)F / 501.2(Row#)Mean Net Premium</t>
  </si>
  <si>
    <t>500.1(Row#)G / 501.2(Row#)Mean Net Premium</t>
  </si>
  <si>
    <t>500.1(Row#)H / 501.2(Row#)Mean Net Premium</t>
  </si>
  <si>
    <t>500.1(Row#)I / 501.2(Row#)Mean Net Premium</t>
  </si>
  <si>
    <t>500.1(Row#)I(i) / 501.2(Row#)Mean Net Premium</t>
  </si>
  <si>
    <t>500.1 E All other / 501.2 Mean Net Claims All other</t>
  </si>
  <si>
    <t>500.1 F All other / 501.2 Mean Net Claims All other</t>
  </si>
  <si>
    <t>500.1 G All other / 501.2 Mean Net Claims All other</t>
  </si>
  <si>
    <t>500.1 H All other / 501.2 Mean Net Claims All other</t>
  </si>
  <si>
    <t>500.1 I All other / 501.2 Mean Net Claims All other</t>
  </si>
  <si>
    <t>500.1 I(i) All other / 501.2 Mean Net Claims All other</t>
  </si>
  <si>
    <t>500.1 E Total / 501.2 Mean Net Claims Total</t>
  </si>
  <si>
    <t>500.1 F Total / 501.2 Mean Net Claims Total</t>
  </si>
  <si>
    <t>500.1 G Total / 501.2 Mean Net Claims Total</t>
  </si>
  <si>
    <t>500.1 H Total / 501.2 Mean Net Claims Total</t>
  </si>
  <si>
    <t>500.1 I Total / 501.2 Mean Net Claims Total</t>
  </si>
  <si>
    <t>500.1 I(i) Total / 501.2 Mean Net Claims Total</t>
  </si>
  <si>
    <t>502.1(Row#)E / 503.2(Row#)Mean Net Claims</t>
  </si>
  <si>
    <t>502.1(Row#)F / 503.2(Row#)Mean Net Claims</t>
  </si>
  <si>
    <t>502.1(Row#)G / 503.2(Row#)Mean Net Claims</t>
  </si>
  <si>
    <t>502.1(Row#)H / 503.2(Row#)Mean Net Claims</t>
  </si>
  <si>
    <t>502.1(Row#)I / 503.2(Row#)Mean Net Claims</t>
  </si>
  <si>
    <t>502.1(Row#)I(i) / 503.2(Row#)Mean Net Claims</t>
  </si>
  <si>
    <t>502.1(Row#)E / 503.2(Row#)Mean Net Premium</t>
  </si>
  <si>
    <t>502.1(Row#)F / 503.2(Row#)Mean Net Premium</t>
  </si>
  <si>
    <t>502.1(Row#)G / 503.2(Row#)Mean Net Premium</t>
  </si>
  <si>
    <t>502.1(Row#)H / 503.2(Row#)Mean Net Premium</t>
  </si>
  <si>
    <t>502.1(Row#)I / 503.2(Row#)Mean Net Premium</t>
  </si>
  <si>
    <t>502.1(Row#)I(i) / 503.2(Row#)Mean Net Premium</t>
  </si>
  <si>
    <t>502.1 E All other / 503.2 Mean Net Claims All other</t>
  </si>
  <si>
    <t>502.1 F All other / 503.2 Mean Net Claims All other</t>
  </si>
  <si>
    <t>502.1 G All other / 503.2 Mean Net Claims All other</t>
  </si>
  <si>
    <t>502.1 H All other / 503.2 Mean Net Claims All other</t>
  </si>
  <si>
    <t>502.1 I All other / 503.2 Mean Net Claims All other</t>
  </si>
  <si>
    <t>502.1 I(i) All other / 503.2 Mean Net Claims All other</t>
  </si>
  <si>
    <t>502.1 E Total / 503.2 Mean Net Claims Total</t>
  </si>
  <si>
    <t>502.1 F Total / 503.2 Mean Net Claims Total</t>
  </si>
  <si>
    <t>502.1 G Total / 503.2 Mean Net Claims Total</t>
  </si>
  <si>
    <t>502.1 H Total / 503.2 Mean Net Claims Total</t>
  </si>
  <si>
    <t>502.1 I Total / 503.2 Mean Net Claims Total</t>
  </si>
  <si>
    <t>502.1 I(i) Total / 503.2 Mean Net Claims Total</t>
  </si>
  <si>
    <t>510.1(Row#)E / 511.1(Row#)Mean Net Claims</t>
  </si>
  <si>
    <t>510.1(Row#)F / 511.1(Row#)Mean Net Claims</t>
  </si>
  <si>
    <t>510.1(Row#)G / 511.1(Row#)Mean Net Claims</t>
  </si>
  <si>
    <t>510.1(Row#)H / 511.1(Row#)Mean Net Claims</t>
  </si>
  <si>
    <t>510.1(Row#)I / 511.1(Row#)Mean Net Claims</t>
  </si>
  <si>
    <t>510.1(Row#)I(i) / 511.1(Row#)Mean Net Claims</t>
  </si>
  <si>
    <t>510.1 E All other / 511.1 Mean Net Claims All other</t>
  </si>
  <si>
    <t>510.1 F All other / 511.1 Mean Net Claims All other</t>
  </si>
  <si>
    <t>510.1 G All other / 511.1 Mean Net Claims All other</t>
  </si>
  <si>
    <t>510.1 H All other / 511.1 Mean Net Claims All other</t>
  </si>
  <si>
    <t>510.1 I All other / 511.1 Mean Net Claims All other</t>
  </si>
  <si>
    <t>510.1 I(i) All other / 511.1 Mean Net Claims All other</t>
  </si>
  <si>
    <t>510.1 E Total / 511.1 Mean Net Claims Total</t>
  </si>
  <si>
    <t>510.1 F Total / 511.1 Mean Net Claims Total</t>
  </si>
  <si>
    <t>510.1 G Total / 511.1 Mean Net Claims Total</t>
  </si>
  <si>
    <t>510.1 H Total / 511.1 Mean Net Claims Total</t>
  </si>
  <si>
    <t>510.1 I Total / 511.1 Mean Net Claims Total</t>
  </si>
  <si>
    <t>510.1 I(i) Total / 511.1 Mean Net Claims Total</t>
  </si>
  <si>
    <t>= 521.5 Mean Insurance Risk (SST)
 + SQRT(SUMXMY2 ( Premium risk 99.5th : Reserve risk 99.5th , Premium risk Mean : Reserve risk Mean ))</t>
  </si>
  <si>
    <t>= 520.5 V4</t>
  </si>
  <si>
    <t>= 520.5 V5</t>
  </si>
  <si>
    <t>= 520.5 V6</t>
  </si>
  <si>
    <t>= 520.5 V7 + 520.5 W1</t>
  </si>
  <si>
    <t>= 520.5 W1 + 520.5 X1 + 520.5 Y1</t>
  </si>
  <si>
    <t>= 520.5 Y4</t>
  </si>
  <si>
    <t>= 520.5 Y5</t>
  </si>
  <si>
    <t>= 520.5 Y6</t>
  </si>
  <si>
    <t xml:space="preserve">= 520.5 Y7 + 520.5 W1 + 520.5 X1 </t>
  </si>
  <si>
    <t>= 521.6 Mean SCR (SST)
+ SQRT(SUMXMY2 ( [521.6 Mean: Insurance risk, Credit risk, Market risk, Operational risk] , [521.6 99.5th: Insurance risk, Credit risk, Market risk, Operational risk] ))</t>
  </si>
  <si>
    <t>= 520.6 Z2 + 520.6 AA2</t>
  </si>
  <si>
    <t>= 520.5 V3 + 520.5 W3</t>
  </si>
  <si>
    <t>= 520.6 Z1 + 520.6 AA1</t>
  </si>
  <si>
    <t>= 521.7 Mean Insurance risk Exc Cat: Fully Dependent minus Modelled</t>
  </si>
  <si>
    <t>= 521.7 99.5th Insurance risk Exc Cat: Fully Dependent minus Modelled</t>
  </si>
  <si>
    <t>= 521.7 Mean Insurance risk Exc Cat: Modelled minus SST</t>
  </si>
  <si>
    <t>= 521.7 99.5th Insurance risk Exc Cat: Modelled minus SST</t>
  </si>
  <si>
    <t>= 520.6 AA2 + 520.6 AB2 + 520.6 AC2</t>
  </si>
  <si>
    <t>= 520.5 W3 + 520.5 X3 + 520.5 Y3</t>
  </si>
  <si>
    <t>= 521.7 Mean Insurance risk Exc Cat (SST)
 + SQRT(SUMXMY2 ( [521.7 Mean: Premium risk Exc Cat, Reserve risk] , [521.7 99.5th: Premium risk Exc Cat, Reserve risk] ))</t>
  </si>
  <si>
    <t>= 530 A1</t>
  </si>
  <si>
    <t>= 530 A2</t>
  </si>
  <si>
    <t>= 530 A3</t>
  </si>
  <si>
    <t>= 530 B1</t>
  </si>
  <si>
    <t>= 530 B2</t>
  </si>
  <si>
    <t>= 530 B3</t>
  </si>
  <si>
    <t>= 530 C1</t>
  </si>
  <si>
    <t>= 530 C2</t>
  </si>
  <si>
    <t>= 530 C3</t>
  </si>
  <si>
    <t>= 530 D1</t>
  </si>
  <si>
    <t>= 530 D2</t>
  </si>
  <si>
    <t>= 530 D3</t>
  </si>
  <si>
    <t>= 530 E1</t>
  </si>
  <si>
    <t>= 530 E2</t>
  </si>
  <si>
    <t>= 530 E3</t>
  </si>
  <si>
    <t>= 530 F1</t>
  </si>
  <si>
    <t>= 530 F2</t>
  </si>
  <si>
    <t>= 530 F3</t>
  </si>
  <si>
    <t>= 309 B1</t>
  </si>
  <si>
    <t>= 540.2 C1 / 540.3 E9</t>
  </si>
  <si>
    <t>= 540.2 D1 / 540.3 F9</t>
  </si>
  <si>
    <t>= 311.2 PY YoA col L</t>
  </si>
  <si>
    <t>= 313.1 D1</t>
  </si>
  <si>
    <t>= 314.1 A2 
(rev signage)</t>
  </si>
  <si>
    <t>= 520.5 W2</t>
  </si>
  <si>
    <t>= 520.5 X2</t>
  </si>
  <si>
    <t>= 313 A1 minus 313 B1</t>
  </si>
  <si>
    <t>= 561.1 Gross Net Loss Ratio: Plan minus Modelled</t>
  </si>
  <si>
    <t>= 561.1 Net Net Loss Ratio: Plan minus Modelled</t>
  </si>
  <si>
    <t>= 313 D1</t>
  </si>
  <si>
    <t>= SUM(A)</t>
  </si>
  <si>
    <t>= SUM(B)</t>
  </si>
  <si>
    <t>= SUM(C)</t>
  </si>
  <si>
    <t>= C - A</t>
  </si>
  <si>
    <t>= H - F</t>
  </si>
  <si>
    <t>= SUM(F)</t>
  </si>
  <si>
    <t>= SUM(G)</t>
  </si>
  <si>
    <t>= SUM(H)</t>
  </si>
  <si>
    <t>= 309.1 B1</t>
  </si>
  <si>
    <t>= 571.1 Final SCR * 0.35</t>
  </si>
  <si>
    <t>= IF 400.5 2 = Yes THEN 570.2 I Total ELSE 0</t>
  </si>
  <si>
    <t>= 571.1 Final SCR + 571.1 Economic Capital Uplift</t>
  </si>
  <si>
    <t>= SUM(A)
v: if &lt;&gt; 313.3 H5</t>
  </si>
  <si>
    <t xml:space="preserve">This question relates to risk on unexpired exposures (excluding catastrophe). 
Complete the table below:
• The class names and results should be those used in your internal model.
• If the number of classes exceeds fifteen, you may either show the results for the additional classes individually or show distribution of their undiversified total in “All Other”.
• Enter all figures in GBP units.
• Premiums and claims are undiscounted net ultimate. Premiums are net of reinsurance premiums and acquisition costs. The claim amounts should be consistent with the premium risk excluding catastrophe amounts shown on form 313.
• The premium amounts should be the total net premium by class, net of inwards/outwards reinstatement premiums, not an estimate of the non-cat exposed portion.
• Use the “Cat exposed” column to indicate if the class has both catastrophe and non-catastrophe exposure.
• Use the “Exposed to cyber” column to indicate if the class has cyber exposure (either incidental cyber, direct cyber (i.e. CY/CZ risk code) or no cyber exposure). Please add comments in the 'Agent's Comments' box below to provide further information e.g. where a modelled class includes direct cyber as well as other (non-cyber) classes which may be exposed to incidental/silent cyber.
• The "Post diversified claims" column should reflect the contribution from each class of business to Insurance Risk Claims, i.e. also allowing for reserve risk and catastrophe diversification benefit. 
• The "Post diversified claims" column should be based on the same methodology used to calculate the contribution to capital by risk category (see Form 540), i.e. using an average from the specified range of simulations around the 99.5th insurance risk which is scaled so that the Total Column I(i) is consistent with that in 502. </t>
  </si>
  <si>
    <t>B Total</t>
  </si>
  <si>
    <t>Does I Total = I(i) Total</t>
  </si>
  <si>
    <t xml:space="preserve">
This question relates to risk on unexpired exposures (including catastrophe). 
Complete the table below.
• The class names and results should be those used in your internal model.
• If the number of classes exceeds fifteen, you may either show the results for the additional classes individually or show distribution of their undiversified total in “All Other”.
• Enter all figures in GBP units.
• Premiums and claims are undiscounted net ultimate. Premiums are net of reinsurance premiums and acquisition costs. The claim amounts should be the indicated percentile of the sum of the premium risk excluding catastrophe claims and catastrophe claims as defined on form 313.
• The premium amounts should be the total net premium by class, net of inwards/outwards reinstatement premiums.
• Use the “Cat exposed” column to indicate if the class has both catastrophe and non-catastrophe exposure.
• Use the “Exposed to cyber” column to indicate if the class has cyber exposure (either incidental cyber, direct cyber (i.e. CY/CZ risk code) or no cyber exposure). Please add comments in the 'Agent's Comments' box below to provide further information e.g. where a modelled class includes direct cyber as well as other (non-cyber) classes which may be exposed to incidental/silent cyber.
• The “Total” mean should agree with form 313, section 3, the sum of rows 1 and 4, column H. 
• The "Post diversified claims" column should reflect the contribution from each class of business to Insurance Risk Claims, i.e. also allowing for reserve risk diversification benefit. 
• The "Post diversified claims" column should be based on the same methodology used to calculate the contribution to capital by risk category (see Form 540), i.e. using an average from the specified range of simulations around the 99.5th insurance risk which is scaled so that the Total Column I(i) + 510 Total Column F(i) = 311 G3 (1:200 net ultimate claims). </t>
  </si>
  <si>
    <r>
      <t xml:space="preserve">&gt; 95th w: if &lt; 95th
v: if&lt;&gt; </t>
    </r>
    <r>
      <rPr>
        <b/>
        <sz val="9"/>
        <color rgb="FFC00000"/>
        <rFont val="Segoe UI"/>
        <family val="2"/>
      </rPr>
      <t>I(i) Total
w: if &lt; A</t>
    </r>
  </si>
  <si>
    <t xml:space="preserve">
This question relates to risk on earned exposures. 
Complete the table below.
• The class names and results should be those used in your internal model.
• If the number of classes exceeds fifteen, you may either show the results for the additional classes individually or show distribution of their undiversified total in “All Other”.
• Enter all figures in GBP units.
• Claims are undiscounted net ultimate. The amounts should be consistent with the reserve risk amounts shown on form 313.
• The “Total” mean and 99.5th should agree with form 313, section 3, row 5, columns H and I. It is the diversified total and not the sum of the class results.
• The "Post diversified claims" column should reflect the contribution from each class of business to Insurance Risk Claims, i.e. also allowing for premium risk diversification benefit. 
• The "Post diversified claims" column should be based on the same methodology used to calculate contribution to capital by risk category (see Form 540), i.e. using an average from the specified range of simulations around the 99.5th insurance risk which is scaled so that the Total Column F(i) + 502 Total Column I(i) = 311 G3 (1:200 net ultimate claims). </t>
  </si>
  <si>
    <t>v: if &lt;&gt; 313.3 I5
&gt; 95th w: if &lt; 95th
v: if&lt;&gt; F(i) Total
v: if &lt; A</t>
  </si>
  <si>
    <t>F Total</t>
  </si>
  <si>
    <t>Does F Total = F(i) Total</t>
  </si>
  <si>
    <t xml:space="preserve">
Complete the table below for total insurance risk and market risk. Enter all figures as % to four decimal places.
For market risk, the break even percentile corresponds to the percentile of the distribution at which a profit is realised from the different sources of market risk (i.e. favourable movements on foreign exchange, interest rate, equity prices, and so on). 
For insurance risk, the break-even percentile corresponds to the percentile of the distribution at which point at which an insurance loss (both underwriting and reserve) occurs. 
See the preceding question for an example of how to calculate exceedance probabilities.
</t>
  </si>
  <si>
    <t xml:space="preserve">
Complete the table for the SCR and SCR risk types on an ultimate basis, except for column U which is on a one-year basis.
The one-year SCR mean should agree with form 310, row 1, column A. 
The SCR mean and 99.5th should agree with form 310, row 2, columns A and G.
The 99.5th percentiles for the SCR risk types should agree with form 309, column G.
The means for insurance, premium and reserve risk should agree with form 314, section 1, rows 1 through 3, column A. 
The means for market risk should agree with form 314, section 2, row 9 , column D. 
For the risk margin, enter the amounts credited to reserve risk and/or  premium risk on an ultimate basis on form 309. The sum of these amounts should equal the total risk margin shown on form 312, total row, column P. (Refer to the SCR 2017 YOA Guidance 5.12.) Enter the risk margin amounts as positive values. 
For ENIDs, enter the amounts credited to premium and/or reserve risk on an ultimate basis on form 309 as a result of the allowance in the technical provisions for ENIDs with return periods lower than 1:200. (Refer to the SCR 2017 YOA Guidance 5.13.) Enter the ENIDs amounts as positive values. 
The means for credit risk and operational risk should be the means of the distributions used to produce the 1:200 amounts shown on form 309, column G. 
Enter all figures in GBP units.</t>
  </si>
  <si>
    <t>Complete the table for Insurance Risk excluding catastrophe on an ultimate basis.
 • Insurance Risk excluding catastrophe (Row 1) should include all earned claims, and unearned claims excluding catastrophe, i.e. consistent with figures reported in 500 and 510.
 • The total mean catastrophe risk and insurance risk excluding catastrophe should equal to mean insurance risk, i.e. Z1 + Z3 = 'Form 314.1 - A1'.
 • The total mean catastrophe risk and premium risk excluding catastrophe should equal to mean premium risk, i.e. Z2 + Z3 = 'Form 314.1 - A2'.</t>
  </si>
  <si>
    <t>P520003</t>
  </si>
  <si>
    <t>Is U7 = U1 + U4 + U5 + U6</t>
  </si>
  <si>
    <t>This question relates to the amount of ultimate credit risk associated with different levels of reinsurance recoveries.
In the table below, enter in GBP units
• The ultimate reinsurance credit risk loss at the mean/percentile indicated in the top row
• The modelled ultimate reinsurance recovery at the indicated mean/percentile of reinsurance credit risk loss, gross of the reinsurance credit loss (all contracts)
• The modelled ultimate reinsurance recovery at the indicated mean/percentile of reinsurance credit risk loss, gross of the reinsurance credit loss (defaulting counterparties only)
Results may be based on an average of a small number of trials centred on the indicated percentile, if you believe this would be more appropriate. 
Example: the modelled 90th percentile of reinsurance credit risk is 2.8m, and the modelled reinsurance recoveries owed by all counterparties is 25m gross of the 2.8m. The gross recoveries owed by counterparties that do not default is 10m, and the gross recoveries owed by counterparties which are 2.8m in default is 15m. Enter 2.8m, 25m and 15m in rows two, three and four, respectively, under the “90th” column. 
The 99.5th percentile for RI credit risk loss should equal the ultimate reinsurance credit risk shown on form 309 row 5, column G.</t>
  </si>
  <si>
    <r>
      <t xml:space="preserve">The submitted one-year and ultimate SCRs, as submitted on form 309 table 1, will show here.
</t>
    </r>
    <r>
      <rPr>
        <strike/>
        <sz val="10"/>
        <color rgb="FFFF0000"/>
        <rFont val="Segoe UI"/>
        <family val="2"/>
      </rPr>
      <t/>
    </r>
  </si>
  <si>
    <t>The third step is to calculate the averages of the SCR risk types over the range of simulations determined in Question 1.
For example, if you entered 50,000 simulations, the upper bound will be simulation 49781, and the lower bound will be simulation 49720. The value entered for one-year insurance risk should be the average value of insurance risk over simulations 49720 through 49781, after sorting the one-year simulations in ascending order of the one-year balance sheet position.
The CI SCR is the average of the simulated balance sheet positions over the range.
If your submitted SCR is based on outputs from several runs, you may either derive the averages from a single run, or from an average of all runs combined.
Enter all figures in GBP units.</t>
  </si>
  <si>
    <t>Since the 2015 YOA SCR submission, all agents are required to use a standardised approach for calculation the post diversification amounts shown in column G of form 309. This method requires averaging SCR risk types over a range of simulations after sorting by size of the simulated balance sheet position. It must be applied to both one-year and ultimate SCR risk types. Refer to the Notes to the Supplementary Questionnaire on lloyds.com for a detailed example.
The first step in the methodology is to sort the simulated SCR risk types by ascending size of the balance sheet position. (The one year and ultimate balance sheet distributions are shown on form 310. The SCR is the VaR99.5 of the balance sheet position.)  Agents are not required to provide Lloyd's with the sorted simulations, unless specifically requested to do so.
The second step is to define the upper and lower bounds of the range of ranked simulations over which the post diversification amounts are to be calculated. This step is performed in the table on the right. These bounds will be used in Question 3.
Enter the number of simulations used for the model run(s) used to calculate the SCR shown on your submitted LCR. 
Enter the values of the ultimate SCR (in GBP) corresponding to the upper and lower bounds of the ranked simulations.
If your SCR is based on an average of several runs, enter the total number of simulations from all runs. For example, if your SCR is based on an average of SCRs from five runs of ten thousand simulations, enter 50000.</t>
  </si>
  <si>
    <t>The profit (mean) assumptions for new business within the LCR submissions is not on the same basis as mean profit in the relevant SBF they accompany in the year-end CiL submission. 
Hence the mean profit in the SBF and LCR may be different for a few reasons. Some of the reasons for difference is captured in the table. This list is not exhaustive. "Other" should include all other items used to reconcile the entries in SBF and LCR. Brief explanation of the items included in "Other" should be included.
The reasons for difference will assist Lloyd’s in the SCR reviews and for LIM validation.    
In the table on the right, enter in GBP units: 
• The SBF profit/(loss) for the period can be obtained from SBF form 100s line 16 column C
• The SBF total investment return can be obtained from SBF form 100s line 14 column C
• The LCR Premium risk mean can be obtained from LCR form 314 table 1
• The ULO profit in net best estimate liabilities can be obtained from LCR form 312 table 2 column O
• The accrual of managing agent profit commission would be obtained from the syndicate's internal model if this has been modelled explicitly. If this has been modelled explicitly, further details of the methodology and assumptions used are expected to be provided.
If there is an entry in the 'Other' section, agents are expected to provide comments to explain the source of the entry.
Values should be entered as a positive amount if this increases the profit amount, and negative amounts if these decrease the profit amount.</t>
  </si>
  <si>
    <t>Should be less than 2% OR ABS(D1) can be more than 2% ONLY where absolute difference (ABS(C1)) is less than £1m.</t>
  </si>
  <si>
    <t>Should be less than 2% OR ABS(D2) can be more than 2% ONLY where absolute difference (ABS(C2)) is less than £1m.</t>
  </si>
  <si>
    <t>This question relates to the split of ultimate SCR across open years of account (YOA).
The information on this sheet will be used to validate the YOA allocation to members produced from Lloyd's Internal Model. This should help identify any anomalies that could lead to inequitable allocation or unjustified capital releases.
If the syndicate has unnaturally open back years then select 'Yes' from the dropdown and fill in the SCR for the extra open years.
Method: 
If agents are able to allocate SCR to YOA then they are encouraged to do this. However, it may be easier to use a risk category (e.g. insurance/premium/reserve risk) as a proxy for the SCR in the calculations of proportions of SCR allocated to each open year.  The method of allocation should be consistent with that in the '540 - Post Diversified Risks - Quantitative Inputs' worksheet.
When allocating using a risk category as a proxy for SCR, agents should order simulations by the risk category and calculate the averages for each open YOA over the approporiate range of simulations. These should then be used to calculate the proportion of the risk category in each YOA and be multiplied by the ultimate SCR to get the SCR split by YOA.
For example, if you ran 50,000 simulations, the upper bound will be simulation 49781, and the lower bound will be simulation 49720. The value of the chosen risk category for YOA used in the above calculation should be the average value of the risk distribution for the YOA over simulations 49720 through 49781, after sorting the simulations in ascending order of the chosen risk category.
If your submitted SCR is based on outputs from several runs, you may either derive the averages from a single run, or from an average of all runs combined.
Enter all figures in GBP units.</t>
  </si>
  <si>
    <t xml:space="preserve">
A mapping of model classes to those submitted in the SBF is required as part of the process to understand differences between the Lloyd's Internal Model and syndicates' internal models (CCK vs LCR). This will allow Lloyd's to conduct more granular analysis and therefore to pinpoint material areas of deviation in methodology and assumptions.
Complete the table below for the proposed YoA. To insert multiple rows, right click any row and select option.
• The model class names should be those used in your internal model.
• The SBF class names should be those submitted in the SBF for the proposed YoA.
• Proportions provided should be for ultimate net claims.
• Where multiple SBF classes are included in a model class please repeat the model class name as many times as needed before moving on to the next model class.
• Proportions of mean claims should be in % to 1 d.p.
</t>
  </si>
  <si>
    <t xml:space="preserve">
This question relates to the impact of RI contact boundaries. 
These figures are required in order to adjust the SCR to ensure the change in treatment of reinsurance contract boundaries in technical provisions has no impact on the overall level of funds available, as it does not represent a change in risk. The year of account split is necessary to allow the adjustment to be made at this level as it may have implications for member capital requirements, where participations vary by year.
Enter the RI premium amounts as included in the QSR return with the as at date specified in cell E6 (in GBP units): 
• For each year of account enter the expected RI premium amounts that would be portioned to each of existing (including legally obliged) and future inwards business (A + B). The split by year of account should be as is included in the QSR.
• For each year of account enter the total minimum level of contractually obliged premium that would be paid if only existing (including legally obliged) business was ceded (C).
• The impact of the change is the minimum premium (C) less the expected premium for existing (including legally obliged) premium (A) at the valuation date.
• We would expect the following inequalities to hold for each year of account: (A + B) &gt;= C &gt;= A. Please provide an explanation if not.
Example: If a contract with £1m expected premium (£0.8m minimum premium) is legally obliged at the valuation date and the underlying contracts covered are 50% existing and 50% new business the premium would be split into £0.5m for existing and legally obliged inwards and £0.5m for future inwards. The minimum contractually obliged premium would be input as £0.8m. The template would then calculate the impact as the minimum premium (£0.8m) minus the portion for existing inwards (£0.5m) of £0.3m.</t>
  </si>
  <si>
    <t xml:space="preserve">
This question relates to the impact of RI contact boundaries. 
Enter the RI premium amounts as expected in the Q4 Technical Provisions included in the model opening balance sheet (in GBP units). 
• Where the latest guidance on contract boundaries has been incorporated into the SCR calculation the figures entered should be consistent with inputs to the YOA SCR. Note where the RI contract boundaries adjustment hasn't been included in the SCR calculation (as asked in Form 400SCR Q2), these figures will not impact the SCR adjustment but are still required to be submitted.
• Details are as above, but as at the opening model Q4 position."</t>
  </si>
  <si>
    <t xml:space="preserve">
The table shows the impact of the reinsurance contract boundaries adjustment on the SCR. The SCR is adjusted to ensure the TPs + SCR + ECU is unaffected by the re-allocation of reinsurance premium.
The adjustment involves consideration of the impact on QSR technical provisions and the SCR. If the latest reinsurance contract boundaries guidance is implemented in the model the SCR decreases as a result of movement of reinsurance premium to technical provisions. Since the ECU is applied to the SCR any technical provisions increase is reduced by this factor. 
The graph below shows the two stages of the adjustment, showing that the capital stack after the adjustment(s) is equivalent to the capital stack prior to the change in guidance.
No inputs are required for this section.</t>
  </si>
  <si>
    <t>Q2 QSR Technical Provisions reinsurance contract boundaries adjustment to SCR</t>
  </si>
  <si>
    <t xml:space="preserve">
This is the calculated reinsurance contract boundaries adjustment which will auto-populate in LCR form 309, section 1, row 2 column B.
No inputs are required for this section.</t>
  </si>
  <si>
    <t>= Sumproduct
(col A , col B) / A Total</t>
  </si>
  <si>
    <t>= Sumproduct
(col A , col C) / A Total</t>
  </si>
  <si>
    <t>= Sumproduct
(col E , col F) / E Total</t>
  </si>
  <si>
    <t>= Sumproduct
(col E , col G) / E Total</t>
  </si>
  <si>
    <t>[1] Proposed YoA planned premium. Source: LCR  313 Table 1 Row 1 Column D.</t>
  </si>
  <si>
    <t>[2] Premium 1 plus an approximate adjustment for unearned premium on the current YoA. Source: Premium 1 plus LCR   312 Current YoA column K less Current YoA column L.</t>
  </si>
  <si>
    <t>[3] Claims plus ULAE less discount for all years combined less the proposed YoA. Source: LCR  312 column H+I-J Total less Proposed YoA.</t>
  </si>
  <si>
    <t xml:space="preserve">       Source: Reserves 1 less LCR  312 K-L-M for Total less Proposed YoA.</t>
  </si>
  <si>
    <t>[6] Technical provisions plus Proposed YoA planned premium. Source: LCR  312 column Q Total less Proposed YoA + LCR  313 Row 1 Column D.</t>
  </si>
  <si>
    <t>[7] Risk Margin allocated to Premium and Reserve risk taken from LCR  520 column W</t>
  </si>
  <si>
    <t>= 314.1 A2</t>
  </si>
  <si>
    <t>= 314.1 A3</t>
  </si>
  <si>
    <t>= 520.5 W3</t>
  </si>
  <si>
    <t>v: if empty</t>
  </si>
  <si>
    <t>v: if empty
w: if &lt;&gt; Reference Data</t>
  </si>
  <si>
    <t>LinkedSBF</t>
  </si>
  <si>
    <t>None</t>
  </si>
  <si>
    <t>1-SBF 2020</t>
  </si>
  <si>
    <t>F44:F45</t>
  </si>
  <si>
    <t>w: if empty when Active</t>
  </si>
  <si>
    <t>v: if empty
w: if &lt;&gt; Reference Data
w: if Yes and Run-Off</t>
  </si>
  <si>
    <t>w: if &lt;&gt; SBF rate</t>
  </si>
  <si>
    <t>V01201</t>
  </si>
  <si>
    <t>Active / Run-Off</t>
  </si>
  <si>
    <t>One Items in each category must be entered</t>
  </si>
  <si>
    <t>V01202</t>
  </si>
  <si>
    <t>V01203</t>
  </si>
  <si>
    <t>V01204</t>
  </si>
  <si>
    <t>V01205</t>
  </si>
  <si>
    <t>V01206</t>
  </si>
  <si>
    <t>Life / Non-Life</t>
  </si>
  <si>
    <t>Active / Run-Off
Life / Non-Life
Unincepted Legal Obligations
New Synd Load</t>
  </si>
  <si>
    <t>Are Active / Run-Off, Life / Non-Life, Unincepted Legal Obligations, New Syndicate Loading selections not empty?</t>
  </si>
  <si>
    <t>Unincepted Legal Obligations</t>
  </si>
  <si>
    <t>SBF Linked Return</t>
  </si>
  <si>
    <t>USD Exchange Rate</t>
  </si>
  <si>
    <t>Incorrect syndicate status selected</t>
  </si>
  <si>
    <t>Run Off/RITC Syndicates cannot have Unincepted legal Obligations (ULO)</t>
  </si>
  <si>
    <t>Active Syndicates LCR must be linked to an SBF</t>
  </si>
  <si>
    <t>Exchange rate entered should match the June / Year end plan rate</t>
  </si>
  <si>
    <t>Does the selection match the Reference Data maintained by the syndicate?</t>
  </si>
  <si>
    <t>Does USD match SBF?</t>
  </si>
  <si>
    <t>Does Active Syndicates have linked SBF?</t>
  </si>
  <si>
    <t>Active linked SBF</t>
  </si>
  <si>
    <t>USD match SBF</t>
  </si>
  <si>
    <t>Run-Off ULO</t>
  </si>
  <si>
    <t>Do Run Off/RITC Syndicates have no Unincepted legal Obligations (ULO)?</t>
  </si>
  <si>
    <t>LCR Syndicate Type</t>
  </si>
  <si>
    <t>Form 012</t>
  </si>
  <si>
    <t>w: if &gt; C1</t>
  </si>
  <si>
    <t>w: if &gt; C7</t>
  </si>
  <si>
    <t>w: if &gt; G1
w: if &lt; E1</t>
  </si>
  <si>
    <t>w: if &gt; G4
w: if &lt; E4</t>
  </si>
  <si>
    <t>w: if &gt; G7
w: if &lt; E7</t>
  </si>
  <si>
    <t>w: if &gt; G8
w: if &lt; E8</t>
  </si>
  <si>
    <t>w: if &gt; C8</t>
  </si>
  <si>
    <t>w: if Active &amp; = C2 + C3
v: if &gt; C2 + C3</t>
  </si>
  <si>
    <t>w: if Active &amp; = G2 + G3
v: if &gt; G2 + G3</t>
  </si>
  <si>
    <t>w: if Active &amp; = C5 + C6
v: if &gt; C5 + C6</t>
  </si>
  <si>
    <t>w: if Active &amp; = G5 + G6
v: if &gt; G5 + G6</t>
  </si>
  <si>
    <t>v: if &lt; B1</t>
  </si>
  <si>
    <t>v: if &lt; B2</t>
  </si>
  <si>
    <t>= 571.2</t>
  </si>
  <si>
    <t>= 309.1 A4</t>
  </si>
  <si>
    <t>= 309.1 B4</t>
  </si>
  <si>
    <t>= 312.2 H</t>
  </si>
  <si>
    <t>w: if = G2 + G3
v: if &gt; G2 + G3</t>
  </si>
  <si>
    <t>w: if = I2 + I3
v: if &gt; I2 + I3</t>
  </si>
  <si>
    <t>= 012 USD rate</t>
  </si>
  <si>
    <t>= A1 - B1 - C1</t>
  </si>
  <si>
    <t>= A2 - B2 - C2</t>
  </si>
  <si>
    <t>= F2 + F3</t>
  </si>
  <si>
    <t>= H2 + H3</t>
  </si>
  <si>
    <t>= F1 + F4 + F5</t>
  </si>
  <si>
    <t>= G1 + G4 + G5</t>
  </si>
  <si>
    <t>= H1 + H4 + H5</t>
  </si>
  <si>
    <t>= + I4 + I5</t>
  </si>
  <si>
    <t>= F6 + F7
v: if &lt;&gt; 311 A1</t>
  </si>
  <si>
    <t>= G6 + G7
v: if &lt;&gt; 311 G1</t>
  </si>
  <si>
    <t>= H6 + H7
v: if &lt;&gt; 311 A3</t>
  </si>
  <si>
    <t>= I6 + I7
v: if &lt;&gt; 311 G3</t>
  </si>
  <si>
    <t>= A + B - C - D + E + F</t>
  </si>
  <si>
    <t>= H + I - J - K + L + M + N</t>
  </si>
  <si>
    <t>= O + P</t>
  </si>
  <si>
    <t>= J + K</t>
  </si>
  <si>
    <t>= I + J + K</t>
  </si>
  <si>
    <t>= A1 + A3</t>
  </si>
  <si>
    <t>= B1 + B2 + B3</t>
  </si>
  <si>
    <t>= E1 + E4 + E7 + E8</t>
  </si>
  <si>
    <t>=  F1 + F4 + F7 + F8</t>
  </si>
  <si>
    <t>=  I1 + I4 + I7 + I8</t>
  </si>
  <si>
    <t>=  J1 + J4 + J7 + J8</t>
  </si>
  <si>
    <t>= G9 + G10
v: if &lt;&gt; G9</t>
  </si>
  <si>
    <t>= C9 + C10
v: if &lt;&gt; E9</t>
  </si>
  <si>
    <t>= D1 + D4 + D7 + D8</t>
  </si>
  <si>
    <t>= C1 + C4 + C7 + C8</t>
  </si>
  <si>
    <t>= G1 + G4 + G7 + G8</t>
  </si>
  <si>
    <t>= H1 + H4 + H7 + H8</t>
  </si>
  <si>
    <t>w: if &lt; H
v: if &lt;&gt; 0 &amp; ULO = No
w: if = 0 &amp; ULO = Yes</t>
  </si>
  <si>
    <t>w: if &lt; I
v: if &lt;&gt; 0 &amp; ULO = No
w: if = 0 &amp; ULO = Yes</t>
  </si>
  <si>
    <t>w: if &lt; K
v: if &lt;&gt; 0 &amp; ULO = No
w: if = 0 &amp; ULO = Yes</t>
  </si>
  <si>
    <t>w: if &lt; L
v: if &lt;&gt; 0 &amp; ULO = No
w: if = 0 &amp; ULO = Yes</t>
  </si>
  <si>
    <t>w: if &gt; A + B
v: if &lt;&gt; 0 &amp; ULO = No
w: if = 0 &amp; ULO = Yes</t>
  </si>
  <si>
    <t>w: if &gt; D minus E
v: if &lt;&gt; 0 &amp; ULO = No
w: if = 0 &amp; ULO = Yes</t>
  </si>
  <si>
    <t>w: if =0 &amp; A &lt;&gt; 0
v: if &lt;&gt; 0 &amp; ULO = No
w: if = 0 &amp; ULO = Yes</t>
  </si>
  <si>
    <t>w: if =0 &amp; B &lt;&gt; 0
v: if &lt;&gt; 0 &amp; ULO = No
w: if = 0 &amp; ULO = Yes</t>
  </si>
  <si>
    <t>w: if &gt; H + I
v: if &lt;&gt; 0 &amp; ULO = No
w: if = 0 &amp; ULO = Yes</t>
  </si>
  <si>
    <t>w: if =0 &amp; D &lt;&gt; 0
v: if &lt;&gt; 0 &amp; ULO = No
w: if = 0 &amp; ULO = Yes</t>
  </si>
  <si>
    <t>w: if =0 &amp; E &lt;&gt; 0
v: if &lt;&gt; 0 &amp; ULO = No
w: if = 0 &amp; ULO = Yes</t>
  </si>
  <si>
    <t>w: if &gt; K minus L
v: if &lt;&gt; 0 &amp; ULO = No
w: if = 0 &amp; ULO = Yes</t>
  </si>
  <si>
    <t>v: if &lt;&gt; 0 &amp; ULO = No
w: if = 0 &amp; ULO = Yes</t>
  </si>
  <si>
    <t>w: if -ve</t>
  </si>
  <si>
    <t>w: if +ve</t>
  </si>
  <si>
    <t>w: if -ve
w: if &gt; 0 &amp; Run-Off</t>
  </si>
  <si>
    <t>w: if &lt; H
w: if -ve</t>
  </si>
  <si>
    <t>w: if &lt; I
w: if -ve</t>
  </si>
  <si>
    <t xml:space="preserve"> w: if &gt; A + B
w: if -ve</t>
  </si>
  <si>
    <t>w: if &lt; K
w: if -ve</t>
  </si>
  <si>
    <t>w: if &lt; L
w: if -ve</t>
  </si>
  <si>
    <t>w: if &gt; D minus E
w: if -ve</t>
  </si>
  <si>
    <t>w: if =0 &amp; A &lt;&gt; 0
w: if -ve</t>
  </si>
  <si>
    <t>w: if =0 &amp; B &lt;&gt; 0
w: if -ve</t>
  </si>
  <si>
    <t>w: if &gt; H + I
w: if -ve</t>
  </si>
  <si>
    <t>w: if =0 &amp; D &lt;&gt; 0
w: if -ve</t>
  </si>
  <si>
    <t>w: if =0 &amp; E &lt;&gt; 0
w: if -ve</t>
  </si>
  <si>
    <t>w: if &gt; K minus L
w: if -ve</t>
  </si>
  <si>
    <t>v: if -ve</t>
  </si>
  <si>
    <t>v: if -ve
v: if &lt; B1</t>
  </si>
  <si>
    <t>v: if -ve
v: if &lt; C1</t>
  </si>
  <si>
    <t>v: if -ve
v: if &lt; D1</t>
  </si>
  <si>
    <t>v: if -ve
v: if &lt; E1</t>
  </si>
  <si>
    <t>v: if -ve
v: if &lt; F1</t>
  </si>
  <si>
    <t>v: if -ve
v: if &lt; G1</t>
  </si>
  <si>
    <t>v: if -ve
w: if &lt; A1</t>
  </si>
  <si>
    <t>v: if -ve
w: if &lt; G1</t>
  </si>
  <si>
    <t>v: if -ve
v: if &lt; B3</t>
  </si>
  <si>
    <t>v: if -ve
v: if &lt; C3</t>
  </si>
  <si>
    <t>v: if -ve
v: if &lt; D3</t>
  </si>
  <si>
    <t>v: if -ve
v: if &lt; E3</t>
  </si>
  <si>
    <t>v: if -ve
w: if &lt; G1
v: if &lt; F3</t>
  </si>
  <si>
    <t>v: if -ve
w: if &lt; H1
v: if &lt; G3</t>
  </si>
  <si>
    <t>v: if -ve
w: if &lt; A3</t>
  </si>
  <si>
    <t>v: if -ve
w: if &lt; G2</t>
  </si>
  <si>
    <t>w: if -ve
v: if &lt;&gt; 0 &amp; 012 ULO = No
w: if = 0 &amp; 012 ULO = Yes</t>
  </si>
  <si>
    <t>= I + J + K
v: if &lt;&gt; A1</t>
  </si>
  <si>
    <t>= SUM(I1)</t>
  </si>
  <si>
    <t>w: if -ve
v: if &lt; C1</t>
  </si>
  <si>
    <t>w: if -ve
v: if &lt; D1</t>
  </si>
  <si>
    <t>w: if -ve
v: if &lt; E1</t>
  </si>
  <si>
    <t>w: if -ve
v: if &lt; G1</t>
  </si>
  <si>
    <t>w: if -ve
v: if &lt; C2</t>
  </si>
  <si>
    <t>w: if -ve
v: if &lt; D2</t>
  </si>
  <si>
    <t>w: if -ve
v: if &lt; E2</t>
  </si>
  <si>
    <t>w: if -ve
v: if &lt; G2</t>
  </si>
  <si>
    <t>w: if -ve
w: if &lt; C7</t>
  </si>
  <si>
    <t>w: if -ve
w: if &lt; C8</t>
  </si>
  <si>
    <t>v: if &lt;&gt; 0 &amp; NSL = No</t>
  </si>
  <si>
    <t>w: if +ve
v: if &lt;&gt; D1a + D1b</t>
  </si>
  <si>
    <t>w: if +ve
w if &lt;&gt; F1a</t>
  </si>
  <si>
    <t>w: if +ve
v: if &lt;&gt; J1a + J1b</t>
  </si>
  <si>
    <t>v: if +ve</t>
  </si>
  <si>
    <t>w: if -ve
v: if &lt;&gt; 309 C11</t>
  </si>
  <si>
    <t>= A2 + A3</t>
  </si>
  <si>
    <t>= 309 G1</t>
  </si>
  <si>
    <t>= 309 G2</t>
  </si>
  <si>
    <t>= 309 G3</t>
  </si>
  <si>
    <t>= 309 G4 + 309 G8</t>
  </si>
  <si>
    <t>= A1 + A4 + A5
w: if &lt;&gt; 310 A2</t>
  </si>
  <si>
    <t>= C1 minus A1</t>
  </si>
  <si>
    <t>= C2 minus A2</t>
  </si>
  <si>
    <t>= C3 minus A3</t>
  </si>
  <si>
    <t>= C4 minus A4</t>
  </si>
  <si>
    <t>= C5 minus A5</t>
  </si>
  <si>
    <t>= K1 + K2 + K3 + K4 + K5 + K6</t>
  </si>
  <si>
    <t>= K7 + K8</t>
  </si>
  <si>
    <t>= F1 + F2 + F3 + F4 + F5 + F6</t>
  </si>
  <si>
    <t>= E1 + E2 + E3 + E4 + E5 + E6</t>
  </si>
  <si>
    <t>= D1 + D2 + D3 + D4 + D5 + D6</t>
  </si>
  <si>
    <t>= E7 + E8</t>
  </si>
  <si>
    <t>= F7 + F8
v: if &lt;&gt; 309 G7</t>
  </si>
  <si>
    <t>= L7 + L8
v: if &lt;&gt; 309 C7</t>
  </si>
  <si>
    <t>= F1 minus D1</t>
  </si>
  <si>
    <t>= F1a minus D1a</t>
  </si>
  <si>
    <t>= F1b minus D1b</t>
  </si>
  <si>
    <t>= F2 minus D2</t>
  </si>
  <si>
    <t>= F3 minus D3</t>
  </si>
  <si>
    <t>= F4 minus D4</t>
  </si>
  <si>
    <t>= F5 minus D5</t>
  </si>
  <si>
    <t>= F6 minus D6</t>
  </si>
  <si>
    <t>= L1 minus J1</t>
  </si>
  <si>
    <t>= L1a minus J1a</t>
  </si>
  <si>
    <t>= L1b minus J1b</t>
  </si>
  <si>
    <t>= L2 minus J2</t>
  </si>
  <si>
    <t>= L3 minus J3</t>
  </si>
  <si>
    <t>= L4 minus J4</t>
  </si>
  <si>
    <t>= L5 minus J5</t>
  </si>
  <si>
    <t>= L6 minus J6</t>
  </si>
  <si>
    <t>= I1 minus G1</t>
  </si>
  <si>
    <t>= I3 minus G3</t>
  </si>
  <si>
    <t>= I4 minus G4</t>
  </si>
  <si>
    <t>= G1 + G2 + G3 + G4 + G5 + G8</t>
  </si>
  <si>
    <t>= H1 + H3 + H4 + H6 + H7 + H8</t>
  </si>
  <si>
    <t>= I1 + I2 + I3 + I4 + I5 + I6 + I7 +I8</t>
  </si>
  <si>
    <t>= I9 + I10
w: If &lt;&gt; 309 G11</t>
  </si>
  <si>
    <t>= I8 minus G8</t>
  </si>
  <si>
    <t>v: if &lt;&gt; 310 A1</t>
  </si>
  <si>
    <t>= SUM(B)
v: if &lt;&gt; 313.3 H4</t>
  </si>
  <si>
    <t>= SUM(I(i))</t>
  </si>
  <si>
    <t>w: if &lt; 50th</t>
  </si>
  <si>
    <t>w: if &lt; 75th</t>
  </si>
  <si>
    <t>w: if &lt; 90th</t>
  </si>
  <si>
    <t>w: if &lt; 95th
w: if &lt; A &amp; C = No</t>
  </si>
  <si>
    <t>= 313.3 I4
v: if &lt;&gt; I(i) Total
w: if &lt; 95th
w: if &lt; A Total</t>
  </si>
  <si>
    <t>v: if &lt; 0% OR &gt; 100%</t>
  </si>
  <si>
    <t>LCR 012 VALIDATIONS &amp; WARNINGS</t>
  </si>
  <si>
    <t>= 310 A2</t>
  </si>
  <si>
    <t>= 309.2 G11</t>
  </si>
  <si>
    <t>= 309.2 G9</t>
  </si>
  <si>
    <t>w: if -ve
w: if &lt; C2</t>
  </si>
  <si>
    <t>w: if -ve
w: if &lt; C3</t>
  </si>
  <si>
    <t>w: if -ve
w: if &lt; C5</t>
  </si>
  <si>
    <t>w: if -ve
w: if &lt; C6</t>
  </si>
  <si>
    <t>Is G3 &gt;= C3</t>
  </si>
  <si>
    <t>If form 012 indicates that there are New Syndicate Loadings then activate this warning: Is B3 &lt; A3</t>
  </si>
  <si>
    <t>v: if &lt;&gt; 0 &amp; NSL = No
w: if &lt;= A3 &amp; NSL = Yes</t>
  </si>
  <si>
    <t>V31450</t>
  </si>
  <si>
    <t>V31451</t>
  </si>
  <si>
    <t>V31452</t>
  </si>
  <si>
    <t>V31453</t>
  </si>
  <si>
    <t>V31454</t>
  </si>
  <si>
    <t>=1 - (A1/B1)
w:  if ABS(D1) &gt; 2% &amp; ABS(C1) &gt; £1m)</t>
  </si>
  <si>
    <t>=1 - (A2/B2)
w:  if ABS(D2) &gt; 2% &amp; ABS(C2) &gt; £1m)</t>
  </si>
  <si>
    <t>V31206</t>
  </si>
  <si>
    <t>V31219</t>
  </si>
  <si>
    <t>V31216</t>
  </si>
  <si>
    <t>V31217</t>
  </si>
  <si>
    <t>Data in columns A, B, C, H, I and J should normally be zero or more</t>
  </si>
  <si>
    <t>V31144</t>
  </si>
  <si>
    <t>V31145</t>
  </si>
  <si>
    <t>Ultimate Risk Margin Insurance Risk</t>
  </si>
  <si>
    <t>Ultimate Risk Margin SCR</t>
  </si>
  <si>
    <t>= SUM(J1) + J2</t>
  </si>
  <si>
    <t>= SUM(K1) + K2</t>
  </si>
  <si>
    <t>= J1 + J2 + J3 + J4 + J5 + J6</t>
  </si>
  <si>
    <t>= L1 + L2 + L3 + L4 + L5 + L6</t>
  </si>
  <si>
    <t>w: if No</t>
  </si>
  <si>
    <t>= SUM(B)
v: if &lt;&gt; 313.3 H1 + 313.3 H4</t>
  </si>
  <si>
    <t>= 310.1 A1
v: if &lt;&gt; U1 + U4 + U5 + U6</t>
  </si>
  <si>
    <t>Grey cells indicate automatic calculations or that the cell will be  by entering data elsewhere</t>
  </si>
  <si>
    <t xml:space="preserve"> = form 571 table 2</t>
  </si>
  <si>
    <t xml:space="preserve">
= form 309 headline (One-Year)</t>
  </si>
  <si>
    <t xml:space="preserve">
= form 309 headline (Ultimate) </t>
  </si>
  <si>
    <t xml:space="preserve"> = form 312, table 1, column H</t>
  </si>
  <si>
    <t xml:space="preserve"> = form 312, table 2, column H</t>
  </si>
  <si>
    <t xml:space="preserve"> = form 012 USD rate</t>
  </si>
  <si>
    <t xml:space="preserve"> = form 309 G1</t>
  </si>
  <si>
    <t xml:space="preserve"> = form 309 G2</t>
  </si>
  <si>
    <t xml:space="preserve"> = form 309 G3</t>
  </si>
  <si>
    <t xml:space="preserve">
= form 309 G4 + form 309 G8</t>
  </si>
  <si>
    <t>The number of rows in Question 1 will be dependant on the number of classes present in the model.  In MDC this will be  from the reference tables created on the LCR initiation stage.</t>
  </si>
  <si>
    <t xml:space="preserve"> = form 313, column I, row 4</t>
  </si>
  <si>
    <t xml:space="preserve"> = 314.1 A1</t>
  </si>
  <si>
    <t xml:space="preserve"> = 312 P Total
w: if W1 &lt;&gt; W2 + W3</t>
  </si>
  <si>
    <t xml:space="preserve"> = 309.2 G1</t>
  </si>
  <si>
    <t xml:space="preserve"> = 314.1 A2</t>
  </si>
  <si>
    <t xml:space="preserve"> = 309.2 G2</t>
  </si>
  <si>
    <t xml:space="preserve"> = 314.1 A3</t>
  </si>
  <si>
    <t xml:space="preserve"> = 309.2 G3</t>
  </si>
  <si>
    <t xml:space="preserve"> = 309.2 G4</t>
  </si>
  <si>
    <t xml:space="preserve"> = 314.2 D9</t>
  </si>
  <si>
    <t xml:space="preserve"> = 309.2 G7</t>
  </si>
  <si>
    <t xml:space="preserve"> = 309.2 G8</t>
  </si>
  <si>
    <t xml:space="preserve"> = 310.1 A2
v: if &lt;&gt; V1 + V4 + V5 + V6</t>
  </si>
  <si>
    <t xml:space="preserve"> = 312 P Total</t>
  </si>
  <si>
    <t xml:space="preserve"> = 309.1 B1</t>
  </si>
  <si>
    <t xml:space="preserve"> = form 310, column A, row 1</t>
  </si>
  <si>
    <t xml:space="preserve"> = form 310, column A, row 2</t>
  </si>
  <si>
    <t xml:space="preserve"> = Form 312, column P, Total</t>
  </si>
  <si>
    <t xml:space="preserve"> = 309 A1</t>
  </si>
  <si>
    <t xml:space="preserve"> = 309 B1</t>
  </si>
  <si>
    <t>The premium volume and loss ratio assumptions for new business within the LCR submissions should be consistent with the relevant SBF they accompany in the year-end CiL submission.
In the table on the right, enter in GBP units to one decimal place: 
• The net premium for the proposed YoA as inputted in the LCR and the SBF. The net premium for the LCR is  from LCR form 313, section 1, row 1, column D and the net premium for the SBF can be obtained from SBF form 167, column D, total.
• The net insurance claims as inputted in the LCR and the SBF. The figure for the LCR is  from LCR form 311, section 2, Proposed Underwriting Year YoA, column L and the figure for the SBF can be obtained from SBF form 105s, column N, total.
Enter all values as positive amounts.
Agents are expected to provide comments where there are differences between the LCR and SBF.</t>
  </si>
  <si>
    <t xml:space="preserve"> = form 309, column B, row 1</t>
  </si>
  <si>
    <t>= A5 minus A6</t>
  </si>
  <si>
    <t>= 540.2 E2 *
541.2 One-Year Scale Factor</t>
  </si>
  <si>
    <t>= 541.2 One-Year:
Premium risk + Reserve risk</t>
  </si>
  <si>
    <t>= 541.2 Ultimate:
Premium risk + Reserve risk</t>
  </si>
  <si>
    <t>= 540.2 F2 *
541.2 Ultimate Scale Factor</t>
  </si>
  <si>
    <t>= 540.2 F3 *
541.2 Ultimate Scale Factor</t>
  </si>
  <si>
    <t>= 540.2 E3 *
541.2 One-Year Scale Factor</t>
  </si>
  <si>
    <t>= 541.2 One-Year:
RI credit risk + Other credit risk</t>
  </si>
  <si>
    <t>= 541.2 Ultimate:
RI credit risk + Other credit risk</t>
  </si>
  <si>
    <t>= 540.2 E5 *
541.2 One-Year Scale Factor</t>
  </si>
  <si>
    <t>= 540.2 F5 *
541.2 Ultimate Scale Factor</t>
  </si>
  <si>
    <t>= 540.2 E6 *
541.2 One-Year Scale Factor</t>
  </si>
  <si>
    <t>= 540.2 F6 *
541.2 Ultimate Scale Factor</t>
  </si>
  <si>
    <t>= 540.2 E7 *
541.2 One-Year Scale Factor</t>
  </si>
  <si>
    <t>= 540.2 F7 *
541.2 Ultimate Scale Factor</t>
  </si>
  <si>
    <t>= 540.2 E8 *
541.2 One-Year Scale Factor</t>
  </si>
  <si>
    <t>= 540.2 F8 *
541.2 Ultimate Scale Factor</t>
  </si>
  <si>
    <t>= 541.2 One-Year:
Insurance risk + Credit risk + Market risk + Operational risk</t>
  </si>
  <si>
    <t>= 541.2 Ultimate:
Insurance risk + Credit risk + Market risk + Operational risk</t>
  </si>
  <si>
    <t>= A4 + A5 - A6 - A7 + A8 + A9</t>
  </si>
  <si>
    <t>= A3 minus A10</t>
  </si>
  <si>
    <t>= A1 minus A2</t>
  </si>
  <si>
    <t>= 309.1 B1
v: if &lt;&gt; SUM(SCR Ultimate Split)</t>
  </si>
  <si>
    <t>= PY Split / Total</t>
  </si>
  <si>
    <t>= PY-1 Split / Total</t>
  </si>
  <si>
    <t>= PY-2 Split / Total</t>
  </si>
  <si>
    <t>= PY-3 Split / Total</t>
  </si>
  <si>
    <t>= PY-4 Split / Total</t>
  </si>
  <si>
    <t>= PY-5 Split / Total</t>
  </si>
  <si>
    <t>= PY-6 Split / Total</t>
  </si>
  <si>
    <t>= 571.1 Submitted SCR +
571.1 Impact of RICB change on Balance Sheet</t>
  </si>
  <si>
    <t>= 571.1 Intermediate SCR +
571.1 QSR TPs RICB adjustment to SCR</t>
  </si>
  <si>
    <t>= 570.1 D Total + 571.1 Final SCR +
571.1 Economic Capital Uplift</t>
  </si>
  <si>
    <t>= 571.1 Impact of RICB change on Balance Sheet +
571.1 QSR TPs RICB adjustment to SCR</t>
  </si>
  <si>
    <t>= 314.1 A1</t>
  </si>
  <si>
    <t>= 309.2 G2</t>
  </si>
  <si>
    <t>= 309.2 G3</t>
  </si>
  <si>
    <t>= 309.2 G5</t>
  </si>
  <si>
    <t>= 314.2 D7</t>
  </si>
  <si>
    <t>= 309.2 G7</t>
  </si>
  <si>
    <t>= 309.2 G8</t>
  </si>
  <si>
    <t>= 310 A1</t>
  </si>
  <si>
    <t>= 309.1 A1</t>
  </si>
  <si>
    <t>= 309.2 C2</t>
  </si>
  <si>
    <t>= 309.2 C3</t>
  </si>
  <si>
    <t>The graphs below show the joint exceedance probabilities from Question 2 in graphical form. Lloyd's will use the graphs when assessing whether the level of dependency between the three largest classes in terms of mean claims are appropriate.
No inputs are required for this section.</t>
  </si>
  <si>
    <t>510.1 Sum(A)</t>
  </si>
  <si>
    <t>510.1 Sum(C)</t>
  </si>
  <si>
    <t>510.1 Sum(D)</t>
  </si>
  <si>
    <t>510.1 D Total</t>
  </si>
  <si>
    <t>510.1 C Total</t>
  </si>
  <si>
    <t>510.1 A Total
+ SQRT(SUMXMY2 ( 510.1 A , 510.1 B ))</t>
  </si>
  <si>
    <t>510.1 A Total
+ SQRT(SUMXMY2 ( 510.1 A , 510.1 C ))</t>
  </si>
  <si>
    <t>510.1 A Total
+ SQRT(SUMXMY2 ( 510.1 A , 510.1 D ))</t>
  </si>
  <si>
    <t>510.1 A Total
+ SQRT(SUMXMY2 ( 510.1 A , 510.1 E ))</t>
  </si>
  <si>
    <t>510.1 A Total
+ SQRT(SUMXMY2 ( 510.1 A , 510.1 F ))</t>
  </si>
  <si>
    <t>= 510.5 W1 + 510.5 X1 + 510.5 Y1</t>
  </si>
  <si>
    <t>= 540.1 B5</t>
  </si>
  <si>
    <t>= 540.1 B6</t>
  </si>
  <si>
    <t>= 312.1: H Total + I Total minus J Total minus
(312.2 H + I minus J)</t>
  </si>
  <si>
    <t>= 311.1: G4 minus G3</t>
  </si>
  <si>
    <t>= 312.1 Q Total minus 312.2 Q + 313.1 D1</t>
  </si>
  <si>
    <t>= 600 Premium 1 +
312.1 CY YoA: K minus L</t>
  </si>
  <si>
    <t>= 600 Reserves 1 minus
312.1: K Total minus L Total minus 312.2 M Total minus
(312.2 K minus L minus M)</t>
  </si>
  <si>
    <t>= 600 Premium 1 + 0.5* 600 Reserves 1</t>
  </si>
  <si>
    <t>= 600 Premium 2 + 0.5* 600 Reserves 2</t>
  </si>
  <si>
    <t>= 600 SCR(U): Diversification Credit / Undiversified</t>
  </si>
  <si>
    <t>= 600 SCR(U): Undiversified minus SCR submitted</t>
  </si>
  <si>
    <t>= 600 SCR(U): Submitted + Loading</t>
  </si>
  <si>
    <t>= 600 SCR(U): Loading</t>
  </si>
  <si>
    <t>= 600 SCR(U): SCR agreed + Risk Margin</t>
  </si>
  <si>
    <t>= 309.2: G2 + G3</t>
  </si>
  <si>
    <t>= 600 Insurance Risk: 1:200 undiversified minus 1:200</t>
  </si>
  <si>
    <t>= 600 Insurance Risk: 1:200 + 600 SCR(U): Risk Margin</t>
  </si>
  <si>
    <t>= 600 Insurance Risk: Mean / 600: (Premium 1 + 1/2 Reserves 1)</t>
  </si>
  <si>
    <t>= 600 Premium Risk: Mean / 600 Premium 1</t>
  </si>
  <si>
    <t>= 600 Premium Risk: 1:200 / 600 Premium 1</t>
  </si>
  <si>
    <t>= 600 Premium Risk: 1:200 / 600 Premium 2</t>
  </si>
  <si>
    <t>= 600 Insurance Risk: (1:200 + RM) / 600 (Premium 1 + 1/2 Reserves 1)</t>
  </si>
  <si>
    <t>= 600 Insurance Risk: (1:200 + RM) / 600 (Premium 2 + 1/2 Reserves 2)</t>
  </si>
  <si>
    <t>= 600 SCR(U): (SCR agreed + RM) / 600 (Premium 1 + 1/2 Reserves 1)</t>
  </si>
  <si>
    <t>= 600 SCR(U): (SCR agreed + RM) / 600 (Premium 2 + 1/2 Reserves 2)</t>
  </si>
  <si>
    <t>= 600 SCR(U): Mean / 600 (Premium 1 + 1/2 Reserves 1)</t>
  </si>
  <si>
    <t>= 600 Reserve Risk: Mean / 600 Reserves 1</t>
  </si>
  <si>
    <t>= 600 Reserve Risk: 1:200 / 600 Reserves 1</t>
  </si>
  <si>
    <t>= 600 Reserve Risk: (1:200 + RM) / 600 Reserves 1</t>
  </si>
  <si>
    <t>= 600 Reserve Risk: (1:200 + RM) / 600 Reserves 2</t>
  </si>
  <si>
    <t>= 600 RI Credit Risk: 1:200 / 600 1:200 claims: gross less net</t>
  </si>
  <si>
    <t>= 600 Market Risk: Mean / 600 Available Assets</t>
  </si>
  <si>
    <t>= 600 Market Risk: 1:200 / 600 Available Assets</t>
  </si>
  <si>
    <t>= 600 Operational Risk: 1:200 / 600 (Premium 1 + 1/2 Reserves 1)</t>
  </si>
  <si>
    <t>= 600 SCR(1): Loading</t>
  </si>
  <si>
    <t>= 600 SCR(1): Submitted + Loading</t>
  </si>
  <si>
    <t>= 600 SCR(1): Mean / 600 SCR(U): Mean</t>
  </si>
  <si>
    <t>= 600 SCR(1): agreed / 600 SCR(U): agreed</t>
  </si>
  <si>
    <t>= 600 SCR(1): agreed / 600 SCR(U): (agreed + RM)</t>
  </si>
  <si>
    <t>= 600 SCR(1): agreed / 600 (Premium 1 + 1/2 Reserves 1)</t>
  </si>
  <si>
    <t>= 600 SCR(1): Mean / 600 (Premium 1 + 1/2 Reserves 1)</t>
  </si>
  <si>
    <t>= 600 SCR(1): agreed / 600 (Premium 2 + 1/2 Reserves 2)</t>
  </si>
  <si>
    <t>= 600 SCR(U): Risk Margin / [600 Reserves 1]</t>
  </si>
  <si>
    <t>= 600 Premium Risk: Mean</t>
  </si>
  <si>
    <t>= 600 Premium Risk: allocated Risk Margin</t>
  </si>
  <si>
    <t>= 600: Premium Risk:
SCR(1) 1:200 / (SCR(U): 1:200 + allocated Risk Margin)</t>
  </si>
  <si>
    <t>= 600 Reserve Risk: Mean</t>
  </si>
  <si>
    <t>= 600 Reserve Risk: allocated Risk Margin</t>
  </si>
  <si>
    <t>= 600: Reserve Risk:
SCR(1) 1:200 / (SCR(U): 1:200 + allocated Risk Margin)</t>
  </si>
  <si>
    <t>= 600 Insurance Risk:
Diversification Credit / 1:200 undiversified</t>
  </si>
  <si>
    <t>= 600 Reserve Risk: 1:200 + 600 SCR(U): Risk Margin</t>
  </si>
  <si>
    <t>= 520.6 AA1 + 520.6 AB1 + 520.6 AC1</t>
  </si>
  <si>
    <t>= 312 P Total</t>
  </si>
  <si>
    <t>= 309.2 G1</t>
  </si>
  <si>
    <t>= 521.6 Mean SCR: Modelled minus SST</t>
  </si>
  <si>
    <t>= 521.6 99.5th SCR: Modelled minus SST</t>
  </si>
  <si>
    <t>= 1 minus (521.7 Insurance risk Exc Cat: Modelled / Fully Dependent)</t>
  </si>
  <si>
    <t>= SUM(A1) + A2</t>
  </si>
  <si>
    <t>= SUM(B1) + B2</t>
  </si>
  <si>
    <t>= SUM(C1) + C2</t>
  </si>
  <si>
    <t>= SUM(D1) + D2</t>
  </si>
  <si>
    <t>= SUM(E1) + E2</t>
  </si>
  <si>
    <t>= SUM(F1) + F2</t>
  </si>
  <si>
    <t>= SUM(G1) + G2</t>
  </si>
  <si>
    <t>= SUM(H1) + H2</t>
  </si>
  <si>
    <t>= SUM(I1) + I2</t>
  </si>
  <si>
    <t>= SUM(L1) + L2</t>
  </si>
  <si>
    <t>= SUM(M1) + M2</t>
  </si>
  <si>
    <t>= SUM(N1) + N2</t>
  </si>
  <si>
    <t>= SUM(O1) + O2</t>
  </si>
  <si>
    <t>= SUM(P1) + P2</t>
  </si>
  <si>
    <t>= SUM(Q1) + Q2</t>
  </si>
  <si>
    <t>501.3 Total Claims: Fully Dependent minus Modelled</t>
  </si>
  <si>
    <t>1 minus (501.3 Total Claims: Modelled / Fully Dependent)</t>
  </si>
  <si>
    <t>501.3 Total Claims: Modelled minus SST</t>
  </si>
  <si>
    <t>503.3 Total Claims: Fully Dependent minus Modelled</t>
  </si>
  <si>
    <t>1 minus (503.3 Total Claims: Modelled / Fully Dependent)</t>
  </si>
  <si>
    <t>503.3 Total Claims: Modelled minus SST</t>
  </si>
  <si>
    <t>511.2 Total Claims: Fully Dependent minus Modelled</t>
  </si>
  <si>
    <t>1 minus (511.2 Total Claims: Modelled / Fully Dependent)</t>
  </si>
  <si>
    <t>511.2 Total Claims: Modelled minus SST</t>
  </si>
  <si>
    <t>= 521.5 Mean Risk: Premium + Reserve</t>
  </si>
  <si>
    <t>= 521.5 99.5th Risk: Premium + Reserve</t>
  </si>
  <si>
    <t>= 521.5 Mean Insurance Risk:
Modelled minus SST</t>
  </si>
  <si>
    <t>= 521.5 99.5th Insurance Risk:
Modelled minus SST</t>
  </si>
  <si>
    <t>= 521.5 Insurance Risk:
(Modelled less SST) / Modelled</t>
  </si>
  <si>
    <t>501.3 Total Claims: (Modelled less SST) / Modelled</t>
  </si>
  <si>
    <t>503.3 Total Claims: (Modelled less SST) / Modelled</t>
  </si>
  <si>
    <t>511.2 Total Claims: (Modelled less SST) / Modelled</t>
  </si>
  <si>
    <t>= 521.5 Mean Insurance Risk:
Fully Dependent minus Modelled</t>
  </si>
  <si>
    <t>= 521.5 99.5th Insurance Risk:
Fully Dependent minus Modelled</t>
  </si>
  <si>
    <t>1 minus (521.5 Insurance Risk:
Modelled / Fully Dependent)</t>
  </si>
  <si>
    <t>= SUM (521.6 Mean: Insurance risk,
Credit risk, Market risk, Operational risk)</t>
  </si>
  <si>
    <t>= SUM (521.6 99.5th: Insurance risk,
Credit risk, Market risk, Operational risk)</t>
  </si>
  <si>
    <t>= 521.6 Mean SCR:
Fully Dependent minus Modelled</t>
  </si>
  <si>
    <t>= 521.6 99.5th SCR:
Fully Dependent minus Modelled</t>
  </si>
  <si>
    <t>= 1 minus
(521.6 SCR: Modelled / Fully Dependent)</t>
  </si>
  <si>
    <t>= 521.6 SCR:
(Modelled less SST) / Modelled</t>
  </si>
  <si>
    <t>= 521.7 Mean:
Premium risk Exc Cat + Reserve risk</t>
  </si>
  <si>
    <t>= 521.7 99.5th:
Premium risk Exc Cat + Reserve risk</t>
  </si>
  <si>
    <t>= 521.7 Insurance risk Exc Cat: (Modelled less SST) / Modelled</t>
  </si>
  <si>
    <t>= 531.1 RI credit risk loss on RI recovery / ABS (531.1 RI recovery gross all counterparties)</t>
  </si>
  <si>
    <t>= 531.1 RI credit risk loss on RI recovery / ABS (531.1 RI recovery gross Defaulting counterparties)</t>
  </si>
  <si>
    <t>= 531.1 RI credit risk loss on RI recovery / ABS (531.1 RI recovery gross Defaulting counterparties)
&gt;= 50% w: if &lt; 50%</t>
  </si>
  <si>
    <t>= 541.1: (SCR Upper bound minus Ultimate SCR) / Ultimate SCR</t>
  </si>
  <si>
    <t>= 541.1: (SCR Lower bound minus Ultimate SCR) / Ultimate SCR</t>
  </si>
  <si>
    <t>D1a warning to check if positive is incorrect. This should be warning if negative. This will create the warning code V31433 in MDC, to mitigate, please input the comment: "NA".</t>
  </si>
  <si>
    <t>= 312.2 col O ULO
(rev signage)</t>
  </si>
  <si>
    <t>[manual input]</t>
  </si>
  <si>
    <t>= 600 Premium 1 +
IF Modelling YOA = PY THEN 312.1 CY YoA: K minus L ELSE
IF Modelling YOA = CY THEN 312.1 CY-1 YoA: K minus 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</si>
</sst>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_-;[Red]\(##,##0.00,,\);\-_;"/>
    <numFmt numFmtId="166" formatCode="##,##0.00_-;[Red]\(##,##0.00\);\-_;\ "/>
    <numFmt numFmtId="167" formatCode="##,##0.00,,_-;[Red]\(##,##0.00,,\);\-_;\ "/>
    <numFmt numFmtId="168" formatCode="0.00,,_-;[Red]\(0.00,,\);\-_;\ "/>
    <numFmt numFmtId="169" formatCode="#,##0.00%;\-#,##0.00%"/>
    <numFmt numFmtId="170" formatCode="0.0000%"/>
    <numFmt numFmtId="171" formatCode="_-* #,##0_-;\-* #,##0_-;_-* &quot;-&quot;??_-;_-@_-"/>
    <numFmt numFmtId="172" formatCode="0.0000"/>
    <numFmt numFmtId="173" formatCode="#,##0.0;\-#,##0.0"/>
    <numFmt numFmtId="174" formatCode="##,##0_-;[Red]\(##,##0\);\-_;\ "/>
    <numFmt numFmtId="175" formatCode="##,##0.0_-;[Red]\(##,##0.0\);\-_;\ "/>
  </numFmts>
  <fonts count="106"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Segoe UI"/>
      <family val="2"/>
    </font>
    <font>
      <i/>
      <sz val="11"/>
      <color theme="1"/>
      <name val="Calibri"/>
      <family val="2"/>
      <scheme val="minor"/>
    </font>
    <font>
      <b/>
      <u/>
      <sz val="10"/>
      <color theme="1"/>
      <name val="Segoe UI"/>
      <family val="2"/>
    </font>
    <font>
      <sz val="12"/>
      <color theme="1"/>
      <name val="Calibri"/>
      <family val="2"/>
      <scheme val="minor"/>
    </font>
    <font>
      <sz val="10"/>
      <color theme="0"/>
      <name val="Segoe UI"/>
      <family val="2"/>
    </font>
    <font>
      <b/>
      <sz val="12"/>
      <color theme="0"/>
      <name val="Segoe UI"/>
      <family val="2"/>
    </font>
    <font>
      <sz val="9"/>
      <name val="Segoe UI"/>
      <family val="2"/>
    </font>
    <font>
      <sz val="9"/>
      <color theme="0"/>
      <name val="Segoe UI"/>
      <family val="2"/>
    </font>
    <font>
      <sz val="10"/>
      <name val="Segoe UI"/>
      <family val="2"/>
    </font>
    <font>
      <b/>
      <sz val="10"/>
      <color theme="0"/>
      <name val="Segoe UI"/>
      <family val="2"/>
    </font>
    <font>
      <sz val="12"/>
      <color theme="0"/>
      <name val="Segoe UI"/>
      <family val="2"/>
    </font>
    <font>
      <sz val="11"/>
      <color theme="1"/>
      <name val="Segoe UI"/>
      <family val="2"/>
    </font>
    <font>
      <b/>
      <sz val="10"/>
      <color theme="1"/>
      <name val="Segoe UI"/>
      <family val="2"/>
    </font>
    <font>
      <sz val="16"/>
      <color theme="1"/>
      <name val="Segoe UI"/>
      <family val="2"/>
    </font>
    <font>
      <b/>
      <sz val="11"/>
      <color theme="1"/>
      <name val="Calibri"/>
      <family val="2"/>
      <scheme val="minor"/>
    </font>
    <font>
      <b/>
      <sz val="10"/>
      <color theme="3" tint="-0.24988555558946501"/>
      <name val="Segoe UI"/>
      <family val="2"/>
    </font>
    <font>
      <b/>
      <sz val="10"/>
      <color rgb="FF0070C0"/>
      <name val="Segoe UI"/>
      <family val="2"/>
    </font>
    <font>
      <sz val="11"/>
      <color rgb="FF9C6500"/>
      <name val="Calibri"/>
      <family val="2"/>
      <scheme val="minor"/>
    </font>
    <font>
      <b/>
      <u/>
      <sz val="11"/>
      <color rgb="FFFF0000"/>
      <name val="Calibri"/>
      <family val="2"/>
      <scheme val="minor"/>
    </font>
    <font>
      <b/>
      <sz val="10"/>
      <name val="Segoe UI"/>
      <family val="2"/>
    </font>
    <font>
      <sz val="11"/>
      <color theme="0"/>
      <name val="Segoe UI"/>
      <family val="2"/>
    </font>
    <font>
      <sz val="11"/>
      <color rgb="FF9C5700"/>
      <name val="Calibri"/>
      <family val="2"/>
      <scheme val="minor"/>
    </font>
    <font>
      <b/>
      <sz val="12"/>
      <name val="Segoe UI"/>
      <family val="2"/>
    </font>
    <font>
      <sz val="11"/>
      <name val="Segoe UI"/>
      <family val="2"/>
    </font>
    <font>
      <b/>
      <sz val="14"/>
      <color theme="0"/>
      <name val="Segoe UI"/>
      <family val="2"/>
    </font>
    <font>
      <b/>
      <sz val="12"/>
      <color theme="1"/>
      <name val="Segoe UI"/>
      <family val="2"/>
    </font>
    <font>
      <sz val="10"/>
      <color rgb="FFC00000"/>
      <name val="Segoe UI"/>
      <family val="2"/>
    </font>
    <font>
      <b/>
      <sz val="8"/>
      <color theme="1"/>
      <name val="Segoe UI"/>
      <family val="2"/>
    </font>
    <font>
      <sz val="11"/>
      <color rgb="FFC00000"/>
      <name val="Segoe UI"/>
      <family val="2"/>
    </font>
    <font>
      <b/>
      <sz val="11"/>
      <color theme="1"/>
      <name val="Segoe UI"/>
      <family val="2"/>
    </font>
    <font>
      <sz val="9"/>
      <color rgb="FFC00000"/>
      <name val="Segoe UI"/>
      <family val="2"/>
    </font>
    <font>
      <sz val="9"/>
      <color theme="1"/>
      <name val="Segoe UI"/>
      <family val="2"/>
    </font>
    <font>
      <b/>
      <sz val="9"/>
      <color theme="0"/>
      <name val="Segoe UI"/>
      <family val="2"/>
    </font>
    <font>
      <sz val="16"/>
      <color theme="0"/>
      <name val="Segoe UI"/>
      <family val="2"/>
    </font>
    <font>
      <b/>
      <sz val="16"/>
      <color theme="0"/>
      <name val="Segoe UI"/>
      <family val="2"/>
    </font>
    <font>
      <b/>
      <sz val="10"/>
      <color rgb="FFC00000"/>
      <name val="Segoe UI"/>
      <family val="2"/>
    </font>
    <font>
      <b/>
      <sz val="9"/>
      <color theme="1" tint="0.24994659260841701"/>
      <name val="Segoe UI"/>
      <family val="2"/>
    </font>
    <font>
      <b/>
      <sz val="9"/>
      <color theme="1"/>
      <name val="Segoe UI"/>
      <family val="2"/>
    </font>
    <font>
      <sz val="9"/>
      <color theme="1"/>
      <name val="Arial"/>
      <family val="2"/>
    </font>
    <font>
      <b/>
      <sz val="11"/>
      <color theme="0"/>
      <name val="Segoe UI"/>
      <family val="2"/>
    </font>
    <font>
      <b/>
      <sz val="16"/>
      <color theme="1"/>
      <name val="Segoe UI"/>
      <family val="2"/>
    </font>
    <font>
      <b/>
      <sz val="14"/>
      <color rgb="FF000000"/>
      <name val="Segoe UI"/>
      <family val="2"/>
    </font>
    <font>
      <sz val="10"/>
      <color theme="0"/>
      <name val="Calibri"/>
      <family val="2"/>
      <scheme val="minor"/>
    </font>
    <font>
      <sz val="10"/>
      <name val="Arial"/>
      <family val="2"/>
    </font>
    <font>
      <b/>
      <i/>
      <sz val="10"/>
      <color rgb="FFFF0000"/>
      <name val="Arial"/>
      <family val="2"/>
    </font>
    <font>
      <b/>
      <sz val="9"/>
      <color theme="1"/>
      <name val="Arial"/>
      <family val="2"/>
    </font>
    <font>
      <b/>
      <sz val="11"/>
      <color theme="1"/>
      <name val="Arial"/>
      <family val="2"/>
    </font>
    <font>
      <u/>
      <sz val="11"/>
      <color theme="10"/>
      <name val="Calibri"/>
      <family val="2"/>
      <scheme val="minor"/>
    </font>
    <font>
      <b/>
      <sz val="10"/>
      <color rgb="FF000000"/>
      <name val="Segoe UI"/>
      <family val="2"/>
    </font>
    <font>
      <sz val="11"/>
      <color theme="0"/>
      <name val="Calibri"/>
      <family val="2"/>
      <scheme val="minor"/>
    </font>
    <font>
      <b/>
      <sz val="10"/>
      <color theme="1"/>
      <name val="Arial"/>
      <family val="2"/>
    </font>
    <font>
      <sz val="10"/>
      <color theme="1"/>
      <name val="Calibri"/>
      <family val="2"/>
      <scheme val="minor"/>
    </font>
    <font>
      <b/>
      <sz val="14"/>
      <color rgb="FF000000"/>
      <name val="Arial"/>
      <family val="2"/>
    </font>
    <font>
      <b/>
      <sz val="12"/>
      <color theme="1"/>
      <name val="Arial"/>
      <family val="2"/>
    </font>
    <font>
      <sz val="10"/>
      <color theme="1"/>
      <name val="Arial"/>
      <family val="2"/>
    </font>
    <font>
      <sz val="18"/>
      <color theme="1"/>
      <name val="Arial"/>
      <family val="2"/>
    </font>
    <font>
      <sz val="11"/>
      <color theme="1"/>
      <name val="Arial"/>
      <family val="2"/>
    </font>
    <font>
      <b/>
      <u/>
      <sz val="11"/>
      <color theme="1"/>
      <name val="Arial"/>
      <family val="2"/>
    </font>
    <font>
      <u/>
      <sz val="11"/>
      <color theme="1"/>
      <name val="Arial"/>
      <family val="2"/>
    </font>
    <font>
      <vertAlign val="subscript"/>
      <sz val="11"/>
      <color theme="1"/>
      <name val="Arial"/>
      <family val="2"/>
    </font>
    <font>
      <i/>
      <sz val="11"/>
      <color theme="1"/>
      <name val="Arial"/>
      <family val="2"/>
    </font>
    <font>
      <sz val="10"/>
      <color indexed="10"/>
      <name val="Segoe UI"/>
      <family val="2"/>
    </font>
    <font>
      <b/>
      <sz val="10"/>
      <color indexed="10"/>
      <name val="Segoe UI"/>
      <family val="2"/>
    </font>
    <font>
      <sz val="10"/>
      <color rgb="FFFF0000"/>
      <name val="Arial"/>
      <family val="2"/>
    </font>
    <font>
      <b/>
      <sz val="10"/>
      <color rgb="FFBC1E04"/>
      <name val="Segoe UI"/>
      <family val="2"/>
    </font>
    <font>
      <b/>
      <sz val="16"/>
      <color indexed="9"/>
      <name val="Arial"/>
      <family val="2"/>
    </font>
    <font>
      <sz val="10"/>
      <color indexed="12"/>
      <name val="Arial"/>
      <family val="2"/>
    </font>
    <font>
      <b/>
      <sz val="9"/>
      <color rgb="FFBC1E04"/>
      <name val="Segoe UI"/>
      <family val="2"/>
    </font>
    <font>
      <b/>
      <sz val="9"/>
      <color rgb="FFC00000"/>
      <name val="Segoe UI"/>
      <family val="2"/>
    </font>
    <font>
      <u/>
      <sz val="11"/>
      <color theme="1"/>
      <name val="Segoe UI"/>
      <family val="2"/>
    </font>
    <font>
      <sz val="10"/>
      <color rgb="FFFF0000"/>
      <name val="Segoe UI"/>
      <family val="2"/>
    </font>
    <font>
      <sz val="11"/>
      <name val="Calibri"/>
      <family val="2"/>
      <scheme val="minor"/>
    </font>
    <font>
      <sz val="10"/>
      <color rgb="FFBC1E04"/>
      <name val="Segoe UI"/>
      <family val="2"/>
    </font>
    <font>
      <b/>
      <sz val="10"/>
      <color rgb="FFFF0000"/>
      <name val="Segoe UI"/>
      <family val="2"/>
    </font>
    <font>
      <b/>
      <sz val="11"/>
      <color theme="0"/>
      <name val="Calibri"/>
      <family val="2"/>
      <scheme val="minor"/>
    </font>
    <font>
      <b/>
      <sz val="11"/>
      <color rgb="FFFF0000"/>
      <name val="Arial"/>
      <family val="2"/>
    </font>
    <font>
      <sz val="10"/>
      <color theme="1" tint="0.24994659260841701"/>
      <name val="Arial"/>
      <family val="2"/>
    </font>
    <font>
      <b/>
      <sz val="16"/>
      <color theme="0"/>
      <name val="Arial"/>
      <family val="2"/>
    </font>
    <font>
      <b/>
      <sz val="22"/>
      <color rgb="FF1E35BF"/>
      <name val="Arial"/>
      <family val="2"/>
    </font>
    <font>
      <b/>
      <sz val="16"/>
      <color theme="1" tint="0.24994659260841701"/>
      <name val="Arial"/>
      <family val="2"/>
    </font>
    <font>
      <b/>
      <sz val="11"/>
      <color theme="1" tint="0.24994659260841701"/>
      <name val="Arial"/>
      <family val="2"/>
    </font>
    <font>
      <b/>
      <sz val="12"/>
      <color theme="1" tint="0.24994659260841701"/>
      <name val="Arial"/>
      <family val="2"/>
    </font>
    <font>
      <sz val="16"/>
      <color theme="1" tint="0.24994659260841701"/>
      <name val="Arial"/>
      <family val="2"/>
    </font>
    <font>
      <b/>
      <sz val="10"/>
      <color theme="1" tint="0.24994659260841701"/>
      <name val="Arial"/>
      <family val="2"/>
    </font>
    <font>
      <b/>
      <sz val="24"/>
      <color rgb="FF1E35BF"/>
      <name val="Arial"/>
      <family val="2"/>
    </font>
    <font>
      <sz val="16"/>
      <color theme="1"/>
      <name val="Symbol"/>
      <family val="1"/>
      <charset val="2"/>
    </font>
    <font>
      <sz val="11"/>
      <color rgb="FFFF0000"/>
      <name val="Calibri"/>
      <family val="2"/>
      <scheme val="minor"/>
    </font>
    <font>
      <b/>
      <sz val="9"/>
      <color rgb="FFFF0000"/>
      <name val="Segoe UI"/>
      <family val="2"/>
    </font>
    <font>
      <strike/>
      <sz val="10"/>
      <color rgb="FFFF0000"/>
      <name val="Segoe UI"/>
      <family val="2"/>
    </font>
    <font>
      <b/>
      <sz val="12"/>
      <color rgb="FFC00000"/>
      <name val="Arial"/>
      <family val="2"/>
    </font>
    <font>
      <sz val="8"/>
      <color theme="0"/>
      <name val="Segoe UI"/>
      <family val="2"/>
    </font>
    <font>
      <b/>
      <sz val="8"/>
      <color rgb="FFBC1E04"/>
      <name val="Segoe UI"/>
      <family val="2"/>
    </font>
    <font>
      <i/>
      <sz val="10"/>
      <color rgb="FFFF0000"/>
      <name val="Arial"/>
      <family val="2"/>
    </font>
    <font>
      <sz val="8"/>
      <color theme="1"/>
      <name val="Segoe UI"/>
      <family val="2"/>
    </font>
    <font>
      <sz val="8"/>
      <name val="Arial"/>
      <family val="2"/>
    </font>
  </fonts>
  <fills count="22">
    <fill>
      <patternFill patternType="none"/>
    </fill>
    <fill>
      <patternFill patternType="gray125"/>
    </fill>
    <fill>
      <patternFill patternType="solid">
        <fgColor rgb="FFFFEB9C"/>
        <bgColor indexed="64"/>
      </patternFill>
    </fill>
    <fill>
      <patternFill patternType="solid">
        <fgColor theme="1"/>
        <bgColor indexed="64"/>
      </patternFill>
    </fill>
    <fill>
      <patternFill patternType="solid">
        <fgColor rgb="FF0A4BB7"/>
        <bgColor indexed="64"/>
      </patternFill>
    </fill>
    <fill>
      <patternFill patternType="solid">
        <fgColor rgb="FF646569"/>
        <bgColor indexed="64"/>
      </patternFill>
    </fill>
    <fill>
      <patternFill patternType="solid">
        <fgColor rgb="FFFFFFFF"/>
        <bgColor indexed="64"/>
      </patternFill>
    </fill>
    <fill>
      <patternFill patternType="solid">
        <fgColor theme="0"/>
        <bgColor indexed="64"/>
      </patternFill>
    </fill>
    <fill>
      <patternFill patternType="solid">
        <fgColor rgb="FFD9E1F2"/>
        <bgColor indexed="64"/>
      </patternFill>
    </fill>
    <fill>
      <patternFill patternType="solid">
        <fgColor rgb="FF282F54"/>
        <bgColor indexed="64"/>
      </patternFill>
    </fill>
    <fill>
      <patternFill patternType="solid">
        <fgColor theme="0" tint="-0.14993743705557422"/>
        <bgColor indexed="64"/>
      </patternFill>
    </fill>
    <fill>
      <patternFill patternType="solid">
        <fgColor rgb="FFA1A1A2"/>
        <bgColor indexed="64"/>
      </patternFill>
    </fill>
    <fill>
      <patternFill patternType="solid">
        <fgColor theme="0" tint="-0.24988555558946501"/>
        <bgColor indexed="64"/>
      </patternFill>
    </fill>
    <fill>
      <patternFill patternType="solid">
        <fgColor rgb="FFC5D9F1"/>
        <bgColor indexed="64"/>
      </patternFill>
    </fill>
    <fill>
      <patternFill patternType="solid">
        <fgColor indexed="65"/>
        <bgColor indexed="64"/>
      </patternFill>
    </fill>
    <fill>
      <patternFill patternType="solid">
        <fgColor theme="0" tint="-4.9897762993255407E-2"/>
        <bgColor indexed="64"/>
      </patternFill>
    </fill>
    <fill>
      <patternFill patternType="solid">
        <fgColor theme="8" tint="0.79989013336588644"/>
        <bgColor indexed="64"/>
      </patternFill>
    </fill>
    <fill>
      <patternFill patternType="solid">
        <fgColor indexed="9"/>
        <bgColor indexed="64"/>
      </patternFill>
    </fill>
    <fill>
      <patternFill patternType="solid">
        <fgColor rgb="FFFFFF00"/>
        <bgColor indexed="64"/>
      </patternFill>
    </fill>
    <fill>
      <patternFill patternType="solid">
        <fgColor theme="2" tint="-0.24994659260841701"/>
        <bgColor indexed="64"/>
      </patternFill>
    </fill>
    <fill>
      <patternFill patternType="solid">
        <fgColor theme="0" tint="-0.34995574816125979"/>
        <bgColor indexed="64"/>
      </patternFill>
    </fill>
    <fill>
      <patternFill patternType="solid">
        <fgColor theme="9" tint="0.39997558519241921"/>
        <bgColor indexed="64"/>
      </patternFill>
    </fill>
  </fills>
  <borders count="187">
    <border>
      <left/>
      <right/>
      <top/>
      <bottom/>
      <diagonal/>
    </border>
    <border>
      <left style="thin">
        <color theme="0"/>
      </left>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diagonal/>
    </border>
    <border>
      <left style="thin">
        <color theme="0" tint="-0.1498764000366222"/>
      </left>
      <right style="thin">
        <color theme="0" tint="-0.1498764000366222"/>
      </right>
      <top style="thin">
        <color theme="0" tint="-0.1498764000366222"/>
      </top>
      <bottom style="thin">
        <color theme="0" tint="-0.1498764000366222"/>
      </bottom>
      <diagonal/>
    </border>
    <border>
      <left style="thin">
        <color theme="0"/>
      </left>
      <right style="thin">
        <color theme="0"/>
      </right>
      <top style="thin">
        <color theme="0"/>
      </top>
      <bottom/>
      <diagonal/>
    </border>
    <border>
      <left style="thin">
        <color theme="0" tint="-0.24985503707998902"/>
      </left>
      <right/>
      <top/>
      <bottom/>
      <diagonal/>
    </border>
    <border>
      <left/>
      <right style="thin">
        <color theme="0" tint="-0.24985503707998902"/>
      </right>
      <top/>
      <bottom/>
      <diagonal/>
    </border>
    <border>
      <left style="thin">
        <color theme="0" tint="-0.24985503707998902"/>
      </left>
      <right style="thin">
        <color theme="0" tint="-0.24985503707998902"/>
      </right>
      <top style="thin">
        <color theme="0" tint="-0.24985503707998902"/>
      </top>
      <bottom style="thin">
        <color theme="0" tint="-0.24985503707998902"/>
      </bottom>
      <diagonal/>
    </border>
    <border>
      <left style="thin">
        <color theme="0" tint="-0.24985503707998902"/>
      </left>
      <right/>
      <top/>
      <bottom style="thin">
        <color theme="0" tint="-0.24985503707998902"/>
      </bottom>
      <diagonal/>
    </border>
    <border>
      <left/>
      <right/>
      <top/>
      <bottom style="thin">
        <color theme="0" tint="-0.24985503707998902"/>
      </bottom>
      <diagonal/>
    </border>
    <border>
      <left/>
      <right style="thin">
        <color theme="0" tint="-0.24985503707998902"/>
      </right>
      <top/>
      <bottom style="thin">
        <color theme="0" tint="-0.24985503707998902"/>
      </bottom>
      <diagonal/>
    </border>
    <border>
      <left/>
      <right/>
      <top style="thin">
        <color theme="0" tint="-0.24985503707998902"/>
      </top>
      <bottom/>
      <diagonal/>
    </border>
    <border>
      <left/>
      <right style="thin">
        <color theme="0"/>
      </right>
      <top style="thin">
        <color theme="0" tint="-0.24985503707998902"/>
      </top>
      <bottom/>
      <diagonal/>
    </border>
    <border>
      <left style="thin">
        <color theme="0"/>
      </left>
      <right style="thin">
        <color theme="0"/>
      </right>
      <top style="thin">
        <color theme="0" tint="-0.24985503707998902"/>
      </top>
      <bottom style="thin">
        <color theme="0"/>
      </bottom>
      <diagonal/>
    </border>
    <border>
      <left style="thin">
        <color theme="0"/>
      </left>
      <right style="thin">
        <color theme="0" tint="-0.24985503707998902"/>
      </right>
      <top style="thin">
        <color theme="0" tint="-0.24985503707998902"/>
      </top>
      <bottom style="thin">
        <color theme="0"/>
      </bottom>
      <diagonal/>
    </border>
    <border>
      <left/>
      <right/>
      <top/>
      <bottom style="thin">
        <color theme="0"/>
      </bottom>
      <diagonal/>
    </border>
    <border>
      <left/>
      <right style="thin">
        <color theme="0"/>
      </right>
      <top/>
      <bottom style="thin">
        <color theme="0"/>
      </bottom>
      <diagonal/>
    </border>
    <border>
      <left style="thin">
        <color theme="0"/>
      </left>
      <right style="thin">
        <color theme="0" tint="-0.24985503707998902"/>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tint="-0.24985503707998902"/>
      </right>
      <top style="thin">
        <color theme="0"/>
      </top>
      <bottom/>
      <diagonal/>
    </border>
    <border>
      <left style="thin">
        <color theme="0" tint="-0.24985503707998902"/>
      </left>
      <right/>
      <top style="thin">
        <color theme="0" tint="-0.24985503707998902"/>
      </top>
      <bottom/>
      <diagonal/>
    </border>
    <border>
      <left style="thin">
        <color theme="0"/>
      </left>
      <right/>
      <top style="thin">
        <color theme="0" tint="-0.24985503707998902"/>
      </top>
      <bottom/>
      <diagonal/>
    </border>
    <border>
      <left/>
      <right style="thin">
        <color theme="0" tint="-0.24985503707998902"/>
      </right>
      <top style="thin">
        <color theme="0" tint="-0.24985503707998902"/>
      </top>
      <bottom/>
      <diagonal/>
    </border>
    <border>
      <left/>
      <right style="thin">
        <color theme="0"/>
      </right>
      <top/>
      <bottom/>
      <diagonal/>
    </border>
    <border>
      <left style="thin">
        <color theme="0"/>
      </left>
      <right/>
      <top/>
      <bottom style="thin">
        <color theme="0"/>
      </bottom>
      <diagonal/>
    </border>
    <border>
      <left/>
      <right style="thin">
        <color theme="0" tint="-0.24985503707998902"/>
      </right>
      <top/>
      <bottom style="thin">
        <color theme="0"/>
      </bottom>
      <diagonal/>
    </border>
    <border>
      <left style="thin">
        <color theme="0" tint="-0.24985503707998902"/>
      </left>
      <right/>
      <top/>
      <bottom style="thin">
        <color theme="0"/>
      </bottom>
      <diagonal/>
    </border>
    <border>
      <left/>
      <right style="thin">
        <color theme="0" tint="-0.24985503707998902"/>
      </right>
      <top style="thin">
        <color theme="0"/>
      </top>
      <bottom style="thin">
        <color theme="0"/>
      </bottom>
      <diagonal/>
    </border>
    <border>
      <left style="thin">
        <color theme="0" tint="-0.24985503707998902"/>
      </left>
      <right/>
      <top style="thin">
        <color theme="0"/>
      </top>
      <bottom/>
      <diagonal/>
    </border>
    <border>
      <left/>
      <right style="thin">
        <color theme="0"/>
      </right>
      <top style="thin">
        <color theme="0"/>
      </top>
      <bottom/>
      <diagonal/>
    </border>
    <border>
      <left style="thin">
        <color theme="0"/>
      </left>
      <right style="thin">
        <color theme="0"/>
      </right>
      <top style="thin">
        <color theme="0"/>
      </top>
      <bottom style="thin">
        <color theme="0" tint="-0.24985503707998902"/>
      </bottom>
      <diagonal/>
    </border>
    <border>
      <left style="thin">
        <color theme="0"/>
      </left>
      <right style="thin">
        <color theme="0" tint="-0.1498764000366222"/>
      </right>
      <top style="thin">
        <color theme="0"/>
      </top>
      <bottom style="thin">
        <color theme="0"/>
      </bottom>
      <diagonal/>
    </border>
    <border>
      <left style="thin">
        <color theme="0"/>
      </left>
      <right/>
      <top style="thin">
        <color theme="0"/>
      </top>
      <bottom style="thin">
        <color theme="0" tint="-0.24985503707998902"/>
      </bottom>
      <diagonal/>
    </border>
    <border>
      <left style="thin">
        <color theme="0"/>
      </left>
      <right/>
      <top/>
      <bottom/>
      <diagonal/>
    </border>
    <border>
      <left style="thin">
        <color theme="0"/>
      </left>
      <right style="thin">
        <color theme="0"/>
      </right>
      <top style="thin">
        <color theme="0" tint="-0.24985503707998902"/>
      </top>
      <bottom style="thin">
        <color theme="0" tint="-0.24985503707998902"/>
      </bottom>
      <diagonal/>
    </border>
    <border>
      <left style="thin">
        <color theme="0"/>
      </left>
      <right/>
      <top style="thin">
        <color theme="0" tint="-0.24985503707998902"/>
      </top>
      <bottom style="thin">
        <color theme="0" tint="-0.1498764000366222"/>
      </bottom>
      <diagonal/>
    </border>
    <border>
      <left/>
      <right/>
      <top style="thin">
        <color theme="0" tint="-0.24985503707998902"/>
      </top>
      <bottom style="thin">
        <color theme="0" tint="-0.1498764000366222"/>
      </bottom>
      <diagonal/>
    </border>
    <border>
      <left/>
      <right style="thin">
        <color theme="0" tint="-0.24985503707998902"/>
      </right>
      <top style="thin">
        <color theme="0" tint="-0.24985503707998902"/>
      </top>
      <bottom style="thin">
        <color theme="0" tint="-0.1498764000366222"/>
      </bottom>
      <diagonal/>
    </border>
    <border>
      <left style="thin">
        <color theme="0" tint="-0.24985503707998902"/>
      </left>
      <right/>
      <top/>
      <bottom style="thin">
        <color theme="0" tint="-0.1498764000366222"/>
      </bottom>
      <diagonal/>
    </border>
    <border>
      <left/>
      <right style="thin">
        <color theme="0"/>
      </right>
      <top/>
      <bottom style="thin">
        <color theme="0" tint="-0.1498764000366222"/>
      </bottom>
      <diagonal/>
    </border>
    <border>
      <left style="thin">
        <color theme="0"/>
      </left>
      <right style="thin">
        <color theme="0"/>
      </right>
      <top style="thin">
        <color theme="0" tint="-0.1498764000366222"/>
      </top>
      <bottom/>
      <diagonal/>
    </border>
    <border>
      <left style="thin">
        <color theme="0"/>
      </left>
      <right style="thin">
        <color theme="0" tint="-0.24985503707998902"/>
      </right>
      <top style="thin">
        <color theme="0" tint="-0.1498764000366222"/>
      </top>
      <bottom/>
      <diagonal/>
    </border>
    <border>
      <left style="thin">
        <color theme="0" tint="-0.24985503707998902"/>
      </left>
      <right/>
      <top style="thin">
        <color theme="0" tint="-0.1498764000366222"/>
      </top>
      <bottom style="thin">
        <color theme="0"/>
      </bottom>
      <diagonal/>
    </border>
    <border>
      <left/>
      <right style="thin">
        <color theme="0"/>
      </right>
      <top style="thin">
        <color theme="0" tint="-0.1498764000366222"/>
      </top>
      <bottom style="thin">
        <color theme="0"/>
      </bottom>
      <diagonal/>
    </border>
    <border>
      <left style="thin">
        <color theme="0"/>
      </left>
      <right style="thin">
        <color theme="0" tint="-0.24985503707998902"/>
      </right>
      <top style="thin">
        <color theme="0" tint="-0.24985503707998902"/>
      </top>
      <bottom style="thin">
        <color theme="0" tint="-0.24985503707998902"/>
      </bottom>
      <diagonal/>
    </border>
    <border>
      <left/>
      <right style="thin">
        <color theme="0" tint="-0.24985503707998902"/>
      </right>
      <top style="thin">
        <color theme="0" tint="-0.24985503707998902"/>
      </top>
      <bottom style="thin">
        <color theme="0" tint="-0.24985503707998902"/>
      </bottom>
      <diagonal/>
    </border>
    <border>
      <left/>
      <right/>
      <top style="thin">
        <color theme="0" tint="-0.24985503707998902"/>
      </top>
      <bottom style="thin">
        <color theme="0" tint="-0.24985503707998902"/>
      </bottom>
      <diagonal/>
    </border>
    <border>
      <left style="thin">
        <color theme="0" tint="-0.24985503707998902"/>
      </left>
      <right style="thin">
        <color theme="0"/>
      </right>
      <top style="thin">
        <color theme="0"/>
      </top>
      <bottom style="thin">
        <color theme="0"/>
      </bottom>
      <diagonal/>
    </border>
    <border>
      <left style="thin">
        <color theme="0" tint="-0.24985503707998902"/>
      </left>
      <right style="thin">
        <color theme="0" tint="-0.24985503707998902"/>
      </right>
      <top/>
      <bottom style="thin">
        <color theme="0" tint="-0.24985503707998902"/>
      </bottom>
      <diagonal/>
    </border>
    <border>
      <left style="thin">
        <color theme="0" tint="-0.24985503707998902"/>
      </left>
      <right style="thin">
        <color theme="0"/>
      </right>
      <top style="thin">
        <color theme="0" tint="-0.24985503707998902"/>
      </top>
      <bottom/>
      <diagonal/>
    </border>
    <border>
      <left style="thin">
        <color theme="0" tint="-0.24985503707998902"/>
      </left>
      <right style="thin">
        <color theme="0"/>
      </right>
      <top/>
      <bottom/>
      <diagonal/>
    </border>
    <border>
      <left style="thin">
        <color theme="0"/>
      </left>
      <right style="thin">
        <color theme="0"/>
      </right>
      <top/>
      <bottom/>
      <diagonal/>
    </border>
    <border>
      <left style="thin">
        <color theme="0" tint="-0.24985503707998902"/>
      </left>
      <right style="thin">
        <color theme="0"/>
      </right>
      <top/>
      <bottom style="thin">
        <color theme="0"/>
      </bottom>
      <diagonal/>
    </border>
    <border>
      <left style="thin">
        <color theme="0"/>
      </left>
      <right style="thin">
        <color theme="0"/>
      </right>
      <top/>
      <bottom style="thin">
        <color theme="0"/>
      </bottom>
      <diagonal/>
    </border>
    <border>
      <left style="thin">
        <color theme="0" tint="-0.24985503707998902"/>
      </left>
      <right/>
      <top style="thin">
        <color theme="0"/>
      </top>
      <bottom style="thin">
        <color theme="0" tint="-0.24985503707998902"/>
      </bottom>
      <diagonal/>
    </border>
    <border>
      <left style="thin">
        <color theme="0" tint="-0.24985503707998902"/>
      </left>
      <right style="thin">
        <color theme="0" tint="-0.24985503707998902"/>
      </right>
      <top style="thin">
        <color theme="0" tint="-0.24985503707998902"/>
      </top>
      <bottom/>
      <diagonal/>
    </border>
    <border>
      <left style="thin">
        <color theme="0" tint="-0.24985503707998902"/>
      </left>
      <right/>
      <top style="thin">
        <color theme="0" tint="-0.24985503707998902"/>
      </top>
      <bottom style="thin">
        <color theme="0" tint="-0.24985503707998902"/>
      </bottom>
      <diagonal/>
    </border>
    <border>
      <left style="thin">
        <color theme="0" tint="-0.24985503707998902"/>
      </left>
      <right style="thin">
        <color theme="0"/>
      </right>
      <top style="thin">
        <color theme="0" tint="-0.24985503707998902"/>
      </top>
      <bottom style="thin">
        <color theme="0"/>
      </bottom>
      <diagonal/>
    </border>
    <border>
      <left/>
      <right style="thin">
        <color theme="0" tint="-0.24985503707998902"/>
      </right>
      <top style="thin">
        <color theme="0"/>
      </top>
      <bottom/>
      <diagonal/>
    </border>
    <border>
      <left/>
      <right style="thin">
        <color theme="0" tint="-4.9897762993255407E-2"/>
      </right>
      <top style="thin">
        <color theme="0" tint="-0.24985503707998902"/>
      </top>
      <bottom/>
      <diagonal/>
    </border>
    <border>
      <left style="thin">
        <color theme="0" tint="-4.9897762993255407E-2"/>
      </left>
      <right style="thin">
        <color theme="0" tint="-4.9897762993255407E-2"/>
      </right>
      <top style="thin">
        <color theme="0" tint="-0.24985503707998902"/>
      </top>
      <bottom style="thin">
        <color theme="0" tint="-4.9897762993255407E-2"/>
      </bottom>
      <diagonal/>
    </border>
    <border>
      <left style="thin">
        <color theme="0" tint="-4.9897762993255407E-2"/>
      </left>
      <right style="thin">
        <color theme="0"/>
      </right>
      <top style="thin">
        <color theme="0" tint="-0.24985503707998902"/>
      </top>
      <bottom style="thin">
        <color theme="0" tint="-4.9897762993255407E-2"/>
      </bottom>
      <diagonal/>
    </border>
    <border>
      <left/>
      <right style="thin">
        <color theme="0" tint="-4.9897762993255407E-2"/>
      </right>
      <top/>
      <bottom/>
      <diagonal/>
    </border>
    <border>
      <left style="thin">
        <color theme="0" tint="-4.9897762993255407E-2"/>
      </left>
      <right style="thin">
        <color theme="0" tint="-4.9897762993255407E-2"/>
      </right>
      <top style="thin">
        <color theme="0" tint="-4.9897762993255407E-2"/>
      </top>
      <bottom style="thin">
        <color theme="0" tint="-4.9897762993255407E-2"/>
      </bottom>
      <diagonal/>
    </border>
    <border>
      <left style="thin">
        <color theme="0" tint="-4.9897762993255407E-2"/>
      </left>
      <right style="thin">
        <color theme="0" tint="-0.24985503707998902"/>
      </right>
      <top style="thin">
        <color theme="0" tint="-4.9897762993255407E-2"/>
      </top>
      <bottom style="thin">
        <color theme="0" tint="-4.9897762993255407E-2"/>
      </bottom>
      <diagonal/>
    </border>
    <border>
      <left style="thin">
        <color theme="0" tint="-0.24985503707998902"/>
      </left>
      <right/>
      <top/>
      <bottom style="thin">
        <color theme="0" tint="-4.9897762993255407E-2"/>
      </bottom>
      <diagonal/>
    </border>
    <border>
      <left/>
      <right style="thin">
        <color theme="0" tint="-4.9897762993255407E-2"/>
      </right>
      <top/>
      <bottom style="thin">
        <color theme="0" tint="-4.9897762993255407E-2"/>
      </bottom>
      <diagonal/>
    </border>
    <border>
      <left style="thin">
        <color theme="0" tint="-0.24985503707998902"/>
      </left>
      <right/>
      <top style="thin">
        <color theme="0" tint="-4.9897762993255407E-2"/>
      </top>
      <bottom/>
      <diagonal/>
    </border>
    <border>
      <left/>
      <right style="thin">
        <color theme="0" tint="-4.9897762993255407E-2"/>
      </right>
      <top style="thin">
        <color theme="0" tint="-4.9897762993255407E-2"/>
      </top>
      <bottom/>
      <diagonal/>
    </border>
    <border>
      <left style="thin">
        <color theme="0" tint="-4.9897762993255407E-2"/>
      </left>
      <right style="thin">
        <color theme="0" tint="-4.9897762993255407E-2"/>
      </right>
      <top style="thin">
        <color theme="0" tint="-4.9897762993255407E-2"/>
      </top>
      <bottom/>
      <diagonal/>
    </border>
    <border>
      <left style="thin">
        <color theme="0" tint="-4.9897762993255407E-2"/>
      </left>
      <right style="thin">
        <color theme="0" tint="-0.24985503707998902"/>
      </right>
      <top style="thin">
        <color theme="0" tint="-4.9897762993255407E-2"/>
      </top>
      <bottom/>
      <diagonal/>
    </border>
    <border>
      <left style="thin">
        <color theme="0"/>
      </left>
      <right style="thin">
        <color theme="0"/>
      </right>
      <top style="thin">
        <color theme="0" tint="-0.24985503707998902"/>
      </top>
      <bottom/>
      <diagonal/>
    </border>
    <border>
      <left style="thin">
        <color theme="0"/>
      </left>
      <right style="thin">
        <color theme="0" tint="-0.24985503707998902"/>
      </right>
      <top style="thin">
        <color theme="0" tint="-0.24985503707998902"/>
      </top>
      <bottom/>
      <diagonal/>
    </border>
    <border>
      <left style="thin">
        <color theme="0"/>
      </left>
      <right style="thin">
        <color theme="0" tint="-0.24985503707998902"/>
      </right>
      <top/>
      <bottom style="thin">
        <color theme="0"/>
      </bottom>
      <diagonal/>
    </border>
    <border>
      <left style="thin">
        <color theme="0" tint="-0.24985503707998902"/>
      </left>
      <right style="thin">
        <color theme="0"/>
      </right>
      <top style="thin">
        <color theme="0"/>
      </top>
      <bottom/>
      <diagonal/>
    </border>
    <border>
      <left style="thin">
        <color theme="1"/>
      </left>
      <right style="thin">
        <color theme="0"/>
      </right>
      <top style="thin">
        <color theme="0"/>
      </top>
      <bottom style="thin">
        <color theme="0"/>
      </bottom>
      <diagonal/>
    </border>
    <border>
      <left style="thin">
        <color theme="0"/>
      </left>
      <right style="thin">
        <color theme="1"/>
      </right>
      <top style="thin">
        <color theme="0"/>
      </top>
      <bottom style="thin">
        <color theme="0"/>
      </bottom>
      <diagonal/>
    </border>
    <border>
      <left style="thin">
        <color theme="0" tint="-0.24985503707998902"/>
      </left>
      <right style="thin">
        <color theme="0" tint="-0.24985503707998902"/>
      </right>
      <top style="thin">
        <color theme="0"/>
      </top>
      <bottom style="thin">
        <color theme="0" tint="-0.24985503707998902"/>
      </bottom>
      <diagonal/>
    </border>
    <border>
      <left style="thin">
        <color theme="0" tint="-0.1498764000366222"/>
      </left>
      <right/>
      <top style="thin">
        <color theme="0" tint="-0.1498764000366222"/>
      </top>
      <bottom style="thin">
        <color theme="0" tint="-0.1498764000366222"/>
      </bottom>
      <diagonal/>
    </border>
    <border>
      <left/>
      <right/>
      <top style="thin">
        <color theme="0" tint="-0.1498764000366222"/>
      </top>
      <bottom style="thin">
        <color theme="0" tint="-0.1498764000366222"/>
      </bottom>
      <diagonal/>
    </border>
    <border>
      <left/>
      <right style="thin">
        <color theme="0" tint="-0.14981536301767021"/>
      </right>
      <top style="thin">
        <color theme="0" tint="-0.1498764000366222"/>
      </top>
      <bottom style="thin">
        <color theme="0" tint="-0.1498764000366222"/>
      </bottom>
      <diagonal/>
    </border>
    <border>
      <left/>
      <right/>
      <top style="thin">
        <color theme="0"/>
      </top>
      <bottom/>
      <diagonal/>
    </border>
    <border>
      <left style="thin">
        <color theme="0" tint="-0.1498764000366222"/>
      </left>
      <right/>
      <top style="thin">
        <color theme="0" tint="-0.1498764000366222"/>
      </top>
      <bottom style="thin">
        <color theme="0" tint="-0.1498764000366222"/>
      </bottom>
      <diagonal/>
    </border>
    <border>
      <left/>
      <right/>
      <top style="thin">
        <color theme="0" tint="-0.1498764000366222"/>
      </top>
      <bottom style="thin">
        <color theme="0" tint="-0.1498764000366222"/>
      </bottom>
      <diagonal/>
    </border>
    <border>
      <left/>
      <right style="thin">
        <color theme="0" tint="-0.1498764000366222"/>
      </right>
      <top style="thin">
        <color theme="0" tint="-0.1498764000366222"/>
      </top>
      <bottom style="thin">
        <color theme="0" tint="-0.1498764000366222"/>
      </bottom>
      <diagonal/>
    </border>
    <border>
      <left style="thin">
        <color theme="0"/>
      </left>
      <right/>
      <top style="thin">
        <color theme="0" tint="-0.1498764000366222"/>
      </top>
      <bottom style="thin">
        <color theme="0" tint="-0.1498764000366222"/>
      </bottom>
      <diagonal/>
    </border>
    <border>
      <left style="thin">
        <color theme="0"/>
      </left>
      <right style="thin">
        <color theme="0" tint="-0.1498764000366222"/>
      </right>
      <top style="thin">
        <color theme="0"/>
      </top>
      <bottom style="thin">
        <color theme="0" tint="-0.1498764000366222"/>
      </bottom>
      <diagonal/>
    </border>
    <border>
      <left style="thin">
        <color theme="0" tint="-0.1498764000366222"/>
      </left>
      <right style="thin">
        <color theme="0" tint="-0.1498764000366222"/>
      </right>
      <top style="thin">
        <color theme="0"/>
      </top>
      <bottom style="thin">
        <color theme="0" tint="-0.1498764000366222"/>
      </bottom>
      <diagonal/>
    </border>
    <border>
      <left style="thin">
        <color theme="0" tint="-0.1498764000366222"/>
      </left>
      <right style="thin">
        <color theme="0"/>
      </right>
      <top style="thin">
        <color theme="0"/>
      </top>
      <bottom style="thin">
        <color theme="0" tint="-0.1498764000366222"/>
      </bottom>
      <diagonal/>
    </border>
    <border>
      <left style="thin">
        <color theme="0" tint="-0.1498764000366222"/>
      </left>
      <right/>
      <top style="thin">
        <color theme="0"/>
      </top>
      <bottom/>
      <diagonal/>
    </border>
    <border>
      <left style="thin">
        <color theme="0"/>
      </left>
      <right style="thin">
        <color theme="0" tint="-0.1498764000366222"/>
      </right>
      <top style="thin">
        <color theme="0" tint="-0.1498764000366222"/>
      </top>
      <bottom/>
      <diagonal/>
    </border>
    <border>
      <left style="thin">
        <color theme="0" tint="-0.1498764000366222"/>
      </left>
      <right style="thin">
        <color theme="0" tint="-0.1498764000366222"/>
      </right>
      <top style="thin">
        <color theme="0" tint="-0.1498764000366222"/>
      </top>
      <bottom/>
      <diagonal/>
    </border>
    <border>
      <left style="thin">
        <color theme="0" tint="-0.1498764000366222"/>
      </left>
      <right style="thin">
        <color theme="0"/>
      </right>
      <top style="thin">
        <color theme="0" tint="-0.1498764000366222"/>
      </top>
      <bottom/>
      <diagonal/>
    </border>
    <border>
      <left style="thin">
        <color theme="0" tint="-0.1498764000366222"/>
      </left>
      <right/>
      <top/>
      <bottom/>
      <diagonal/>
    </border>
    <border>
      <left/>
      <right style="thin">
        <color theme="0" tint="-0.1498764000366222"/>
      </right>
      <top/>
      <bottom/>
      <diagonal/>
    </border>
    <border>
      <left style="thin">
        <color theme="0" tint="-0.1498764000366222"/>
      </left>
      <right style="thin">
        <color theme="0" tint="-0.1498764000366222"/>
      </right>
      <top/>
      <bottom/>
      <diagonal/>
    </border>
    <border>
      <left style="thin">
        <color theme="0" tint="-0.1498764000366222"/>
      </left>
      <right style="thin">
        <color theme="0" tint="-0.24985503707998902"/>
      </right>
      <top style="thin">
        <color theme="0"/>
      </top>
      <bottom/>
      <diagonal/>
    </border>
    <border>
      <left style="thin">
        <color theme="0" tint="-0.1498764000366222"/>
      </left>
      <right style="thin">
        <color theme="0"/>
      </right>
      <top style="thin">
        <color theme="0"/>
      </top>
      <bottom style="thin">
        <color theme="0"/>
      </bottom>
      <diagonal/>
    </border>
    <border>
      <left style="thin">
        <color theme="0"/>
      </left>
      <right/>
      <top style="thin">
        <color theme="0" tint="-0.1498764000366222"/>
      </top>
      <bottom style="thin">
        <color theme="0" tint="-0.1498764000366222"/>
      </bottom>
      <diagonal/>
    </border>
    <border>
      <left/>
      <right style="thin">
        <color theme="0" tint="-0.1498764000366222"/>
      </right>
      <top style="thin">
        <color theme="0" tint="-0.1498764000366222"/>
      </top>
      <bottom style="thin">
        <color theme="0" tint="-0.1498764000366222"/>
      </bottom>
      <diagonal/>
    </border>
    <border>
      <left/>
      <right style="thin">
        <color theme="0" tint="-0.1498764000366222"/>
      </right>
      <top style="thin">
        <color theme="0" tint="-0.1498764000366222"/>
      </top>
      <bottom style="thin">
        <color theme="0" tint="-0.1498764000366222"/>
      </bottom>
      <diagonal/>
    </border>
    <border>
      <left style="thin">
        <color theme="0"/>
      </left>
      <right style="thin">
        <color theme="0"/>
      </right>
      <top style="thin">
        <color theme="0"/>
      </top>
      <bottom style="thin">
        <color theme="0" tint="-0.1498764000366222"/>
      </bottom>
      <diagonal/>
    </border>
    <border>
      <left style="thin">
        <color theme="0" tint="-0.1498764000366222"/>
      </left>
      <right style="thin">
        <color theme="0" tint="-0.1498764000366222"/>
      </right>
      <top style="thin">
        <color theme="0"/>
      </top>
      <bottom style="thin">
        <color theme="0"/>
      </bottom>
      <diagonal/>
    </border>
    <border>
      <left style="thin">
        <color theme="0"/>
      </left>
      <right style="thin">
        <color theme="0" tint="-0.1498764000366222"/>
      </right>
      <top style="thin">
        <color theme="0" tint="-0.1498764000366222"/>
      </top>
      <bottom style="thin">
        <color theme="0" tint="-0.1498764000366222"/>
      </bottom>
      <diagonal/>
    </border>
    <border>
      <left style="thin">
        <color theme="0"/>
      </left>
      <right style="thin">
        <color theme="0" tint="-0.1498764000366222"/>
      </right>
      <top style="thin">
        <color theme="0"/>
      </top>
      <bottom/>
      <diagonal/>
    </border>
    <border>
      <left style="thin">
        <color theme="0" tint="-0.1498764000366222"/>
      </left>
      <right style="thin">
        <color theme="0" tint="-0.1498764000366222"/>
      </right>
      <top style="thin">
        <color theme="0"/>
      </top>
      <bottom/>
      <diagonal/>
    </border>
    <border>
      <left style="thin">
        <color theme="0" tint="-0.1498764000366222"/>
      </left>
      <right style="thin">
        <color theme="0"/>
      </right>
      <top style="thin">
        <color theme="0"/>
      </top>
      <bottom/>
      <diagonal/>
    </border>
    <border>
      <left style="thin">
        <color theme="0" tint="-0.1498764000366222"/>
      </left>
      <right style="thin">
        <color theme="0" tint="-0.1498764000366222"/>
      </right>
      <top style="thin">
        <color theme="0" tint="-0.1498764000366222"/>
      </top>
      <bottom style="thin">
        <color theme="0" tint="-0.1498764000366222"/>
      </bottom>
      <diagonal/>
    </border>
    <border>
      <left/>
      <right style="thin">
        <color theme="0" tint="-0.1498764000366222"/>
      </right>
      <top/>
      <bottom/>
      <diagonal/>
    </border>
    <border>
      <left style="thin">
        <color theme="4" tint="0.39994506668294322"/>
      </left>
      <right style="thin">
        <color theme="4" tint="0.39994506668294322"/>
      </right>
      <top style="thin">
        <color theme="4" tint="0.39994506668294322"/>
      </top>
      <bottom/>
      <diagonal/>
    </border>
    <border>
      <left style="thin">
        <color theme="4" tint="0.39994506668294322"/>
      </left>
      <right style="thin">
        <color theme="4" tint="0.39994506668294322"/>
      </right>
      <top/>
      <bottom/>
      <diagonal/>
    </border>
    <border>
      <left style="thin">
        <color theme="0" tint="-0.1498764000366222"/>
      </left>
      <right style="thin">
        <color theme="0" tint="-0.1498764000366222"/>
      </right>
      <top/>
      <bottom style="thin">
        <color theme="0"/>
      </bottom>
      <diagonal/>
    </border>
    <border>
      <left style="thin">
        <color theme="0" tint="-0.1498764000366222"/>
      </left>
      <right style="thin">
        <color theme="0" tint="-0.1498764000366222"/>
      </right>
      <top/>
      <bottom/>
      <diagonal/>
    </border>
    <border>
      <left style="thin">
        <color theme="0" tint="-0.1498764000366222"/>
      </left>
      <right style="thin">
        <color theme="0" tint="-0.1498764000366222"/>
      </right>
      <top/>
      <bottom style="thin">
        <color theme="0" tint="-0.1498764000366222"/>
      </bottom>
      <diagonal/>
    </border>
    <border>
      <left style="thin">
        <color theme="0" tint="-0.1498764000366222"/>
      </left>
      <right/>
      <top style="thin">
        <color theme="0" tint="-0.1498764000366222"/>
      </top>
      <bottom style="thin">
        <color theme="0" tint="-0.1498764000366222"/>
      </bottom>
      <diagonal/>
    </border>
    <border>
      <left style="thin">
        <color theme="0" tint="-0.14981536301767021"/>
      </left>
      <right/>
      <top/>
      <bottom/>
      <diagonal/>
    </border>
    <border>
      <left style="thin">
        <color rgb="FFD9E1F2"/>
      </left>
      <right/>
      <top style="thin">
        <color rgb="FFD9E1F2"/>
      </top>
      <bottom style="thin">
        <color rgb="FFD9E1F2"/>
      </bottom>
      <diagonal/>
    </border>
    <border>
      <left/>
      <right style="thin">
        <color theme="0" tint="-0.24985503707998902"/>
      </right>
      <top style="thin">
        <color rgb="FFD9E1F2"/>
      </top>
      <bottom style="thin">
        <color rgb="FFD9E1F2"/>
      </bottom>
      <diagonal/>
    </border>
    <border>
      <left/>
      <right/>
      <top/>
      <bottom style="thin">
        <color theme="0" tint="-0.1498764000366222"/>
      </bottom>
      <diagonal/>
    </border>
    <border>
      <left style="thin">
        <color theme="0" tint="-0.1498764000366222"/>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8" tint="-0.24994659260841701"/>
      </left>
      <right style="thin">
        <color theme="0"/>
      </right>
      <top style="thin">
        <color theme="0"/>
      </top>
      <bottom style="thin">
        <color theme="0" tint="-0.24994659260841701"/>
      </bottom>
      <diagonal/>
    </border>
    <border>
      <left style="thin">
        <color theme="0"/>
      </left>
      <right/>
      <top style="thin">
        <color theme="0"/>
      </top>
      <bottom style="thin">
        <color theme="0" tint="-0.24994659260841701"/>
      </bottom>
      <diagonal/>
    </border>
    <border>
      <left/>
      <right style="thin">
        <color theme="0"/>
      </right>
      <top style="thin">
        <color theme="0"/>
      </top>
      <bottom style="thin">
        <color theme="0" tint="-0.24994659260841701"/>
      </bottom>
      <diagonal/>
    </border>
    <border>
      <left/>
      <right/>
      <top style="thin">
        <color theme="0" tint="-0.24994659260841701"/>
      </top>
      <bottom style="thin">
        <color theme="0" tint="-0.24994659260841701"/>
      </bottom>
      <diagonal/>
    </border>
    <border>
      <left style="thin">
        <color theme="0"/>
      </left>
      <right/>
      <top style="thin">
        <color theme="0" tint="-0.24994659260841701"/>
      </top>
      <bottom style="thin">
        <color theme="0"/>
      </bottom>
      <diagonal/>
    </border>
    <border>
      <left/>
      <right/>
      <top style="thin">
        <color theme="0" tint="-0.24994659260841701"/>
      </top>
      <bottom style="thin">
        <color theme="0"/>
      </bottom>
      <diagonal/>
    </border>
    <border>
      <left/>
      <right style="thin">
        <color theme="0"/>
      </right>
      <top style="thin">
        <color theme="0" tint="-0.24994659260841701"/>
      </top>
      <bottom style="thin">
        <color theme="0"/>
      </bottom>
      <diagonal/>
    </border>
    <border>
      <left style="thin">
        <color theme="0" tint="-0.24994659260841701"/>
      </left>
      <right/>
      <top/>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left>
      <right style="thin">
        <color theme="8" tint="-0.24994659260841701"/>
      </right>
      <top style="thin">
        <color theme="0"/>
      </top>
      <bottom/>
      <diagonal/>
    </border>
    <border>
      <left style="thin">
        <color theme="0" tint="-0.24994659260841701"/>
      </left>
      <right style="thin">
        <color theme="0" tint="-0.24985503707998902"/>
      </right>
      <top style="thin">
        <color theme="0" tint="-0.24994659260841701"/>
      </top>
      <bottom style="thin">
        <color theme="0"/>
      </bottom>
      <diagonal/>
    </border>
    <border>
      <left style="thin">
        <color theme="0" tint="-0.24994659260841701"/>
      </left>
      <right style="thin">
        <color theme="0" tint="-0.24985503707998902"/>
      </right>
      <top style="thin">
        <color theme="0" tint="-0.24994659260841701"/>
      </top>
      <bottom/>
      <diagonal/>
    </border>
    <border>
      <left style="thin">
        <color theme="0" tint="-0.24994659260841701"/>
      </left>
      <right style="thin">
        <color theme="0" tint="-0.24985503707998902"/>
      </right>
      <top style="thin">
        <color theme="0" tint="-0.24994659260841701"/>
      </top>
      <bottom style="thin">
        <color theme="0" tint="-0.24994659260841701"/>
      </bottom>
      <diagonal/>
    </border>
    <border>
      <left style="thin">
        <color theme="0"/>
      </left>
      <right style="thin">
        <color theme="0"/>
      </right>
      <top style="thin">
        <color theme="0" tint="-0.24994659260841701"/>
      </top>
      <bottom style="thin">
        <color theme="0" tint="-0.24994659260841701"/>
      </bottom>
      <diagonal/>
    </border>
    <border>
      <left/>
      <right style="thin">
        <color theme="0"/>
      </right>
      <top style="thin">
        <color theme="0"/>
      </top>
      <bottom style="thin">
        <color theme="0" tint="-0.24985503707998902"/>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left>
      <right style="thin">
        <color theme="0"/>
      </right>
      <top style="thin">
        <color theme="0"/>
      </top>
      <bottom style="thin">
        <color theme="0" tint="-0.24994659260841701"/>
      </bottom>
      <diagonal/>
    </border>
    <border>
      <left/>
      <right style="thin">
        <color theme="0" tint="-0.1498764000366222"/>
      </right>
      <top style="thin">
        <color theme="0"/>
      </top>
      <bottom/>
      <diagonal/>
    </border>
    <border>
      <left/>
      <right style="thin">
        <color theme="0" tint="-0.1498764000366222"/>
      </right>
      <top/>
      <bottom style="thin">
        <color theme="0"/>
      </bottom>
      <diagonal/>
    </border>
    <border>
      <left/>
      <right style="thin">
        <color theme="0"/>
      </right>
      <top style="thin">
        <color theme="0" tint="-0.1498764000366222"/>
      </top>
      <bottom style="thin">
        <color theme="0" tint="-0.1498764000366222"/>
      </bottom>
      <diagonal/>
    </border>
    <border>
      <left/>
      <right style="thin">
        <color theme="0" tint="-0.1498764000366222"/>
      </right>
      <top style="thin">
        <color theme="0"/>
      </top>
      <bottom style="thin">
        <color theme="0"/>
      </bottom>
      <diagonal/>
    </border>
    <border>
      <left/>
      <right/>
      <top style="thin">
        <color theme="0"/>
      </top>
      <bottom style="thick">
        <color theme="0"/>
      </bottom>
      <diagonal/>
    </border>
    <border>
      <left/>
      <right style="thin">
        <color theme="0"/>
      </right>
      <top style="thin">
        <color theme="0"/>
      </top>
      <bottom style="thick">
        <color theme="0"/>
      </bottom>
      <diagonal/>
    </border>
    <border>
      <left/>
      <right/>
      <top style="thick">
        <color theme="0"/>
      </top>
      <bottom style="thick">
        <color theme="0"/>
      </bottom>
      <diagonal/>
    </border>
    <border>
      <left/>
      <right style="thin">
        <color theme="0"/>
      </right>
      <top style="thick">
        <color theme="0"/>
      </top>
      <bottom style="thick">
        <color theme="0"/>
      </bottom>
      <diagonal/>
    </border>
    <border>
      <left/>
      <right style="thin">
        <color theme="0" tint="-0.1498764000366222"/>
      </right>
      <top style="thick">
        <color theme="0"/>
      </top>
      <bottom style="thick">
        <color theme="0"/>
      </bottom>
      <diagonal/>
    </border>
    <border>
      <left style="thin">
        <color theme="0" tint="-0.1498764000366222"/>
      </left>
      <right/>
      <top/>
      <bottom style="thin">
        <color theme="0" tint="-0.1498764000366222"/>
      </bottom>
      <diagonal/>
    </border>
    <border>
      <left/>
      <right/>
      <top/>
      <bottom style="thin">
        <color theme="0" tint="-0.1498764000366222"/>
      </bottom>
      <diagonal/>
    </border>
    <border>
      <left/>
      <right style="thin">
        <color theme="0" tint="-0.1498764000366222"/>
      </right>
      <top/>
      <bottom style="thin">
        <color theme="0" tint="-0.1498764000366222"/>
      </bottom>
      <diagonal/>
    </border>
    <border>
      <left style="thin">
        <color theme="0" tint="-0.14993743705557422"/>
      </left>
      <right/>
      <top/>
      <bottom/>
      <diagonal/>
    </border>
    <border>
      <left/>
      <right/>
      <top/>
      <bottom style="thin">
        <color theme="1" tint="0.24994659260841701"/>
      </bottom>
      <diagonal/>
    </border>
    <border>
      <left style="thin">
        <color theme="0" tint="-0.14993743705557422"/>
      </left>
      <right/>
      <top style="thin">
        <color theme="1" tint="0.24994659260841701"/>
      </top>
      <bottom style="thin">
        <color theme="0" tint="-0.14993743705557422"/>
      </bottom>
      <diagonal/>
    </border>
    <border>
      <left/>
      <right/>
      <top style="thin">
        <color theme="1" tint="0.24994659260841701"/>
      </top>
      <bottom style="thin">
        <color theme="0" tint="-0.14993743705557422"/>
      </bottom>
      <diagonal/>
    </border>
    <border>
      <left/>
      <right style="thin">
        <color theme="0" tint="-0.14993743705557422"/>
      </right>
      <top style="thin">
        <color theme="1" tint="0.24994659260841701"/>
      </top>
      <bottom style="thin">
        <color theme="0" tint="-0.14993743705557422"/>
      </bottom>
      <diagonal/>
    </border>
    <border>
      <left style="thin">
        <color theme="0" tint="-0.14993743705557422"/>
      </left>
      <right/>
      <top style="thin">
        <color theme="0" tint="-0.14993743705557422"/>
      </top>
      <bottom style="thin">
        <color theme="0" tint="-0.14993743705557422"/>
      </bottom>
      <diagonal/>
    </border>
    <border>
      <left/>
      <right/>
      <top style="thin">
        <color theme="0" tint="-0.14993743705557422"/>
      </top>
      <bottom style="thin">
        <color theme="0" tint="-0.14993743705557422"/>
      </bottom>
      <diagonal/>
    </border>
    <border>
      <left/>
      <right style="thin">
        <color theme="0" tint="-0.14993743705557422"/>
      </right>
      <top style="thin">
        <color theme="0" tint="-0.14993743705557422"/>
      </top>
      <bottom style="thin">
        <color theme="0" tint="-0.14993743705557422"/>
      </bottom>
      <diagonal/>
    </border>
    <border>
      <left style="thin">
        <color theme="0" tint="-0.24994659260841701"/>
      </left>
      <right/>
      <top style="thin">
        <color theme="0" tint="-0.24985503707998902"/>
      </top>
      <bottom style="thin">
        <color theme="0" tint="-0.24985503707998902"/>
      </bottom>
      <diagonal/>
    </border>
    <border>
      <left/>
      <right style="thin">
        <color theme="0" tint="-0.24994659260841701"/>
      </right>
      <top style="thin">
        <color theme="0" tint="-0.24985503707998902"/>
      </top>
      <bottom style="thin">
        <color theme="0" tint="-0.24985503707998902"/>
      </bottom>
      <diagonal/>
    </border>
    <border>
      <left/>
      <right style="thin">
        <color theme="0" tint="-0.24994659260841701"/>
      </right>
      <top/>
      <bottom style="thin">
        <color theme="0"/>
      </bottom>
      <diagonal/>
    </border>
    <border>
      <left style="thin">
        <color theme="0" tint="-0.24985503707998902"/>
      </left>
      <right/>
      <top style="thin">
        <color theme="0" tint="-0.24985503707998902"/>
      </top>
      <bottom style="thin">
        <color theme="0"/>
      </bottom>
      <diagonal/>
    </border>
    <border>
      <left/>
      <right/>
      <top style="thin">
        <color theme="0" tint="-0.24985503707998902"/>
      </top>
      <bottom style="thin">
        <color theme="0"/>
      </bottom>
      <diagonal/>
    </border>
    <border>
      <left/>
      <right style="thin">
        <color theme="0" tint="-0.24994659260841701"/>
      </right>
      <top style="thin">
        <color theme="0" tint="-0.24985503707998902"/>
      </top>
      <bottom style="thin">
        <color theme="0"/>
      </bottom>
      <diagonal/>
    </border>
    <border>
      <left style="thin">
        <color theme="0" tint="-0.24985503707998902"/>
      </left>
      <right/>
      <top style="thin">
        <color theme="0"/>
      </top>
      <bottom style="thin">
        <color theme="0"/>
      </bottom>
      <diagonal/>
    </border>
    <border>
      <left/>
      <right style="thin">
        <color theme="0" tint="-0.24994659260841701"/>
      </right>
      <top style="thin">
        <color theme="0"/>
      </top>
      <bottom style="thin">
        <color theme="0"/>
      </bottom>
      <diagonal/>
    </border>
    <border>
      <left style="thin">
        <color theme="0"/>
      </left>
      <right/>
      <top style="thin">
        <color theme="0"/>
      </top>
      <bottom style="thin">
        <color theme="0" tint="-0.1498764000366222"/>
      </bottom>
      <diagonal/>
    </border>
    <border>
      <left/>
      <right/>
      <top style="thin">
        <color theme="0"/>
      </top>
      <bottom style="thin">
        <color theme="0" tint="-0.1498764000366222"/>
      </bottom>
      <diagonal/>
    </border>
    <border>
      <left/>
      <right style="thin">
        <color theme="0"/>
      </right>
      <top style="thin">
        <color theme="0"/>
      </top>
      <bottom style="thin">
        <color theme="0" tint="-0.1498764000366222"/>
      </bottom>
      <diagonal/>
    </border>
    <border>
      <left/>
      <right style="thin">
        <color theme="0"/>
      </right>
      <top style="thin">
        <color theme="0" tint="-0.1498764000366222"/>
      </top>
      <bottom style="thin">
        <color theme="0" tint="-0.1498764000366222"/>
      </bottom>
      <diagonal/>
    </border>
    <border>
      <left style="thin">
        <color theme="0" tint="-0.14990691854609822"/>
      </left>
      <right/>
      <top style="thin">
        <color theme="0" tint="-0.14990691854609822"/>
      </top>
      <bottom style="thin">
        <color theme="0" tint="-0.14990691854609822"/>
      </bottom>
      <diagonal/>
    </border>
    <border>
      <left/>
      <right/>
      <top style="thin">
        <color theme="0" tint="-0.14990691854609822"/>
      </top>
      <bottom style="thin">
        <color theme="0" tint="-0.14990691854609822"/>
      </bottom>
      <diagonal/>
    </border>
    <border>
      <left/>
      <right style="thin">
        <color theme="0" tint="-0.1498764000366222"/>
      </right>
      <top style="thin">
        <color theme="0" tint="-0.14990691854609822"/>
      </top>
      <bottom style="thin">
        <color theme="0" tint="-0.14990691854609822"/>
      </bottom>
      <diagonal/>
    </border>
    <border>
      <left/>
      <right/>
      <top style="thin">
        <color theme="0" tint="-0.14993743705557422"/>
      </top>
      <bottom style="thin">
        <color theme="0" tint="-0.14990691854609822"/>
      </bottom>
      <diagonal/>
    </border>
    <border>
      <left/>
      <right style="thin">
        <color theme="0" tint="-0.14993743705557422"/>
      </right>
      <top style="thin">
        <color theme="0" tint="-0.14993743705557422"/>
      </top>
      <bottom style="thin">
        <color theme="0" tint="-0.14990691854609822"/>
      </bottom>
      <diagonal/>
    </border>
    <border>
      <left style="thin">
        <color theme="0" tint="-0.14993743705557422"/>
      </left>
      <right/>
      <top style="thin">
        <color theme="0" tint="-0.14990691854609822"/>
      </top>
      <bottom style="thin">
        <color theme="0" tint="-0.14993743705557422"/>
      </bottom>
      <diagonal/>
    </border>
    <border>
      <left/>
      <right/>
      <top style="thin">
        <color theme="0" tint="-0.14990691854609822"/>
      </top>
      <bottom style="thin">
        <color theme="0" tint="-0.14993743705557422"/>
      </bottom>
      <diagonal/>
    </border>
    <border>
      <left/>
      <right style="thin">
        <color theme="0" tint="-0.14993743705557422"/>
      </right>
      <top style="thin">
        <color theme="0" tint="-0.14990691854609822"/>
      </top>
      <bottom style="thin">
        <color theme="0" tint="-0.14993743705557422"/>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s>
  <cellStyleXfs count="14">
    <xf numFmtId="0" fontId="0" fillId="0" borderId="0"/>
    <xf numFmtId="9" fontId="65" fillId="0" borderId="0" applyFont="0" applyFill="0" applyBorder="0" applyAlignment="0" applyProtection="0"/>
    <xf numFmtId="44" fontId="65" fillId="0" borderId="0" applyFont="0" applyFill="0" applyBorder="0" applyAlignment="0" applyProtection="0"/>
    <xf numFmtId="42" fontId="65" fillId="0" borderId="0" applyFont="0" applyFill="0" applyBorder="0" applyAlignment="0" applyProtection="0"/>
    <xf numFmtId="43" fontId="65" fillId="0" borderId="0" applyFont="0" applyFill="0" applyBorder="0" applyAlignment="0" applyProtection="0"/>
    <xf numFmtId="41" fontId="65" fillId="0" borderId="0" applyFont="0" applyFill="0" applyBorder="0" applyAlignment="0" applyProtection="0"/>
    <xf numFmtId="0" fontId="54" fillId="0" borderId="0"/>
    <xf numFmtId="0" fontId="58" fillId="0" borderId="0" applyNumberFormat="0" applyFill="0" applyBorder="0" applyAlignment="0" applyProtection="0"/>
    <xf numFmtId="0" fontId="54" fillId="0" borderId="0"/>
    <xf numFmtId="0" fontId="32" fillId="2" borderId="0" applyNumberFormat="0" applyBorder="0" applyAlignment="0" applyProtection="0"/>
    <xf numFmtId="0" fontId="28" fillId="2" borderId="0" applyNumberFormat="0" applyBorder="0" applyAlignment="0" applyProtection="0"/>
    <xf numFmtId="43" fontId="10" fillId="0" borderId="0" applyFont="0" applyFill="0" applyBorder="0" applyAlignment="0" applyProtection="0"/>
    <xf numFmtId="0" fontId="9" fillId="0" borderId="0"/>
    <xf numFmtId="0" fontId="54" fillId="0" borderId="0"/>
  </cellStyleXfs>
  <cellXfs count="1048">
    <xf numFmtId="0" fontId="0" fillId="0" borderId="0" xfId="0"/>
    <xf numFmtId="0" fontId="54" fillId="7" borderId="0" xfId="8" applyFont="1" applyFill="1" applyBorder="1" applyAlignment="1">
      <alignment horizontal="left" vertical="center" wrapText="1"/>
    </xf>
    <xf numFmtId="0" fontId="10" fillId="0" borderId="0" xfId="0" applyFont="1"/>
    <xf numFmtId="0" fontId="11" fillId="0" borderId="0" xfId="0" applyFont="1"/>
    <xf numFmtId="0" fontId="10" fillId="0" borderId="0" xfId="0" applyFont="1" applyFill="1"/>
    <xf numFmtId="0" fontId="62" fillId="0" borderId="0" xfId="0" applyFont="1"/>
    <xf numFmtId="0" fontId="44" fillId="3" borderId="0" xfId="0" applyFont="1" applyFill="1"/>
    <xf numFmtId="0" fontId="45" fillId="3" borderId="0" xfId="0" applyFont="1" applyFill="1" applyAlignment="1">
      <alignment horizontal="left" vertical="center"/>
    </xf>
    <xf numFmtId="0" fontId="16" fillId="3" borderId="0" xfId="0" applyFont="1" applyFill="1" applyAlignment="1">
      <alignment horizontal="right" vertical="center"/>
    </xf>
    <xf numFmtId="0" fontId="20" fillId="3" borderId="0" xfId="0" applyFont="1" applyFill="1" applyAlignment="1">
      <alignment horizontal="right" vertical="center"/>
    </xf>
    <xf numFmtId="0" fontId="20" fillId="3" borderId="0" xfId="0" applyFont="1" applyFill="1" applyAlignment="1">
      <alignment horizontal="right" vertical="center" wrapText="1"/>
    </xf>
    <xf numFmtId="0" fontId="10" fillId="0" borderId="0" xfId="0" applyFont="1" applyBorder="1"/>
    <xf numFmtId="0" fontId="64" fillId="0" borderId="0" xfId="0" applyFont="1"/>
    <xf numFmtId="0" fontId="63" fillId="0" borderId="0" xfId="0" applyFont="1" applyBorder="1" applyAlignment="1">
      <alignment horizontal="left" vertical="center"/>
    </xf>
    <xf numFmtId="0" fontId="62" fillId="0" borderId="0" xfId="0" applyFont="1" applyFill="1"/>
    <xf numFmtId="0" fontId="61" fillId="0" borderId="1" xfId="0" applyFont="1" applyFill="1" applyBorder="1" applyAlignment="1">
      <alignment vertical="center"/>
    </xf>
    <xf numFmtId="0" fontId="61" fillId="0" borderId="0" xfId="7" applyFont="1" applyFill="1" applyBorder="1" applyAlignment="1">
      <alignment vertical="center"/>
    </xf>
    <xf numFmtId="0" fontId="15" fillId="4" borderId="2" xfId="0" applyFont="1" applyFill="1" applyBorder="1" applyAlignment="1">
      <alignment horizontal="left" vertical="center" wrapText="1" indent="1"/>
    </xf>
    <xf numFmtId="0" fontId="15" fillId="5" borderId="2" xfId="0" applyFont="1" applyFill="1" applyBorder="1" applyAlignment="1">
      <alignment wrapText="1"/>
    </xf>
    <xf numFmtId="0" fontId="22" fillId="0" borderId="0" xfId="0" applyFont="1"/>
    <xf numFmtId="0" fontId="0" fillId="0" borderId="1" xfId="0" applyFont="1" applyFill="1" applyBorder="1" applyAlignment="1">
      <alignment vertical="center"/>
    </xf>
    <xf numFmtId="0" fontId="58" fillId="0" borderId="0" xfId="7" quotePrefix="1" applyFill="1" applyBorder="1" applyAlignment="1">
      <alignment vertical="center"/>
    </xf>
    <xf numFmtId="0" fontId="58" fillId="0" borderId="0" xfId="7" applyFill="1" applyBorder="1" applyAlignment="1">
      <alignment vertical="center"/>
    </xf>
    <xf numFmtId="0" fontId="0" fillId="0" borderId="3" xfId="0" applyFont="1" applyFill="1" applyBorder="1" applyAlignment="1">
      <alignment vertical="center"/>
    </xf>
    <xf numFmtId="0" fontId="58" fillId="0" borderId="0" xfId="7" applyFill="1" applyBorder="1" applyAlignment="1">
      <alignment vertical="center" wrapText="1"/>
    </xf>
    <xf numFmtId="0" fontId="0" fillId="0" borderId="0" xfId="0" applyFont="1" applyFill="1" applyBorder="1" applyAlignment="1">
      <alignment vertical="center"/>
    </xf>
    <xf numFmtId="0" fontId="36" fillId="0" borderId="0" xfId="0" applyFont="1" applyAlignment="1">
      <alignment horizontal="left" vertical="center"/>
    </xf>
    <xf numFmtId="49" fontId="11" fillId="0" borderId="4" xfId="0" applyNumberFormat="1" applyFont="1" applyFill="1" applyBorder="1" applyAlignment="1" applyProtection="1">
      <alignment horizontal="left" vertical="center" wrapText="1" indent="1"/>
      <protection locked="0"/>
    </xf>
    <xf numFmtId="0" fontId="60" fillId="0" borderId="0" xfId="0" applyFont="1"/>
    <xf numFmtId="0" fontId="15" fillId="4" borderId="5" xfId="0" applyFont="1" applyFill="1" applyBorder="1" applyAlignment="1">
      <alignment horizontal="left" vertical="center" wrapText="1" indent="1"/>
    </xf>
    <xf numFmtId="0" fontId="15" fillId="0" borderId="0" xfId="0" applyFont="1" applyFill="1" applyBorder="1" applyAlignment="1">
      <alignment horizontal="left" vertical="center" wrapText="1" indent="1"/>
    </xf>
    <xf numFmtId="0" fontId="11" fillId="0" borderId="0" xfId="0" applyFont="1" applyFill="1" applyBorder="1" applyAlignment="1">
      <alignment horizontal="left" vertical="center" indent="1"/>
    </xf>
    <xf numFmtId="0" fontId="11" fillId="0" borderId="0" xfId="0" applyFont="1" applyFill="1" applyBorder="1" applyAlignment="1">
      <alignment horizontal="left" vertical="center" wrapText="1" indent="1"/>
    </xf>
    <xf numFmtId="0" fontId="19" fillId="6" borderId="0" xfId="8" applyNumberFormat="1" applyFont="1" applyFill="1" applyAlignment="1">
      <alignment horizontal="left" vertical="center" wrapText="1"/>
    </xf>
    <xf numFmtId="0" fontId="57" fillId="0" borderId="0" xfId="0" applyFont="1" applyAlignment="1">
      <alignment horizontal="left" vertical="center"/>
    </xf>
    <xf numFmtId="0" fontId="10" fillId="7" borderId="0" xfId="0" applyFont="1" applyFill="1"/>
    <xf numFmtId="0" fontId="59" fillId="0" borderId="0" xfId="0" applyFont="1" applyBorder="1" applyAlignment="1">
      <alignment horizontal="left" vertical="center"/>
    </xf>
    <xf numFmtId="0" fontId="23" fillId="7" borderId="0" xfId="0" applyFont="1" applyFill="1" applyBorder="1" applyAlignment="1">
      <alignment horizontal="left"/>
    </xf>
    <xf numFmtId="0" fontId="11" fillId="0" borderId="0" xfId="0" applyFont="1" applyFill="1" applyBorder="1"/>
    <xf numFmtId="0" fontId="10" fillId="0" borderId="0" xfId="0" applyFont="1" applyFill="1" applyBorder="1"/>
    <xf numFmtId="0" fontId="58" fillId="3" borderId="0" xfId="7" applyFill="1" applyAlignment="1">
      <alignment horizontal="right" vertical="center"/>
    </xf>
    <xf numFmtId="0" fontId="10" fillId="3" borderId="0" xfId="0" applyFont="1" applyFill="1"/>
    <xf numFmtId="0" fontId="10" fillId="0" borderId="0" xfId="0" applyFont="1" applyAlignment="1">
      <alignment horizontal="left"/>
    </xf>
    <xf numFmtId="0" fontId="45" fillId="3" borderId="0" xfId="0" applyFont="1" applyFill="1" applyBorder="1" applyAlignment="1">
      <alignment horizontal="left" vertical="center"/>
    </xf>
    <xf numFmtId="0" fontId="0" fillId="0" borderId="0" xfId="0" applyFont="1" applyAlignment="1">
      <alignment vertical="center"/>
    </xf>
    <xf numFmtId="0" fontId="57" fillId="0" borderId="0" xfId="0" applyFont="1" applyAlignment="1">
      <alignment horizontal="left"/>
    </xf>
    <xf numFmtId="0" fontId="10" fillId="0" borderId="6" xfId="0" applyFont="1" applyFill="1" applyBorder="1" applyAlignment="1">
      <alignment horizontal="center"/>
    </xf>
    <xf numFmtId="0" fontId="10" fillId="0" borderId="0" xfId="0" applyFont="1" applyFill="1" applyBorder="1" applyAlignment="1">
      <alignment horizontal="center"/>
    </xf>
    <xf numFmtId="0" fontId="10" fillId="0" borderId="7" xfId="0" applyFont="1" applyBorder="1"/>
    <xf numFmtId="0" fontId="56" fillId="0" borderId="6" xfId="0" applyFont="1" applyBorder="1" applyAlignment="1">
      <alignment vertical="center"/>
    </xf>
    <xf numFmtId="0" fontId="56" fillId="0" borderId="0" xfId="0" applyFont="1" applyBorder="1" applyAlignment="1">
      <alignment vertical="center"/>
    </xf>
    <xf numFmtId="0" fontId="55" fillId="0" borderId="0" xfId="0" applyFont="1" applyBorder="1" applyAlignment="1">
      <alignment vertical="center" wrapText="1"/>
    </xf>
    <xf numFmtId="0" fontId="15" fillId="5" borderId="2" xfId="0" applyFont="1" applyFill="1" applyBorder="1" applyAlignment="1">
      <alignment horizontal="left" wrapText="1"/>
    </xf>
    <xf numFmtId="0" fontId="10" fillId="0" borderId="6" xfId="0" applyFont="1" applyBorder="1"/>
    <xf numFmtId="0" fontId="49" fillId="0" borderId="0" xfId="0" applyFont="1" applyBorder="1" applyAlignment="1">
      <alignment vertical="center" wrapText="1"/>
    </xf>
    <xf numFmtId="0" fontId="11" fillId="0" borderId="8" xfId="0" applyFont="1" applyBorder="1" applyAlignment="1" applyProtection="1">
      <alignment horizontal="left" vertical="center" wrapText="1"/>
      <protection locked="0"/>
    </xf>
    <xf numFmtId="0" fontId="56" fillId="0" borderId="6" xfId="0" applyFont="1" applyBorder="1" applyAlignment="1">
      <alignment horizontal="left" vertical="center" wrapText="1"/>
    </xf>
    <xf numFmtId="0" fontId="55" fillId="0" borderId="0" xfId="0" applyFont="1" applyBorder="1" applyAlignment="1">
      <alignment horizontal="left" vertical="center" wrapText="1"/>
    </xf>
    <xf numFmtId="0" fontId="56" fillId="0" borderId="8" xfId="0" applyFont="1" applyBorder="1" applyAlignment="1">
      <alignment horizontal="left" vertical="center" wrapText="1"/>
    </xf>
    <xf numFmtId="0" fontId="56" fillId="0" borderId="0" xfId="0" applyFont="1" applyBorder="1" applyAlignment="1">
      <alignment vertical="center" wrapText="1"/>
    </xf>
    <xf numFmtId="166" fontId="49" fillId="0" borderId="0" xfId="0" applyNumberFormat="1" applyFont="1" applyBorder="1" applyAlignment="1">
      <alignment vertical="center" wrapText="1"/>
    </xf>
    <xf numFmtId="0" fontId="54" fillId="7" borderId="0" xfId="8" applyFont="1" applyFill="1" applyBorder="1" applyAlignment="1">
      <alignment vertical="center" wrapText="1"/>
    </xf>
    <xf numFmtId="0" fontId="54" fillId="7" borderId="0" xfId="8" applyFont="1" applyFill="1" applyBorder="1" applyAlignment="1">
      <alignment horizontal="left" vertical="center"/>
    </xf>
    <xf numFmtId="0" fontId="10" fillId="0" borderId="9" xfId="0" applyFont="1" applyBorder="1"/>
    <xf numFmtId="0" fontId="49" fillId="0" borderId="10" xfId="0" applyFont="1" applyBorder="1" applyAlignment="1">
      <alignment vertical="center" wrapText="1"/>
    </xf>
    <xf numFmtId="0" fontId="55" fillId="0" borderId="10" xfId="0" applyFont="1" applyBorder="1" applyAlignment="1">
      <alignment vertical="center" wrapText="1"/>
    </xf>
    <xf numFmtId="0" fontId="10" fillId="0" borderId="10" xfId="0" applyFont="1" applyBorder="1"/>
    <xf numFmtId="0" fontId="10" fillId="7" borderId="11" xfId="0" applyFont="1" applyFill="1" applyBorder="1"/>
    <xf numFmtId="0" fontId="53" fillId="0" borderId="0" xfId="0" applyFont="1" applyFill="1" applyBorder="1" applyAlignment="1">
      <alignment vertical="center"/>
    </xf>
    <xf numFmtId="4" fontId="0" fillId="0" borderId="0" xfId="0" applyNumberFormat="1"/>
    <xf numFmtId="0" fontId="45" fillId="3" borderId="0" xfId="0" applyFont="1" applyFill="1" applyAlignment="1">
      <alignment vertical="center"/>
    </xf>
    <xf numFmtId="0" fontId="44" fillId="3" borderId="0" xfId="0" applyFont="1" applyFill="1" applyAlignment="1">
      <alignment vertical="center"/>
    </xf>
    <xf numFmtId="0" fontId="16" fillId="3" borderId="0" xfId="0" applyFont="1" applyFill="1" applyAlignment="1">
      <alignment vertical="center"/>
    </xf>
    <xf numFmtId="0" fontId="16" fillId="3" borderId="0" xfId="0" applyFont="1" applyFill="1" applyAlignment="1">
      <alignment horizontal="right" vertical="center" wrapText="1"/>
    </xf>
    <xf numFmtId="0" fontId="36" fillId="0" borderId="0" xfId="0" applyFont="1"/>
    <xf numFmtId="0" fontId="20" fillId="4" borderId="2" xfId="0" applyFont="1" applyFill="1" applyBorder="1" applyAlignment="1">
      <alignment horizontal="center" vertical="center" wrapText="1"/>
    </xf>
    <xf numFmtId="0" fontId="20" fillId="9" borderId="5" xfId="0" applyFont="1" applyFill="1" applyBorder="1" applyAlignment="1">
      <alignment horizontal="center" vertical="center" wrapText="1"/>
    </xf>
    <xf numFmtId="0" fontId="20" fillId="9" borderId="21" xfId="0" applyFont="1" applyFill="1" applyBorder="1" applyAlignment="1">
      <alignment horizontal="center" vertical="center" wrapText="1"/>
    </xf>
    <xf numFmtId="0" fontId="11" fillId="8" borderId="20" xfId="0" applyFont="1" applyFill="1" applyBorder="1" applyAlignment="1">
      <alignment horizontal="left" vertical="center" wrapText="1"/>
    </xf>
    <xf numFmtId="0" fontId="11" fillId="8" borderId="2" xfId="0" applyFont="1" applyFill="1" applyBorder="1" applyAlignment="1">
      <alignment horizontal="left" vertical="center" wrapText="1"/>
    </xf>
    <xf numFmtId="167" fontId="11" fillId="0" borderId="8" xfId="0" applyNumberFormat="1" applyFont="1" applyBorder="1" applyAlignment="1" applyProtection="1">
      <alignment horizontal="center" vertical="center" wrapText="1"/>
      <protection locked="0"/>
    </xf>
    <xf numFmtId="0" fontId="23" fillId="8" borderId="20" xfId="0" applyFont="1" applyFill="1" applyBorder="1" applyAlignment="1">
      <alignment horizontal="left" vertical="center" wrapText="1"/>
    </xf>
    <xf numFmtId="0" fontId="23" fillId="8" borderId="2" xfId="0" applyFont="1" applyFill="1" applyBorder="1" applyAlignment="1">
      <alignment horizontal="left" vertical="center" wrapText="1"/>
    </xf>
    <xf numFmtId="0" fontId="11" fillId="0" borderId="0" xfId="0" applyFont="1" applyAlignment="1"/>
    <xf numFmtId="0" fontId="40" fillId="0" borderId="0" xfId="0" applyFont="1" applyBorder="1" applyAlignment="1">
      <alignment horizontal="center" vertical="center"/>
    </xf>
    <xf numFmtId="0" fontId="42" fillId="0" borderId="0" xfId="0" applyFont="1" applyBorder="1" applyAlignment="1">
      <alignment vertical="center" wrapText="1"/>
    </xf>
    <xf numFmtId="164" fontId="11" fillId="0" borderId="0" xfId="0" applyNumberFormat="1" applyFont="1" applyBorder="1" applyAlignment="1">
      <alignment vertical="center"/>
    </xf>
    <xf numFmtId="167" fontId="11" fillId="7" borderId="0" xfId="0" applyNumberFormat="1" applyFont="1" applyFill="1" applyBorder="1" applyAlignment="1">
      <alignment vertical="center"/>
    </xf>
    <xf numFmtId="0" fontId="20" fillId="4" borderId="23" xfId="0" applyFont="1" applyFill="1" applyBorder="1" applyAlignment="1">
      <alignment horizontal="center" vertical="center" wrapText="1"/>
    </xf>
    <xf numFmtId="0" fontId="48" fillId="7" borderId="16" xfId="0" applyFont="1" applyFill="1" applyBorder="1" applyAlignment="1">
      <alignment vertical="center" wrapText="1"/>
    </xf>
    <xf numFmtId="0" fontId="48" fillId="7" borderId="0" xfId="0" applyFont="1" applyFill="1" applyBorder="1" applyAlignment="1">
      <alignment horizontal="center" vertical="center" wrapText="1"/>
    </xf>
    <xf numFmtId="0" fontId="20" fillId="4" borderId="20" xfId="0" applyFont="1" applyFill="1" applyBorder="1" applyAlignment="1">
      <alignment horizontal="center" vertical="center" wrapText="1"/>
    </xf>
    <xf numFmtId="0" fontId="22" fillId="7" borderId="0" xfId="0" applyFont="1" applyFill="1"/>
    <xf numFmtId="0" fontId="20" fillId="9" borderId="2" xfId="0" applyFont="1" applyFill="1" applyBorder="1" applyAlignment="1">
      <alignment horizontal="center" vertical="center" wrapText="1"/>
    </xf>
    <xf numFmtId="0" fontId="20" fillId="9" borderId="18" xfId="0" applyFont="1" applyFill="1" applyBorder="1" applyAlignment="1">
      <alignment horizontal="center" vertical="center" wrapText="1"/>
    </xf>
    <xf numFmtId="0" fontId="23" fillId="8" borderId="2" xfId="0" applyFont="1" applyFill="1" applyBorder="1" applyAlignment="1">
      <alignment horizontal="center" vertical="center"/>
    </xf>
    <xf numFmtId="0" fontId="22" fillId="0" borderId="0" xfId="0" applyFont="1" applyBorder="1"/>
    <xf numFmtId="166" fontId="11" fillId="10" borderId="1" xfId="0" applyNumberFormat="1" applyFont="1" applyFill="1" applyBorder="1"/>
    <xf numFmtId="0" fontId="23" fillId="0" borderId="0" xfId="0" applyFont="1" applyFill="1" applyBorder="1" applyAlignment="1">
      <alignment horizontal="center" vertical="center"/>
    </xf>
    <xf numFmtId="0" fontId="23" fillId="0" borderId="0" xfId="0" applyFont="1" applyFill="1" applyBorder="1" applyAlignment="1">
      <alignment horizontal="left" vertical="center" wrapText="1"/>
    </xf>
    <xf numFmtId="166" fontId="15" fillId="0" borderId="0" xfId="1" applyNumberFormat="1" applyFont="1" applyFill="1" applyBorder="1" applyAlignment="1">
      <alignment horizontal="center" vertical="center"/>
    </xf>
    <xf numFmtId="166" fontId="11" fillId="0" borderId="0" xfId="0" applyNumberFormat="1" applyFont="1" applyFill="1" applyBorder="1"/>
    <xf numFmtId="0" fontId="22" fillId="0" borderId="0" xfId="0" applyFont="1" applyFill="1"/>
    <xf numFmtId="0" fontId="16" fillId="0" borderId="0" xfId="0" applyFont="1" applyFill="1" applyBorder="1" applyAlignment="1">
      <alignment horizontal="left" vertical="center"/>
    </xf>
    <xf numFmtId="0" fontId="11" fillId="0" borderId="0" xfId="0" applyFont="1" applyFill="1" applyBorder="1" applyAlignment="1">
      <alignment horizontal="left" vertical="center" wrapText="1"/>
    </xf>
    <xf numFmtId="0" fontId="11" fillId="0" borderId="0" xfId="0" applyFont="1" applyFill="1" applyBorder="1" applyAlignment="1">
      <alignment vertical="center"/>
    </xf>
    <xf numFmtId="0" fontId="24" fillId="0" borderId="0" xfId="0" applyFont="1"/>
    <xf numFmtId="0" fontId="45" fillId="3" borderId="0" xfId="0" applyFont="1" applyFill="1"/>
    <xf numFmtId="0" fontId="52" fillId="0" borderId="0" xfId="0" applyFont="1" applyBorder="1" applyAlignment="1">
      <alignment horizontal="left" vertical="center"/>
    </xf>
    <xf numFmtId="0" fontId="51" fillId="0" borderId="0" xfId="0" applyFont="1"/>
    <xf numFmtId="0" fontId="20" fillId="4" borderId="37" xfId="0" applyFont="1" applyFill="1" applyBorder="1" applyAlignment="1">
      <alignment horizontal="center" vertical="center" wrapText="1"/>
    </xf>
    <xf numFmtId="0" fontId="20" fillId="4" borderId="42" xfId="0" applyFont="1" applyFill="1" applyBorder="1" applyAlignment="1">
      <alignment horizontal="center" vertical="center" wrapText="1"/>
    </xf>
    <xf numFmtId="0" fontId="20" fillId="4" borderId="43" xfId="0" applyFont="1" applyFill="1" applyBorder="1" applyAlignment="1">
      <alignment horizontal="center" vertical="center" wrapText="1"/>
    </xf>
    <xf numFmtId="0" fontId="11" fillId="0" borderId="0" xfId="7" quotePrefix="1" applyFont="1" applyFill="1" applyBorder="1" applyAlignment="1">
      <alignment vertical="center"/>
    </xf>
    <xf numFmtId="0" fontId="20" fillId="9" borderId="42" xfId="0" applyFont="1" applyFill="1" applyBorder="1" applyAlignment="1">
      <alignment horizontal="center" vertical="center" wrapText="1"/>
    </xf>
    <xf numFmtId="0" fontId="20" fillId="9" borderId="43" xfId="0" applyFont="1" applyFill="1" applyBorder="1" applyAlignment="1">
      <alignment horizontal="center" vertical="center" wrapText="1"/>
    </xf>
    <xf numFmtId="0" fontId="23" fillId="0" borderId="0" xfId="0" applyFont="1" applyFill="1" applyBorder="1" applyAlignment="1">
      <alignment vertical="center"/>
    </xf>
    <xf numFmtId="0" fontId="11" fillId="0" borderId="0" xfId="7" applyFont="1" applyFill="1" applyBorder="1" applyAlignment="1">
      <alignment vertical="center"/>
    </xf>
    <xf numFmtId="0" fontId="11" fillId="8" borderId="19" xfId="0" applyFont="1" applyFill="1" applyBorder="1" applyAlignment="1">
      <alignment horizontal="left" vertical="center" wrapText="1"/>
    </xf>
    <xf numFmtId="167" fontId="15" fillId="5" borderId="2" xfId="0" quotePrefix="1" applyNumberFormat="1" applyFont="1" applyFill="1" applyBorder="1" applyAlignment="1">
      <alignment horizontal="center" vertical="center" wrapText="1"/>
    </xf>
    <xf numFmtId="0" fontId="23" fillId="0" borderId="0" xfId="0" applyFont="1" applyFill="1" applyBorder="1" applyAlignment="1">
      <alignment vertical="center" wrapText="1"/>
    </xf>
    <xf numFmtId="0" fontId="11" fillId="0" borderId="0" xfId="7" applyFont="1" applyFill="1" applyBorder="1" applyAlignment="1">
      <alignment vertical="center" wrapText="1"/>
    </xf>
    <xf numFmtId="0" fontId="22" fillId="7" borderId="0" xfId="0" applyFont="1" applyFill="1" applyBorder="1" applyAlignment="1"/>
    <xf numFmtId="0" fontId="11" fillId="0" borderId="0" xfId="0" applyFont="1" applyFill="1" applyBorder="1" applyAlignment="1">
      <alignment vertical="center" wrapText="1"/>
    </xf>
    <xf numFmtId="0" fontId="22" fillId="0" borderId="0" xfId="0" applyFont="1" applyFill="1" applyBorder="1"/>
    <xf numFmtId="0" fontId="50" fillId="3" borderId="0" xfId="0" applyFont="1" applyFill="1" applyBorder="1"/>
    <xf numFmtId="0" fontId="45" fillId="3" borderId="0" xfId="0" applyFont="1" applyFill="1" applyBorder="1" applyAlignment="1">
      <alignment vertical="center"/>
    </xf>
    <xf numFmtId="0" fontId="50" fillId="3" borderId="0" xfId="0" applyFont="1" applyFill="1" applyBorder="1" applyAlignment="1">
      <alignment horizontal="center"/>
    </xf>
    <xf numFmtId="0" fontId="35" fillId="3" borderId="0" xfId="0" applyFont="1" applyFill="1" applyBorder="1" applyAlignment="1">
      <alignment horizontal="left" vertical="center"/>
    </xf>
    <xf numFmtId="0" fontId="31" fillId="3" borderId="0" xfId="0" applyFont="1" applyFill="1"/>
    <xf numFmtId="0" fontId="20" fillId="4" borderId="0" xfId="0" applyFont="1" applyFill="1" applyBorder="1" applyAlignment="1">
      <alignment horizontal="left" vertical="center"/>
    </xf>
    <xf numFmtId="0" fontId="11" fillId="8" borderId="1" xfId="0" applyFont="1" applyFill="1" applyBorder="1" applyAlignment="1">
      <alignment horizontal="left" vertical="center"/>
    </xf>
    <xf numFmtId="0" fontId="23" fillId="8" borderId="5" xfId="0" applyFont="1" applyFill="1" applyBorder="1" applyAlignment="1">
      <alignment horizontal="center" vertical="center"/>
    </xf>
    <xf numFmtId="0" fontId="11" fillId="8" borderId="5" xfId="0" applyFont="1" applyFill="1" applyBorder="1" applyAlignment="1">
      <alignment horizontal="left" vertical="center"/>
    </xf>
    <xf numFmtId="0" fontId="11" fillId="8" borderId="3" xfId="0" applyFont="1" applyFill="1" applyBorder="1" applyAlignment="1">
      <alignment horizontal="left" vertical="center"/>
    </xf>
    <xf numFmtId="0" fontId="20" fillId="0" borderId="0" xfId="0" applyFont="1" applyFill="1" applyBorder="1" applyAlignment="1">
      <alignment horizontal="center" vertical="center" wrapText="1"/>
    </xf>
    <xf numFmtId="0" fontId="20" fillId="0" borderId="0" xfId="0" applyFont="1" applyFill="1" applyBorder="1" applyAlignment="1">
      <alignment vertical="center" wrapText="1"/>
    </xf>
    <xf numFmtId="0" fontId="11" fillId="11" borderId="1" xfId="0" applyFont="1" applyFill="1" applyBorder="1" applyAlignment="1">
      <alignment horizontal="right" vertical="center" wrapText="1"/>
    </xf>
    <xf numFmtId="0" fontId="11" fillId="11" borderId="20" xfId="0" applyFont="1" applyFill="1" applyBorder="1" applyAlignment="1">
      <alignment horizontal="right" vertical="center" wrapText="1"/>
    </xf>
    <xf numFmtId="167" fontId="15" fillId="5" borderId="2" xfId="0" quotePrefix="1" applyNumberFormat="1" applyFont="1" applyFill="1" applyBorder="1" applyAlignment="1" applyProtection="1">
      <alignment horizontal="center" vertical="center" wrapText="1"/>
      <protection hidden="1"/>
    </xf>
    <xf numFmtId="167" fontId="11" fillId="0" borderId="46" xfId="0" quotePrefix="1" applyNumberFormat="1" applyFont="1" applyFill="1" applyBorder="1" applyAlignment="1" applyProtection="1">
      <alignment horizontal="center" vertical="center" wrapText="1"/>
      <protection locked="0"/>
    </xf>
    <xf numFmtId="166" fontId="41" fillId="0" borderId="0" xfId="0" quotePrefix="1" applyNumberFormat="1" applyFont="1" applyFill="1" applyBorder="1" applyAlignment="1">
      <alignment vertical="center"/>
    </xf>
    <xf numFmtId="0" fontId="41" fillId="0" borderId="0" xfId="0" quotePrefix="1" applyFont="1" applyFill="1" applyBorder="1" applyAlignment="1">
      <alignment vertical="center"/>
    </xf>
    <xf numFmtId="166" fontId="22" fillId="0" borderId="0" xfId="0" applyNumberFormat="1" applyFont="1" applyAlignment="1">
      <alignment wrapText="1"/>
    </xf>
    <xf numFmtId="0" fontId="11" fillId="7" borderId="0" xfId="0" applyFont="1" applyFill="1" applyBorder="1" applyAlignment="1"/>
    <xf numFmtId="166" fontId="11" fillId="7" borderId="0" xfId="0" applyNumberFormat="1" applyFont="1" applyFill="1" applyBorder="1" applyAlignment="1"/>
    <xf numFmtId="0" fontId="31" fillId="0" borderId="0" xfId="0" applyFont="1"/>
    <xf numFmtId="0" fontId="23" fillId="0" borderId="0" xfId="0" applyFont="1" applyFill="1" applyBorder="1" applyAlignment="1">
      <alignment horizontal="center" vertical="center" wrapText="1"/>
    </xf>
    <xf numFmtId="0" fontId="48" fillId="0" borderId="0" xfId="0" applyFont="1" applyFill="1" applyBorder="1" applyAlignment="1">
      <alignment horizontal="center" vertical="center" wrapText="1"/>
    </xf>
    <xf numFmtId="0" fontId="23" fillId="8" borderId="49" xfId="0" applyFont="1" applyFill="1" applyBorder="1" applyAlignment="1">
      <alignment horizontal="center" vertical="center"/>
    </xf>
    <xf numFmtId="166" fontId="41" fillId="0" borderId="0" xfId="0" quotePrefix="1" applyNumberFormat="1" applyFont="1" applyFill="1" applyBorder="1" applyAlignment="1">
      <alignment horizontal="center" vertical="center" wrapText="1"/>
    </xf>
    <xf numFmtId="0" fontId="41" fillId="0" borderId="0" xfId="0" quotePrefix="1" applyFont="1" applyFill="1" applyBorder="1" applyAlignment="1">
      <alignment horizontal="center" vertical="center" wrapText="1"/>
    </xf>
    <xf numFmtId="0" fontId="31" fillId="3" borderId="0" xfId="0" applyFont="1" applyFill="1" applyBorder="1"/>
    <xf numFmtId="0" fontId="31" fillId="3" borderId="0" xfId="0" applyFont="1" applyFill="1" applyBorder="1" applyAlignment="1">
      <alignment horizontal="center"/>
    </xf>
    <xf numFmtId="0" fontId="16" fillId="3" borderId="0" xfId="0" applyFont="1" applyFill="1" applyBorder="1" applyAlignment="1">
      <alignment horizontal="right" vertical="center"/>
    </xf>
    <xf numFmtId="0" fontId="20" fillId="3" borderId="0" xfId="0" applyFont="1" applyFill="1" applyBorder="1" applyAlignment="1">
      <alignment horizontal="right" vertical="center"/>
    </xf>
    <xf numFmtId="0" fontId="20" fillId="3" borderId="0" xfId="0" applyFont="1" applyFill="1" applyBorder="1" applyAlignment="1">
      <alignment horizontal="right" vertical="center" wrapText="1"/>
    </xf>
    <xf numFmtId="0" fontId="22" fillId="0" borderId="0" xfId="0" applyFont="1" applyFill="1" applyBorder="1" applyAlignment="1">
      <alignment vertical="center"/>
    </xf>
    <xf numFmtId="0" fontId="20" fillId="4" borderId="2" xfId="0" applyFont="1" applyFill="1" applyBorder="1" applyAlignment="1">
      <alignment vertical="center" wrapText="1"/>
    </xf>
    <xf numFmtId="0" fontId="20" fillId="4" borderId="20" xfId="0" applyFont="1" applyFill="1" applyBorder="1" applyAlignment="1">
      <alignment vertical="center" wrapText="1"/>
    </xf>
    <xf numFmtId="0" fontId="40" fillId="0" borderId="0" xfId="0" applyFont="1" applyFill="1" applyBorder="1" applyAlignment="1">
      <alignment vertical="center"/>
    </xf>
    <xf numFmtId="0" fontId="15" fillId="9" borderId="30" xfId="0" applyFont="1" applyFill="1" applyBorder="1" applyAlignment="1">
      <alignment horizontal="right" vertical="center"/>
    </xf>
    <xf numFmtId="0" fontId="20" fillId="9" borderId="5" xfId="0" applyFont="1" applyFill="1" applyBorder="1" applyAlignment="1">
      <alignment horizontal="center" vertical="center"/>
    </xf>
    <xf numFmtId="0" fontId="20" fillId="9" borderId="32" xfId="0" applyFont="1" applyFill="1" applyBorder="1" applyAlignment="1">
      <alignment horizontal="center" vertical="center"/>
    </xf>
    <xf numFmtId="0" fontId="20" fillId="9" borderId="3" xfId="0" applyFont="1" applyFill="1" applyBorder="1" applyAlignment="1">
      <alignment horizontal="center" vertical="center"/>
    </xf>
    <xf numFmtId="0" fontId="11" fillId="11" borderId="2" xfId="0" applyFont="1" applyFill="1" applyBorder="1" applyAlignment="1">
      <alignment horizontal="right" vertical="center" wrapText="1"/>
    </xf>
    <xf numFmtId="0" fontId="11" fillId="0" borderId="0" xfId="0" quotePrefix="1" applyFont="1" applyFill="1" applyBorder="1" applyAlignment="1">
      <alignment horizontal="center" vertical="center"/>
    </xf>
    <xf numFmtId="0" fontId="11" fillId="7" borderId="0" xfId="0" applyFont="1" applyFill="1" applyBorder="1"/>
    <xf numFmtId="0" fontId="11" fillId="7" borderId="0" xfId="0" applyFont="1" applyFill="1" applyBorder="1" applyAlignment="1">
      <alignment vertical="center" wrapText="1"/>
    </xf>
    <xf numFmtId="0" fontId="11" fillId="7" borderId="0" xfId="0" applyFont="1" applyFill="1" applyBorder="1" applyAlignment="1">
      <alignment horizontal="right" vertical="center"/>
    </xf>
    <xf numFmtId="0" fontId="46" fillId="0" borderId="0" xfId="0" applyFont="1" applyBorder="1" applyAlignment="1">
      <alignment horizontal="center" vertical="center" wrapText="1"/>
    </xf>
    <xf numFmtId="0" fontId="15" fillId="9" borderId="56" xfId="0" applyFont="1" applyFill="1" applyBorder="1" applyAlignment="1">
      <alignment horizontal="right" vertical="center"/>
    </xf>
    <xf numFmtId="0" fontId="15" fillId="7" borderId="57" xfId="0" applyFont="1" applyFill="1" applyBorder="1" applyAlignment="1">
      <alignment horizontal="right" vertical="center"/>
    </xf>
    <xf numFmtId="0" fontId="23" fillId="7" borderId="58" xfId="0" applyFont="1" applyFill="1" applyBorder="1" applyAlignment="1">
      <alignment horizontal="left" vertical="center"/>
    </xf>
    <xf numFmtId="0" fontId="45" fillId="3" borderId="0" xfId="0" applyFont="1" applyFill="1" applyBorder="1"/>
    <xf numFmtId="0" fontId="45" fillId="0" borderId="0" xfId="0" applyFont="1" applyFill="1" applyBorder="1" applyAlignment="1">
      <alignment horizontal="left" vertical="center"/>
    </xf>
    <xf numFmtId="0" fontId="44" fillId="0" borderId="0" xfId="0" applyFont="1" applyFill="1"/>
    <xf numFmtId="0" fontId="36" fillId="0" borderId="0" xfId="0" applyFont="1" applyAlignment="1">
      <alignment vertical="top"/>
    </xf>
    <xf numFmtId="0" fontId="43" fillId="9" borderId="5" xfId="0" applyFont="1" applyFill="1" applyBorder="1" applyAlignment="1">
      <alignment horizontal="center" vertical="center" wrapText="1"/>
    </xf>
    <xf numFmtId="0" fontId="43" fillId="9" borderId="21" xfId="0" applyFont="1" applyFill="1" applyBorder="1" applyAlignment="1">
      <alignment horizontal="center" vertical="center" wrapText="1"/>
    </xf>
    <xf numFmtId="0" fontId="40" fillId="8" borderId="2" xfId="0" applyFont="1" applyFill="1" applyBorder="1" applyAlignment="1">
      <alignment horizontal="center" vertical="center"/>
    </xf>
    <xf numFmtId="0" fontId="11" fillId="8" borderId="1" xfId="0" applyFont="1" applyFill="1" applyBorder="1" applyAlignment="1">
      <alignment horizontal="left" vertical="center" wrapText="1"/>
    </xf>
    <xf numFmtId="0" fontId="40" fillId="8" borderId="5" xfId="0" applyFont="1" applyFill="1" applyBorder="1" applyAlignment="1">
      <alignment horizontal="center" vertical="center"/>
    </xf>
    <xf numFmtId="0" fontId="11" fillId="8" borderId="3" xfId="0" applyFont="1" applyFill="1" applyBorder="1" applyAlignment="1">
      <alignment horizontal="left" vertical="center" wrapText="1"/>
    </xf>
    <xf numFmtId="0" fontId="41" fillId="0" borderId="0" xfId="0" applyFont="1" applyBorder="1" applyAlignment="1">
      <alignment vertical="center"/>
    </xf>
    <xf numFmtId="0" fontId="40" fillId="0" borderId="0" xfId="0" applyFont="1" applyFill="1" applyBorder="1" applyAlignment="1">
      <alignment horizontal="center" vertical="center"/>
    </xf>
    <xf numFmtId="0" fontId="39" fillId="0" borderId="0" xfId="0" applyFont="1" applyFill="1" applyBorder="1" applyAlignment="1">
      <alignment horizontal="center" vertical="center"/>
    </xf>
    <xf numFmtId="0" fontId="38" fillId="0" borderId="0" xfId="0" applyFont="1" applyFill="1" applyBorder="1" applyAlignment="1">
      <alignment horizontal="center" vertical="center"/>
    </xf>
    <xf numFmtId="0" fontId="23" fillId="7" borderId="6" xfId="0" applyFont="1" applyFill="1" applyBorder="1" applyAlignment="1">
      <alignment horizontal="center" vertical="center" wrapText="1"/>
    </xf>
    <xf numFmtId="0" fontId="23" fillId="7" borderId="0" xfId="0" applyFont="1" applyFill="1" applyBorder="1" applyAlignment="1">
      <alignment horizontal="center" vertical="center" wrapText="1"/>
    </xf>
    <xf numFmtId="0" fontId="37" fillId="7" borderId="6" xfId="0" quotePrefix="1" applyFont="1" applyFill="1" applyBorder="1" applyAlignment="1">
      <alignment vertical="center"/>
    </xf>
    <xf numFmtId="0" fontId="22" fillId="7" borderId="0" xfId="0" applyFont="1" applyFill="1" applyBorder="1"/>
    <xf numFmtId="0" fontId="20" fillId="9" borderId="71" xfId="0" applyFont="1" applyFill="1" applyBorder="1" applyAlignment="1">
      <alignment horizontal="center" vertical="center" wrapText="1"/>
    </xf>
    <xf numFmtId="0" fontId="20" fillId="9" borderId="72" xfId="0" applyFont="1" applyFill="1" applyBorder="1" applyAlignment="1">
      <alignment horizontal="center" vertical="center" wrapText="1"/>
    </xf>
    <xf numFmtId="0" fontId="23" fillId="8" borderId="1" xfId="0" applyFont="1" applyFill="1" applyBorder="1" applyAlignment="1">
      <alignment horizontal="left" vertical="center" wrapText="1"/>
    </xf>
    <xf numFmtId="0" fontId="23" fillId="8" borderId="3" xfId="0" applyFont="1" applyFill="1" applyBorder="1" applyAlignment="1">
      <alignment horizontal="left" vertical="center" wrapText="1"/>
    </xf>
    <xf numFmtId="167" fontId="15" fillId="5" borderId="32" xfId="0" quotePrefix="1" applyNumberFormat="1" applyFont="1" applyFill="1" applyBorder="1" applyAlignment="1">
      <alignment horizontal="center" vertical="center" wrapText="1"/>
    </xf>
    <xf numFmtId="167" fontId="15" fillId="5" borderId="5" xfId="0" quotePrefix="1" applyNumberFormat="1" applyFont="1" applyFill="1" applyBorder="1" applyAlignment="1">
      <alignment horizontal="center" vertical="center" wrapText="1"/>
    </xf>
    <xf numFmtId="0" fontId="22" fillId="0" borderId="0" xfId="0" applyFont="1" applyAlignment="1">
      <alignment vertical="center"/>
    </xf>
    <xf numFmtId="0" fontId="11" fillId="7" borderId="50" xfId="0" applyFont="1" applyFill="1" applyBorder="1" applyAlignment="1" applyProtection="1">
      <alignment vertical="center" wrapText="1"/>
      <protection locked="0"/>
    </xf>
    <xf numFmtId="0" fontId="22" fillId="7" borderId="0" xfId="0" applyFont="1" applyFill="1" applyBorder="1" applyAlignment="1">
      <alignment vertical="center"/>
    </xf>
    <xf numFmtId="0" fontId="11" fillId="7" borderId="0" xfId="0" applyFont="1" applyFill="1" applyBorder="1" applyAlignment="1">
      <alignment vertical="center"/>
    </xf>
    <xf numFmtId="0" fontId="22" fillId="0" borderId="0" xfId="0" applyFont="1" applyAlignment="1">
      <alignment vertical="top"/>
    </xf>
    <xf numFmtId="0" fontId="11" fillId="0" borderId="0" xfId="0" applyFont="1" applyFill="1" applyBorder="1" applyAlignment="1">
      <alignment vertical="top"/>
    </xf>
    <xf numFmtId="0" fontId="11" fillId="0" borderId="0" xfId="7" applyFont="1" applyFill="1" applyBorder="1" applyAlignment="1">
      <alignment horizontal="left" vertical="center"/>
    </xf>
    <xf numFmtId="0" fontId="23" fillId="8" borderId="2" xfId="0" applyFont="1" applyFill="1" applyBorder="1" applyAlignment="1">
      <alignment horizontal="center" vertical="center" wrapText="1"/>
    </xf>
    <xf numFmtId="0" fontId="11" fillId="8" borderId="2" xfId="0" applyFont="1" applyFill="1" applyBorder="1" applyAlignment="1">
      <alignment vertical="center" wrapText="1"/>
    </xf>
    <xf numFmtId="0" fontId="11" fillId="0" borderId="0" xfId="0" applyFont="1" applyFill="1" applyBorder="1" applyAlignment="1">
      <alignment horizontal="center" vertical="center"/>
    </xf>
    <xf numFmtId="0" fontId="23" fillId="8" borderId="2" xfId="0" applyFont="1" applyFill="1" applyBorder="1" applyAlignment="1">
      <alignment vertical="center" wrapText="1"/>
    </xf>
    <xf numFmtId="167" fontId="15" fillId="5" borderId="31" xfId="0" quotePrefix="1" applyNumberFormat="1" applyFont="1" applyFill="1" applyBorder="1" applyAlignment="1">
      <alignment horizontal="center" vertical="center" wrapText="1"/>
    </xf>
    <xf numFmtId="0" fontId="15" fillId="3" borderId="0" xfId="0" applyFont="1" applyFill="1" applyBorder="1"/>
    <xf numFmtId="0" fontId="20" fillId="3" borderId="0" xfId="0" applyFont="1" applyFill="1" applyBorder="1" applyAlignment="1">
      <alignment horizontal="left" vertical="center"/>
    </xf>
    <xf numFmtId="0" fontId="11" fillId="0" borderId="0" xfId="0" applyFont="1" applyFill="1"/>
    <xf numFmtId="0" fontId="15" fillId="0" borderId="0" xfId="0" applyFont="1" applyFill="1" applyBorder="1"/>
    <xf numFmtId="0" fontId="20" fillId="0" borderId="0" xfId="0" applyFont="1" applyFill="1" applyBorder="1" applyAlignment="1">
      <alignment horizontal="left" vertical="center"/>
    </xf>
    <xf numFmtId="0" fontId="20" fillId="0" borderId="0" xfId="0" applyFont="1" applyFill="1" applyBorder="1" applyAlignment="1">
      <alignment horizontal="right" vertical="center"/>
    </xf>
    <xf numFmtId="0" fontId="16" fillId="3" borderId="0" xfId="0" applyFont="1" applyFill="1" applyBorder="1" applyAlignment="1">
      <alignment horizontal="left" vertical="center"/>
    </xf>
    <xf numFmtId="0" fontId="16" fillId="4" borderId="0" xfId="0" applyFont="1" applyFill="1" applyBorder="1" applyAlignment="1">
      <alignment horizontal="left" vertical="center"/>
    </xf>
    <xf numFmtId="0" fontId="20" fillId="9" borderId="77" xfId="0" applyFont="1" applyFill="1" applyBorder="1" applyAlignment="1" applyProtection="1">
      <alignment horizontal="center" vertical="center"/>
    </xf>
    <xf numFmtId="0" fontId="20" fillId="9" borderId="2" xfId="0" applyFont="1" applyFill="1" applyBorder="1" applyAlignment="1" applyProtection="1">
      <alignment horizontal="center" vertical="center"/>
    </xf>
    <xf numFmtId="0" fontId="20" fillId="9" borderId="78" xfId="0" applyNumberFormat="1" applyFont="1" applyFill="1" applyBorder="1" applyAlignment="1" applyProtection="1">
      <alignment horizontal="center" vertical="center"/>
    </xf>
    <xf numFmtId="0" fontId="11" fillId="7" borderId="79" xfId="0" quotePrefix="1" applyFont="1" applyFill="1" applyBorder="1" applyAlignment="1" applyProtection="1">
      <alignment horizontal="center" vertical="top" wrapText="1"/>
    </xf>
    <xf numFmtId="0" fontId="11" fillId="7" borderId="79" xfId="0" applyFont="1" applyFill="1" applyBorder="1" applyAlignment="1" applyProtection="1">
      <alignment horizontal="left" vertical="top" wrapText="1"/>
    </xf>
    <xf numFmtId="0" fontId="11" fillId="7" borderId="79" xfId="0" applyFont="1" applyFill="1" applyBorder="1" applyAlignment="1" applyProtection="1">
      <alignment horizontal="center" vertical="center" wrapText="1"/>
      <protection locked="0"/>
    </xf>
    <xf numFmtId="0" fontId="11" fillId="7" borderId="79" xfId="0" applyFont="1" applyFill="1" applyBorder="1" applyAlignment="1" applyProtection="1">
      <alignment horizontal="left" vertical="top" wrapText="1"/>
      <protection locked="0"/>
    </xf>
    <xf numFmtId="0" fontId="11" fillId="7" borderId="8" xfId="0" quotePrefix="1" applyFont="1" applyFill="1" applyBorder="1" applyAlignment="1" applyProtection="1">
      <alignment horizontal="center" vertical="top" wrapText="1"/>
    </xf>
    <xf numFmtId="0" fontId="11" fillId="7" borderId="8" xfId="0" applyFont="1" applyFill="1" applyBorder="1" applyAlignment="1" applyProtection="1">
      <alignment horizontal="left" vertical="top" wrapText="1"/>
    </xf>
    <xf numFmtId="0" fontId="11" fillId="7" borderId="8" xfId="0" applyFont="1" applyFill="1" applyBorder="1" applyAlignment="1" applyProtection="1">
      <alignment horizontal="center" vertical="center" wrapText="1"/>
      <protection locked="0"/>
    </xf>
    <xf numFmtId="0" fontId="11" fillId="7" borderId="8" xfId="0" applyFont="1" applyFill="1" applyBorder="1" applyAlignment="1" applyProtection="1">
      <alignment horizontal="left" vertical="top" wrapText="1"/>
      <protection locked="0"/>
    </xf>
    <xf numFmtId="0" fontId="11" fillId="0" borderId="79" xfId="0" applyFont="1" applyFill="1" applyBorder="1" applyAlignment="1" applyProtection="1">
      <alignment horizontal="left" vertical="top" wrapText="1"/>
    </xf>
    <xf numFmtId="0" fontId="19" fillId="0" borderId="8" xfId="0" applyFont="1" applyFill="1" applyBorder="1" applyAlignment="1" applyProtection="1">
      <alignment horizontal="left" vertical="top" wrapText="1"/>
    </xf>
    <xf numFmtId="0" fontId="22" fillId="0" borderId="0" xfId="0" applyFont="1" applyBorder="1" applyAlignment="1">
      <alignment horizontal="left" wrapText="1"/>
    </xf>
    <xf numFmtId="0" fontId="35" fillId="3" borderId="0" xfId="0" applyFont="1" applyFill="1" applyBorder="1"/>
    <xf numFmtId="0" fontId="22" fillId="3" borderId="0" xfId="0" applyFont="1" applyFill="1"/>
    <xf numFmtId="0" fontId="33" fillId="0" borderId="0" xfId="0" applyFont="1" applyFill="1" applyBorder="1" applyAlignment="1">
      <alignment horizontal="left" vertical="center"/>
    </xf>
    <xf numFmtId="0" fontId="30" fillId="0" borderId="0" xfId="0" applyFont="1" applyFill="1" applyBorder="1" applyAlignment="1">
      <alignment horizontal="left" vertical="center"/>
    </xf>
    <xf numFmtId="0" fontId="30" fillId="0" borderId="0" xfId="0" applyFont="1" applyFill="1" applyBorder="1" applyAlignment="1">
      <alignment horizontal="right" vertical="center"/>
    </xf>
    <xf numFmtId="0" fontId="34" fillId="0" borderId="0" xfId="0" applyFont="1" applyFill="1"/>
    <xf numFmtId="0" fontId="33" fillId="0" borderId="0" xfId="0" applyFont="1" applyFill="1"/>
    <xf numFmtId="0" fontId="20" fillId="4" borderId="5"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xf>
    <xf numFmtId="0" fontId="15" fillId="11" borderId="60" xfId="0" applyFont="1" applyFill="1" applyBorder="1" applyAlignment="1">
      <alignment horizontal="left" vertical="center" wrapText="1"/>
    </xf>
    <xf numFmtId="0" fontId="22" fillId="0" borderId="0" xfId="0" applyFont="1" applyAlignment="1">
      <alignment wrapText="1"/>
    </xf>
    <xf numFmtId="0" fontId="15" fillId="0" borderId="0" xfId="0" applyFont="1" applyFill="1" applyBorder="1" applyAlignment="1">
      <alignment horizontal="left" vertical="center" wrapText="1"/>
    </xf>
    <xf numFmtId="0" fontId="15" fillId="11" borderId="83" xfId="0" applyFont="1" applyFill="1" applyBorder="1" applyAlignment="1">
      <alignment horizontal="left" vertical="center" wrapText="1"/>
    </xf>
    <xf numFmtId="0" fontId="23" fillId="0" borderId="8" xfId="0" applyFont="1" applyBorder="1" applyAlignment="1">
      <alignment horizontal="left"/>
    </xf>
    <xf numFmtId="167" fontId="15" fillId="5" borderId="5" xfId="0" quotePrefix="1" applyNumberFormat="1" applyFont="1" applyFill="1" applyBorder="1" applyAlignment="1" applyProtection="1">
      <alignment horizontal="center" vertical="center" wrapText="1"/>
      <protection hidden="1"/>
    </xf>
    <xf numFmtId="0" fontId="20"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2" fillId="0" borderId="91" xfId="0" applyFont="1" applyBorder="1"/>
    <xf numFmtId="0" fontId="22" fillId="0" borderId="83" xfId="0" applyFont="1" applyBorder="1"/>
    <xf numFmtId="0" fontId="22" fillId="0" borderId="95" xfId="0" applyFont="1" applyBorder="1"/>
    <xf numFmtId="0" fontId="20" fillId="9" borderId="96" xfId="0" applyFont="1" applyFill="1" applyBorder="1" applyAlignment="1" applyProtection="1">
      <alignment horizontal="center" vertical="center"/>
    </xf>
    <xf numFmtId="0" fontId="20" fillId="9" borderId="97" xfId="0" applyFont="1" applyFill="1" applyBorder="1" applyAlignment="1" applyProtection="1">
      <alignment horizontal="center" vertical="center"/>
    </xf>
    <xf numFmtId="0" fontId="20" fillId="9" borderId="98" xfId="0" applyFont="1" applyFill="1" applyBorder="1" applyAlignment="1" applyProtection="1">
      <alignment horizontal="center" vertical="center"/>
    </xf>
    <xf numFmtId="170" fontId="23" fillId="12" borderId="2" xfId="0" applyNumberFormat="1" applyFont="1" applyFill="1" applyBorder="1" applyAlignment="1" applyProtection="1">
      <alignment horizontal="center" vertical="center" wrapText="1"/>
    </xf>
    <xf numFmtId="170" fontId="23" fillId="12" borderId="18" xfId="0" applyNumberFormat="1" applyFont="1" applyFill="1" applyBorder="1" applyAlignment="1" applyProtection="1">
      <alignment horizontal="center" vertical="center" wrapText="1"/>
    </xf>
    <xf numFmtId="0" fontId="22" fillId="0" borderId="16" xfId="0" applyFont="1" applyBorder="1"/>
    <xf numFmtId="0" fontId="22" fillId="0" borderId="0" xfId="0" applyFont="1" applyProtection="1"/>
    <xf numFmtId="0" fontId="11" fillId="0" borderId="6" xfId="0" applyFont="1" applyBorder="1"/>
    <xf numFmtId="0" fontId="11" fillId="0" borderId="0" xfId="0" applyFont="1" applyBorder="1"/>
    <xf numFmtId="0" fontId="20" fillId="4" borderId="4" xfId="0" applyFont="1" applyFill="1" applyBorder="1" applyAlignment="1" applyProtection="1">
      <alignment horizontal="center" vertical="center" wrapText="1"/>
    </xf>
    <xf numFmtId="0" fontId="20" fillId="9" borderId="4" xfId="0" applyFont="1" applyFill="1" applyBorder="1" applyAlignment="1" applyProtection="1">
      <alignment horizontal="center" vertical="center"/>
    </xf>
    <xf numFmtId="0" fontId="11" fillId="0" borderId="0" xfId="0" applyFont="1" applyBorder="1" applyAlignment="1">
      <alignment horizontal="left" wrapText="1"/>
    </xf>
    <xf numFmtId="0" fontId="20" fillId="9" borderId="20" xfId="0" applyFont="1" applyFill="1" applyBorder="1" applyAlignment="1" applyProtection="1">
      <alignment horizontal="center" vertical="center"/>
    </xf>
    <xf numFmtId="0" fontId="11" fillId="8" borderId="35" xfId="0" applyFont="1" applyFill="1" applyBorder="1" applyAlignment="1">
      <alignment horizontal="left" vertical="center" wrapText="1"/>
    </xf>
    <xf numFmtId="0" fontId="10" fillId="0" borderId="22" xfId="0" applyFont="1" applyBorder="1"/>
    <xf numFmtId="0" fontId="10" fillId="0" borderId="12" xfId="0" applyFont="1" applyBorder="1"/>
    <xf numFmtId="0" fontId="10" fillId="0" borderId="24" xfId="0" applyFont="1" applyBorder="1"/>
    <xf numFmtId="0" fontId="10" fillId="0" borderId="11" xfId="0" applyFont="1" applyBorder="1"/>
    <xf numFmtId="166" fontId="15" fillId="0" borderId="0" xfId="0" quotePrefix="1" applyNumberFormat="1" applyFont="1" applyFill="1" applyBorder="1" applyAlignment="1">
      <alignment horizontal="left" vertical="center" wrapText="1"/>
    </xf>
    <xf numFmtId="0" fontId="16" fillId="3" borderId="0" xfId="0" quotePrefix="1" applyFont="1" applyFill="1" applyBorder="1" applyAlignment="1">
      <alignment horizontal="left" vertical="center"/>
    </xf>
    <xf numFmtId="0" fontId="11" fillId="8" borderId="26" xfId="0" applyFont="1" applyFill="1" applyBorder="1" applyAlignment="1">
      <alignment horizontal="left" vertical="center" wrapText="1"/>
    </xf>
    <xf numFmtId="0" fontId="22" fillId="0" borderId="22" xfId="0" applyFont="1" applyBorder="1"/>
    <xf numFmtId="0" fontId="22" fillId="0" borderId="12" xfId="0" applyFont="1" applyBorder="1"/>
    <xf numFmtId="0" fontId="22" fillId="0" borderId="24" xfId="0" applyFont="1" applyBorder="1"/>
    <xf numFmtId="0" fontId="20" fillId="0" borderId="16" xfId="0" applyFont="1" applyFill="1" applyBorder="1" applyAlignment="1" applyProtection="1">
      <alignment vertical="center"/>
    </xf>
    <xf numFmtId="166" fontId="15" fillId="0" borderId="19" xfId="0" quotePrefix="1" applyNumberFormat="1" applyFont="1" applyFill="1" applyBorder="1" applyAlignment="1">
      <alignment horizontal="center" vertical="center" wrapText="1"/>
    </xf>
    <xf numFmtId="0" fontId="15" fillId="11" borderId="19" xfId="0" applyFont="1" applyFill="1" applyBorder="1" applyAlignment="1">
      <alignment horizontal="left" vertical="center" wrapText="1"/>
    </xf>
    <xf numFmtId="0" fontId="23" fillId="0" borderId="0" xfId="0" applyFont="1"/>
    <xf numFmtId="0" fontId="20" fillId="3" borderId="0" xfId="0" applyFont="1" applyFill="1" applyAlignment="1">
      <alignment horizontal="left" vertical="center" indent="1"/>
    </xf>
    <xf numFmtId="0" fontId="20" fillId="3" borderId="0" xfId="0" applyFont="1" applyFill="1" applyAlignment="1">
      <alignment horizontal="left" vertical="center" wrapText="1" indent="1"/>
    </xf>
    <xf numFmtId="0" fontId="11" fillId="0" borderId="95" xfId="0" applyFont="1" applyBorder="1" applyAlignment="1">
      <alignment horizontal="left" wrapText="1"/>
    </xf>
    <xf numFmtId="2" fontId="11" fillId="0" borderId="0" xfId="0" applyNumberFormat="1" applyFont="1"/>
    <xf numFmtId="0" fontId="11" fillId="0" borderId="95" xfId="0" applyFont="1" applyBorder="1" applyAlignment="1">
      <alignment horizontal="left"/>
    </xf>
    <xf numFmtId="0" fontId="20" fillId="0" borderId="0" xfId="9" applyFont="1" applyFill="1" applyBorder="1" applyAlignment="1" applyProtection="1">
      <alignment horizontal="center" vertical="center" textRotation="90" wrapText="1"/>
    </xf>
    <xf numFmtId="170" fontId="20" fillId="0" borderId="0" xfId="0" applyNumberFormat="1" applyFont="1" applyFill="1" applyBorder="1" applyAlignment="1" applyProtection="1">
      <alignment horizontal="center" vertical="center" wrapText="1"/>
    </xf>
    <xf numFmtId="170" fontId="15" fillId="0" borderId="0" xfId="9" applyNumberFormat="1" applyFont="1" applyFill="1" applyBorder="1" applyAlignment="1" applyProtection="1">
      <alignment horizontal="center" vertical="center" wrapText="1"/>
      <protection locked="0"/>
    </xf>
    <xf numFmtId="0" fontId="23" fillId="0" borderId="0" xfId="0" applyFont="1" applyFill="1" applyBorder="1" applyAlignment="1" applyProtection="1">
      <alignment horizontal="center" vertical="center" wrapText="1"/>
    </xf>
    <xf numFmtId="10" fontId="11" fillId="0" borderId="0" xfId="9" applyNumberFormat="1" applyFont="1" applyFill="1" applyBorder="1" applyAlignment="1" applyProtection="1">
      <alignment horizontal="center" vertical="center" wrapText="1"/>
      <protection locked="0"/>
    </xf>
    <xf numFmtId="0" fontId="11" fillId="0" borderId="0" xfId="0" applyFont="1" applyBorder="1" applyAlignment="1" applyProtection="1">
      <alignment horizontal="left"/>
      <protection locked="0"/>
    </xf>
    <xf numFmtId="0" fontId="11" fillId="0" borderId="0" xfId="0" applyFont="1" applyBorder="1" applyAlignment="1">
      <alignment horizontal="left"/>
    </xf>
    <xf numFmtId="0" fontId="20" fillId="4" borderId="4" xfId="0" applyFont="1" applyFill="1" applyBorder="1" applyAlignment="1" applyProtection="1">
      <alignment vertical="center"/>
    </xf>
    <xf numFmtId="0" fontId="10" fillId="0" borderId="0" xfId="0" applyFont="1" applyAlignment="1">
      <alignment vertical="center"/>
    </xf>
    <xf numFmtId="0" fontId="22" fillId="0" borderId="6" xfId="0" applyFont="1" applyBorder="1"/>
    <xf numFmtId="0" fontId="22" fillId="0" borderId="7" xfId="0" applyFont="1" applyBorder="1"/>
    <xf numFmtId="0" fontId="22" fillId="0" borderId="9" xfId="0" applyFont="1" applyBorder="1"/>
    <xf numFmtId="0" fontId="22" fillId="0" borderId="10" xfId="0" applyFont="1" applyBorder="1"/>
    <xf numFmtId="0" fontId="22" fillId="0" borderId="11" xfId="0" applyFont="1" applyBorder="1"/>
    <xf numFmtId="167" fontId="15" fillId="5" borderId="105" xfId="0" quotePrefix="1" applyNumberFormat="1" applyFont="1" applyFill="1" applyBorder="1" applyAlignment="1">
      <alignment horizontal="center" vertical="center" wrapText="1"/>
    </xf>
    <xf numFmtId="167" fontId="15" fillId="5" borderId="4" xfId="0" quotePrefix="1" applyNumberFormat="1" applyFont="1" applyFill="1" applyBorder="1" applyAlignment="1">
      <alignment horizontal="center" vertical="center" wrapText="1"/>
    </xf>
    <xf numFmtId="167" fontId="15" fillId="5" borderId="86" xfId="0" quotePrefix="1" applyNumberFormat="1" applyFont="1" applyFill="1" applyBorder="1" applyAlignment="1">
      <alignment horizontal="center" vertical="center" wrapText="1"/>
    </xf>
    <xf numFmtId="9" fontId="15" fillId="5" borderId="86" xfId="1" quotePrefix="1" applyFont="1" applyFill="1" applyBorder="1" applyAlignment="1">
      <alignment horizontal="center" vertical="center" wrapText="1"/>
    </xf>
    <xf numFmtId="0" fontId="29" fillId="7" borderId="111" xfId="0" applyFont="1" applyFill="1" applyBorder="1" applyAlignment="1">
      <alignment horizontal="center"/>
    </xf>
    <xf numFmtId="0" fontId="29" fillId="7" borderId="112" xfId="0" applyFont="1" applyFill="1" applyBorder="1" applyAlignment="1">
      <alignment horizontal="center"/>
    </xf>
    <xf numFmtId="172" fontId="10" fillId="7" borderId="0" xfId="0" applyNumberFormat="1" applyFont="1" applyFill="1" applyProtection="1"/>
    <xf numFmtId="167" fontId="19" fillId="7" borderId="105" xfId="10" applyNumberFormat="1" applyFont="1" applyFill="1" applyBorder="1" applyAlignment="1" applyProtection="1">
      <alignment horizontal="center" vertical="center" wrapText="1"/>
      <protection locked="0"/>
    </xf>
    <xf numFmtId="167" fontId="19" fillId="7" borderId="4" xfId="10" applyNumberFormat="1" applyFont="1" applyFill="1" applyBorder="1" applyAlignment="1" applyProtection="1">
      <alignment horizontal="center" vertical="center" wrapText="1"/>
      <protection locked="0"/>
    </xf>
    <xf numFmtId="0" fontId="20" fillId="3" borderId="0" xfId="0" applyFont="1" applyFill="1" applyBorder="1" applyAlignment="1">
      <alignment horizontal="left" vertical="center" wrapText="1"/>
    </xf>
    <xf numFmtId="167" fontId="15" fillId="5" borderId="4" xfId="0" quotePrefix="1" applyNumberFormat="1" applyFont="1" applyFill="1" applyBorder="1" applyAlignment="1" applyProtection="1">
      <alignment horizontal="center" vertical="center" wrapText="1"/>
    </xf>
    <xf numFmtId="166" fontId="15" fillId="5" borderId="4" xfId="0" quotePrefix="1" applyNumberFormat="1" applyFont="1" applyFill="1" applyBorder="1" applyAlignment="1">
      <alignment horizontal="center" vertical="center" wrapText="1"/>
    </xf>
    <xf numFmtId="0" fontId="11" fillId="0" borderId="0" xfId="0" applyFont="1" applyBorder="1" applyAlignment="1">
      <alignment horizontal="left" vertical="center" wrapText="1"/>
    </xf>
    <xf numFmtId="0" fontId="11" fillId="7" borderId="0" xfId="0" applyFont="1" applyFill="1" applyBorder="1" applyAlignment="1" applyProtection="1">
      <alignment vertical="center"/>
    </xf>
    <xf numFmtId="170" fontId="27" fillId="12" borderId="4" xfId="0" applyNumberFormat="1" applyFont="1" applyFill="1" applyBorder="1" applyAlignment="1" applyProtection="1">
      <alignment horizontal="center" vertical="center" wrapText="1"/>
      <protection locked="0"/>
    </xf>
    <xf numFmtId="0" fontId="23" fillId="8" borderId="26" xfId="0" applyFont="1" applyFill="1" applyBorder="1" applyAlignment="1">
      <alignment horizontal="left" vertical="center" wrapText="1"/>
    </xf>
    <xf numFmtId="0" fontId="11" fillId="8" borderId="1" xfId="0" applyFont="1" applyFill="1" applyBorder="1" applyAlignment="1">
      <alignment horizontal="left" vertical="center" wrapText="1" indent="1"/>
    </xf>
    <xf numFmtId="0" fontId="11" fillId="0" borderId="117" xfId="0" applyFont="1" applyBorder="1" applyAlignment="1">
      <alignment horizontal="left" wrapText="1"/>
    </xf>
    <xf numFmtId="0" fontId="20" fillId="9" borderId="2" xfId="0" applyFont="1" applyFill="1" applyBorder="1" applyAlignment="1" applyProtection="1">
      <alignment vertical="center" wrapText="1"/>
    </xf>
    <xf numFmtId="0" fontId="20" fillId="9" borderId="1" xfId="0" applyFont="1" applyFill="1" applyBorder="1" applyAlignment="1" applyProtection="1">
      <alignment vertical="center" wrapText="1"/>
    </xf>
    <xf numFmtId="0" fontId="11" fillId="8" borderId="26" xfId="0" applyFont="1" applyFill="1" applyBorder="1" applyAlignment="1">
      <alignment horizontal="center" vertical="center" wrapText="1"/>
    </xf>
    <xf numFmtId="167" fontId="15" fillId="5" borderId="20" xfId="0" quotePrefix="1" applyNumberFormat="1" applyFont="1" applyFill="1" applyBorder="1" applyAlignment="1">
      <alignment horizontal="center" vertical="center" wrapText="1"/>
    </xf>
    <xf numFmtId="167" fontId="11" fillId="0" borderId="103" xfId="0" quotePrefix="1" applyNumberFormat="1" applyFont="1" applyFill="1" applyBorder="1" applyAlignment="1" applyProtection="1">
      <alignment horizontal="center" vertical="center" wrapText="1"/>
      <protection locked="0"/>
    </xf>
    <xf numFmtId="169" fontId="15" fillId="5" borderId="2" xfId="0" quotePrefix="1" applyNumberFormat="1" applyFont="1" applyFill="1" applyBorder="1" applyAlignment="1">
      <alignment horizontal="center" vertical="center" wrapText="1"/>
    </xf>
    <xf numFmtId="0" fontId="11" fillId="8" borderId="1" xfId="0" applyFont="1" applyFill="1" applyBorder="1" applyAlignment="1">
      <alignment horizontal="center" vertical="center" wrapText="1"/>
    </xf>
    <xf numFmtId="0" fontId="11" fillId="0" borderId="8" xfId="0" applyFont="1" applyFill="1" applyBorder="1" applyAlignment="1" applyProtection="1">
      <alignment horizontal="left" vertical="center" wrapText="1"/>
      <protection locked="0"/>
    </xf>
    <xf numFmtId="0" fontId="20" fillId="4" borderId="4" xfId="0" applyFont="1" applyFill="1" applyBorder="1" applyAlignment="1" applyProtection="1">
      <alignment vertical="center" wrapText="1"/>
    </xf>
    <xf numFmtId="0" fontId="10" fillId="0" borderId="0" xfId="0" applyFont="1" applyAlignment="1">
      <alignment wrapText="1"/>
    </xf>
    <xf numFmtId="167" fontId="17" fillId="0" borderId="105" xfId="10" applyNumberFormat="1" applyFont="1" applyFill="1" applyBorder="1" applyAlignment="1" applyProtection="1">
      <alignment horizontal="center" vertical="center" wrapText="1"/>
      <protection locked="0"/>
    </xf>
    <xf numFmtId="169" fontId="18" fillId="5" borderId="4" xfId="1" quotePrefix="1" applyNumberFormat="1" applyFont="1" applyFill="1" applyBorder="1" applyAlignment="1">
      <alignment horizontal="center" vertical="center" wrapText="1"/>
    </xf>
    <xf numFmtId="168" fontId="17" fillId="7" borderId="0" xfId="10" applyNumberFormat="1" applyFont="1" applyFill="1" applyBorder="1" applyAlignment="1" applyProtection="1">
      <alignment horizontal="center" vertical="center"/>
      <protection locked="0"/>
    </xf>
    <xf numFmtId="0" fontId="22" fillId="11" borderId="4" xfId="0" applyFont="1" applyFill="1" applyBorder="1"/>
    <xf numFmtId="0" fontId="20" fillId="4" borderId="93" xfId="0" applyFont="1" applyFill="1" applyBorder="1" applyAlignment="1" applyProtection="1">
      <alignment vertical="center" wrapText="1"/>
    </xf>
    <xf numFmtId="167" fontId="17" fillId="7" borderId="4" xfId="10" applyNumberFormat="1" applyFont="1" applyFill="1" applyBorder="1" applyAlignment="1" applyProtection="1">
      <alignment horizontal="center" vertical="center" wrapText="1"/>
      <protection locked="0"/>
    </xf>
    <xf numFmtId="167" fontId="18" fillId="5" borderId="4" xfId="0" quotePrefix="1" applyNumberFormat="1" applyFont="1" applyFill="1" applyBorder="1" applyAlignment="1">
      <alignment horizontal="center" vertical="center" wrapText="1"/>
    </xf>
    <xf numFmtId="166" fontId="18" fillId="0" borderId="121" xfId="0" applyNumberFormat="1" applyFont="1" applyFill="1" applyBorder="1" applyAlignment="1">
      <alignment horizontal="center" vertical="center" wrapText="1"/>
    </xf>
    <xf numFmtId="0" fontId="11" fillId="0" borderId="95" xfId="0" applyFont="1" applyFill="1" applyBorder="1" applyAlignment="1">
      <alignment horizontal="left" wrapText="1"/>
    </xf>
    <xf numFmtId="0" fontId="11" fillId="0" borderId="95" xfId="0" applyFont="1" applyFill="1" applyBorder="1" applyAlignment="1">
      <alignment horizontal="left"/>
    </xf>
    <xf numFmtId="0" fontId="20" fillId="4" borderId="2" xfId="0" applyFont="1" applyFill="1" applyBorder="1" applyAlignment="1" applyProtection="1">
      <alignment vertical="center" wrapText="1"/>
    </xf>
    <xf numFmtId="0" fontId="20" fillId="4" borderId="86" xfId="0" applyFont="1" applyFill="1" applyBorder="1" applyAlignment="1" applyProtection="1">
      <alignment vertical="center" wrapText="1"/>
    </xf>
    <xf numFmtId="0" fontId="23" fillId="8" borderId="4" xfId="0" applyFont="1" applyFill="1" applyBorder="1" applyAlignment="1">
      <alignment horizontal="left" vertical="center" wrapText="1"/>
    </xf>
    <xf numFmtId="167" fontId="19" fillId="7" borderId="4" xfId="10" quotePrefix="1" applyNumberFormat="1" applyFont="1" applyFill="1" applyBorder="1" applyAlignment="1" applyProtection="1">
      <alignment horizontal="center" vertical="center" wrapText="1"/>
      <protection locked="0"/>
    </xf>
    <xf numFmtId="0" fontId="26" fillId="0" borderId="0" xfId="0" applyFont="1" applyFill="1" applyAlignment="1" applyProtection="1">
      <alignment horizontal="center"/>
    </xf>
    <xf numFmtId="0" fontId="10" fillId="14" borderId="122" xfId="0" applyFont="1" applyFill="1" applyBorder="1"/>
    <xf numFmtId="0" fontId="10" fillId="14" borderId="122" xfId="0" quotePrefix="1" applyFont="1" applyFill="1" applyBorder="1"/>
    <xf numFmtId="0" fontId="10" fillId="14" borderId="123" xfId="0" applyFont="1" applyFill="1" applyBorder="1"/>
    <xf numFmtId="0" fontId="20" fillId="4" borderId="20" xfId="0" applyFont="1" applyFill="1" applyBorder="1" applyAlignment="1" applyProtection="1">
      <alignment vertical="center" wrapText="1"/>
    </xf>
    <xf numFmtId="0" fontId="10" fillId="14" borderId="124" xfId="0" applyFont="1" applyFill="1" applyBorder="1"/>
    <xf numFmtId="9" fontId="10" fillId="14" borderId="124" xfId="0" applyNumberFormat="1" applyFont="1" applyFill="1" applyBorder="1"/>
    <xf numFmtId="9" fontId="10" fillId="14" borderId="125" xfId="0" applyNumberFormat="1" applyFont="1" applyFill="1" applyBorder="1"/>
    <xf numFmtId="0" fontId="23" fillId="15" borderId="20" xfId="0" applyFont="1" applyFill="1" applyBorder="1" applyAlignment="1" applyProtection="1">
      <alignment horizontal="left" vertical="center"/>
    </xf>
    <xf numFmtId="0" fontId="11" fillId="15" borderId="5" xfId="0" applyFont="1" applyFill="1" applyBorder="1" applyAlignment="1">
      <alignment horizontal="center" vertical="center"/>
    </xf>
    <xf numFmtId="0" fontId="23" fillId="8" borderId="19" xfId="0" applyFont="1" applyFill="1" applyBorder="1" applyAlignment="1">
      <alignment horizontal="left" vertical="center" wrapText="1" indent="1"/>
    </xf>
    <xf numFmtId="0" fontId="25" fillId="14" borderId="122" xfId="0" applyFont="1" applyFill="1" applyBorder="1"/>
    <xf numFmtId="0" fontId="11" fillId="15" borderId="55" xfId="0" applyFont="1" applyFill="1" applyBorder="1" applyAlignment="1">
      <alignment horizontal="center" vertical="center"/>
    </xf>
    <xf numFmtId="0" fontId="10" fillId="14" borderId="122" xfId="0" applyFont="1" applyFill="1" applyBorder="1" applyAlignment="1">
      <alignment wrapText="1"/>
    </xf>
    <xf numFmtId="0" fontId="23" fillId="8" borderId="20" xfId="0" applyFont="1" applyFill="1" applyBorder="1" applyAlignment="1">
      <alignment horizontal="left" vertical="center" wrapText="1" indent="1"/>
    </xf>
    <xf numFmtId="0" fontId="10" fillId="14" borderId="122" xfId="0" quotePrefix="1" applyFont="1" applyFill="1" applyBorder="1" applyAlignment="1">
      <alignment wrapText="1"/>
    </xf>
    <xf numFmtId="0" fontId="24" fillId="14" borderId="0" xfId="0" applyFont="1" applyFill="1" applyBorder="1" applyAlignment="1">
      <alignment horizontal="center" vertical="center" wrapText="1"/>
    </xf>
    <xf numFmtId="0" fontId="22" fillId="14" borderId="0" xfId="0" applyFont="1" applyFill="1"/>
    <xf numFmtId="0" fontId="20" fillId="4" borderId="1" xfId="0" applyFont="1" applyFill="1" applyBorder="1" applyAlignment="1" applyProtection="1">
      <alignment vertical="center" wrapText="1"/>
    </xf>
    <xf numFmtId="0" fontId="20" fillId="9" borderId="1" xfId="0" applyFont="1" applyFill="1" applyBorder="1" applyAlignment="1">
      <alignment horizontal="left" vertical="center"/>
    </xf>
    <xf numFmtId="1" fontId="21" fillId="9" borderId="19" xfId="0" applyNumberFormat="1" applyFont="1" applyFill="1" applyBorder="1" applyAlignment="1">
      <alignment horizontal="center" vertical="center"/>
    </xf>
    <xf numFmtId="0" fontId="20" fillId="9" borderId="19" xfId="0" applyFont="1" applyFill="1" applyBorder="1" applyAlignment="1" applyProtection="1">
      <alignment horizontal="center" vertical="center"/>
    </xf>
    <xf numFmtId="0" fontId="11" fillId="8" borderId="2" xfId="0" applyFont="1" applyFill="1" applyBorder="1" applyAlignment="1">
      <alignment horizontal="left" vertical="center" wrapText="1" indent="1"/>
    </xf>
    <xf numFmtId="167" fontId="15" fillId="5" borderId="2" xfId="0" quotePrefix="1" applyNumberFormat="1" applyFont="1" applyFill="1" applyBorder="1" applyAlignment="1" applyProtection="1">
      <alignment horizontal="center" vertical="center" wrapText="1"/>
      <protection locked="0"/>
    </xf>
    <xf numFmtId="164" fontId="19" fillId="0" borderId="4" xfId="0" quotePrefix="1" applyNumberFormat="1" applyFont="1" applyFill="1" applyBorder="1" applyAlignment="1" applyProtection="1">
      <alignment horizontal="left" vertical="center" wrapText="1"/>
      <protection locked="0"/>
    </xf>
    <xf numFmtId="166" fontId="15" fillId="5" borderId="2" xfId="0" quotePrefix="1" applyNumberFormat="1" applyFont="1" applyFill="1" applyBorder="1" applyAlignment="1">
      <alignment horizontal="center" vertical="center" wrapText="1"/>
    </xf>
    <xf numFmtId="165" fontId="15" fillId="5" borderId="2" xfId="0" quotePrefix="1" applyNumberFormat="1" applyFont="1" applyFill="1" applyBorder="1" applyAlignment="1" applyProtection="1">
      <alignment horizontal="center" vertical="center" wrapText="1"/>
      <protection locked="0"/>
    </xf>
    <xf numFmtId="165" fontId="15" fillId="5" borderId="2" xfId="0" quotePrefix="1" applyNumberFormat="1" applyFont="1" applyFill="1" applyBorder="1" applyAlignment="1">
      <alignment horizontal="center" vertical="center" wrapText="1"/>
    </xf>
    <xf numFmtId="0" fontId="11" fillId="16" borderId="1" xfId="0" applyFont="1" applyFill="1" applyBorder="1" applyAlignment="1" applyProtection="1">
      <alignment horizontal="left" vertical="center" indent="1"/>
    </xf>
    <xf numFmtId="0" fontId="10" fillId="14" borderId="0" xfId="0" applyFont="1" applyFill="1"/>
    <xf numFmtId="0" fontId="12" fillId="14" borderId="0" xfId="0" applyFont="1" applyFill="1"/>
    <xf numFmtId="0" fontId="14" fillId="14" borderId="0" xfId="0" applyFont="1" applyFill="1"/>
    <xf numFmtId="0" fontId="13" fillId="14" borderId="0" xfId="0" applyFont="1" applyFill="1" applyBorder="1"/>
    <xf numFmtId="10" fontId="10" fillId="14" borderId="0" xfId="0" applyNumberFormat="1" applyFont="1" applyFill="1" applyBorder="1"/>
    <xf numFmtId="0" fontId="11" fillId="14" borderId="0" xfId="0" applyFont="1" applyFill="1" applyBorder="1"/>
    <xf numFmtId="0" fontId="12" fillId="14" borderId="0" xfId="0" applyFont="1" applyFill="1" applyBorder="1"/>
    <xf numFmtId="0" fontId="10" fillId="14" borderId="0" xfId="0" applyFont="1" applyFill="1" applyBorder="1"/>
    <xf numFmtId="0" fontId="10" fillId="14" borderId="0" xfId="0" applyFont="1" applyFill="1" applyBorder="1" applyAlignment="1">
      <alignment horizontal="center" vertical="center"/>
    </xf>
    <xf numFmtId="164" fontId="10" fillId="14" borderId="0" xfId="0" applyNumberFormat="1" applyFont="1" applyFill="1" applyAlignment="1">
      <alignment horizontal="center" vertical="center"/>
    </xf>
    <xf numFmtId="0" fontId="10" fillId="14" borderId="0" xfId="0" applyFont="1" applyFill="1" applyAlignment="1">
      <alignment horizontal="center" vertical="center"/>
    </xf>
    <xf numFmtId="9" fontId="10" fillId="14" borderId="0" xfId="0" applyNumberFormat="1" applyFont="1" applyFill="1" applyAlignment="1">
      <alignment horizontal="center" vertical="center"/>
    </xf>
    <xf numFmtId="0" fontId="11" fillId="14" borderId="0" xfId="0" applyFont="1" applyFill="1" applyBorder="1" applyAlignment="1">
      <alignment vertical="center"/>
    </xf>
    <xf numFmtId="0" fontId="10" fillId="14" borderId="0" xfId="0" applyFont="1" applyFill="1" applyBorder="1" applyAlignment="1">
      <alignment vertical="center"/>
    </xf>
    <xf numFmtId="0" fontId="11" fillId="14" borderId="0" xfId="0" applyFont="1" applyFill="1" applyAlignment="1">
      <alignment vertical="center"/>
    </xf>
    <xf numFmtId="0" fontId="20" fillId="9" borderId="5" xfId="0" applyFont="1" applyFill="1" applyBorder="1" applyAlignment="1">
      <alignment horizontal="center" vertical="center" wrapText="1"/>
    </xf>
    <xf numFmtId="0" fontId="9" fillId="7" borderId="0" xfId="12" applyFont="1" applyFill="1"/>
    <xf numFmtId="0" fontId="66" fillId="0" borderId="5" xfId="12" applyFont="1" applyBorder="1" applyAlignment="1">
      <alignment vertical="center"/>
    </xf>
    <xf numFmtId="0" fontId="67" fillId="7" borderId="0" xfId="6" applyFont="1" applyFill="1" applyBorder="1" applyAlignment="1">
      <alignment horizontal="center" vertical="top" wrapText="1"/>
    </xf>
    <xf numFmtId="0" fontId="67" fillId="7" borderId="126" xfId="6" applyFont="1" applyFill="1" applyBorder="1" applyAlignment="1">
      <alignment horizontal="left" vertical="center" wrapText="1"/>
    </xf>
    <xf numFmtId="0" fontId="67" fillId="7" borderId="127" xfId="6" applyFont="1" applyFill="1" applyBorder="1" applyAlignment="1">
      <alignment horizontal="left" vertical="center" wrapText="1"/>
    </xf>
    <xf numFmtId="0" fontId="9" fillId="7" borderId="0" xfId="12" applyFont="1" applyFill="1" applyAlignment="1">
      <alignment vertical="center"/>
    </xf>
    <xf numFmtId="0" fontId="57" fillId="7" borderId="126" xfId="6" applyFont="1" applyFill="1" applyBorder="1" applyAlignment="1">
      <alignment horizontal="center" vertical="center" wrapText="1"/>
    </xf>
    <xf numFmtId="0" fontId="67" fillId="7" borderId="126" xfId="8" applyFont="1" applyFill="1" applyBorder="1" applyAlignment="1">
      <alignment vertical="center" wrapText="1"/>
    </xf>
    <xf numFmtId="49" fontId="57" fillId="7" borderId="126" xfId="6" applyNumberFormat="1" applyFont="1" applyFill="1" applyBorder="1" applyAlignment="1">
      <alignment horizontal="center" vertical="center" wrapText="1"/>
    </xf>
    <xf numFmtId="0" fontId="9" fillId="7" borderId="0" xfId="12" applyFont="1" applyFill="1" applyAlignment="1">
      <alignment horizontal="left" vertical="top" wrapText="1"/>
    </xf>
    <xf numFmtId="0" fontId="15" fillId="5" borderId="129" xfId="0" applyFont="1" applyFill="1" applyBorder="1" applyAlignment="1">
      <alignment horizontal="center" wrapText="1"/>
    </xf>
    <xf numFmtId="0" fontId="60" fillId="3" borderId="0" xfId="12" applyFont="1" applyFill="1"/>
    <xf numFmtId="0" fontId="15" fillId="5" borderId="128" xfId="6" applyFont="1" applyFill="1" applyBorder="1" applyAlignment="1">
      <alignment horizontal="center" vertical="center" wrapText="1"/>
    </xf>
    <xf numFmtId="0" fontId="9" fillId="7" borderId="0" xfId="12" applyFont="1" applyFill="1" applyBorder="1"/>
    <xf numFmtId="49" fontId="58" fillId="0" borderId="4" xfId="7" applyNumberFormat="1" applyFill="1" applyBorder="1" applyAlignment="1" applyProtection="1">
      <alignment horizontal="left" vertical="center" wrapText="1" indent="1"/>
      <protection locked="0"/>
    </xf>
    <xf numFmtId="0" fontId="9" fillId="0" borderId="0" xfId="0" applyFont="1"/>
    <xf numFmtId="0" fontId="19" fillId="7" borderId="0" xfId="8" applyFont="1" applyFill="1" applyBorder="1" applyAlignment="1">
      <alignment vertical="center"/>
    </xf>
    <xf numFmtId="0" fontId="19" fillId="7" borderId="0" xfId="8" applyFont="1" applyFill="1" applyBorder="1" applyAlignment="1">
      <alignment horizontal="left" vertical="center"/>
    </xf>
    <xf numFmtId="0" fontId="30" fillId="7" borderId="0" xfId="8" applyFont="1" applyFill="1" applyBorder="1" applyAlignment="1">
      <alignment vertical="center" wrapText="1"/>
    </xf>
    <xf numFmtId="0" fontId="30" fillId="7" borderId="0" xfId="8" applyFont="1" applyFill="1" applyBorder="1" applyAlignment="1">
      <alignment horizontal="left" vertical="center" wrapText="1"/>
    </xf>
    <xf numFmtId="0" fontId="54" fillId="7" borderId="0" xfId="8" applyFill="1" applyBorder="1" applyAlignment="1">
      <alignment vertical="center"/>
    </xf>
    <xf numFmtId="0" fontId="72" fillId="7" borderId="0" xfId="8" applyFont="1" applyFill="1" applyBorder="1" applyAlignment="1">
      <alignment vertical="center"/>
    </xf>
    <xf numFmtId="0" fontId="10" fillId="7" borderId="0" xfId="0" applyFont="1" applyFill="1" applyAlignment="1">
      <alignment vertical="center"/>
    </xf>
    <xf numFmtId="0" fontId="10" fillId="0" borderId="0" xfId="0" applyFont="1" applyFill="1" applyBorder="1" applyAlignment="1">
      <alignment vertical="center"/>
    </xf>
    <xf numFmtId="0" fontId="72" fillId="7" borderId="0" xfId="8" applyFont="1" applyFill="1" applyBorder="1" applyAlignment="1"/>
    <xf numFmtId="0" fontId="19" fillId="7" borderId="126" xfId="8" applyFont="1" applyFill="1" applyBorder="1" applyAlignment="1">
      <alignment vertical="center" wrapText="1"/>
    </xf>
    <xf numFmtId="0" fontId="19" fillId="7" borderId="126" xfId="8" applyFont="1" applyFill="1" applyBorder="1" applyAlignment="1">
      <alignment horizontal="left" vertical="center" wrapText="1"/>
    </xf>
    <xf numFmtId="0" fontId="19" fillId="7" borderId="126" xfId="8" applyFont="1" applyFill="1" applyBorder="1" applyAlignment="1">
      <alignment vertical="center"/>
    </xf>
    <xf numFmtId="0" fontId="9" fillId="7" borderId="0" xfId="12" applyFill="1"/>
    <xf numFmtId="0" fontId="9" fillId="7" borderId="0" xfId="12" applyFill="1" applyAlignment="1">
      <alignment wrapText="1"/>
    </xf>
    <xf numFmtId="0" fontId="62" fillId="7" borderId="0" xfId="12" applyFont="1" applyFill="1" applyAlignment="1">
      <alignment horizontal="center" vertical="center" wrapText="1"/>
    </xf>
    <xf numFmtId="0" fontId="20" fillId="5" borderId="5" xfId="13" applyFont="1" applyFill="1" applyBorder="1" applyAlignment="1">
      <alignment horizontal="center" vertical="center" wrapText="1"/>
    </xf>
    <xf numFmtId="0" fontId="20" fillId="5" borderId="138" xfId="13" applyFont="1" applyFill="1" applyBorder="1" applyAlignment="1">
      <alignment horizontal="center" vertical="center" wrapText="1"/>
    </xf>
    <xf numFmtId="0" fontId="62" fillId="7" borderId="0" xfId="12" applyFont="1" applyFill="1" applyAlignment="1">
      <alignment horizontal="center" vertical="center"/>
    </xf>
    <xf numFmtId="167" fontId="75" fillId="0" borderId="139" xfId="0" applyNumberFormat="1" applyFont="1" applyBorder="1" applyAlignment="1" applyProtection="1">
      <alignment horizontal="center" vertical="center" wrapText="1"/>
      <protection locked="0"/>
    </xf>
    <xf numFmtId="167" fontId="75" fillId="0" borderId="141" xfId="0" applyNumberFormat="1" applyFont="1" applyBorder="1" applyAlignment="1" applyProtection="1">
      <alignment horizontal="center" vertical="center" wrapText="1"/>
      <protection locked="0"/>
    </xf>
    <xf numFmtId="0" fontId="11" fillId="7" borderId="0" xfId="0" applyFont="1" applyFill="1" applyAlignment="1">
      <alignment vertical="center"/>
    </xf>
    <xf numFmtId="0" fontId="11" fillId="0" borderId="0" xfId="0" applyFont="1" applyAlignment="1">
      <alignment vertical="center"/>
    </xf>
    <xf numFmtId="0" fontId="54" fillId="0" borderId="126" xfId="13" applyFont="1" applyFill="1" applyBorder="1" applyAlignment="1">
      <alignment horizontal="center" vertical="center" wrapText="1"/>
    </xf>
    <xf numFmtId="0" fontId="54" fillId="0" borderId="126" xfId="13" applyFont="1" applyFill="1" applyBorder="1" applyAlignment="1">
      <alignment vertical="center" wrapText="1"/>
    </xf>
    <xf numFmtId="0" fontId="54" fillId="0" borderId="126" xfId="12" applyFont="1" applyFill="1" applyBorder="1" applyAlignment="1">
      <alignment vertical="center" wrapText="1"/>
    </xf>
    <xf numFmtId="167" fontId="75" fillId="0" borderId="126" xfId="0" applyNumberFormat="1" applyFont="1" applyBorder="1" applyAlignment="1" applyProtection="1">
      <alignment horizontal="center" vertical="center" wrapText="1"/>
      <protection locked="0"/>
    </xf>
    <xf numFmtId="0" fontId="54" fillId="0" borderId="0" xfId="8"/>
    <xf numFmtId="0" fontId="54" fillId="0" borderId="17" xfId="8" applyBorder="1"/>
    <xf numFmtId="0" fontId="54" fillId="17" borderId="0" xfId="8" applyFont="1" applyFill="1" applyAlignment="1">
      <alignment vertical="center"/>
    </xf>
    <xf numFmtId="0" fontId="25" fillId="7" borderId="0" xfId="12" applyFont="1" applyFill="1"/>
    <xf numFmtId="0" fontId="25" fillId="7" borderId="144" xfId="12" applyFont="1" applyFill="1" applyBorder="1" applyAlignment="1">
      <alignment horizontal="center" vertical="center"/>
    </xf>
    <xf numFmtId="0" fontId="54" fillId="5" borderId="83" xfId="8" applyFill="1" applyBorder="1" applyAlignment="1"/>
    <xf numFmtId="0" fontId="54" fillId="5" borderId="0" xfId="8" applyFill="1" applyBorder="1" applyAlignment="1"/>
    <xf numFmtId="0" fontId="20" fillId="9" borderId="5" xfId="0" applyFont="1" applyFill="1" applyBorder="1" applyAlignment="1">
      <alignment horizontal="center" vertical="center" wrapText="1"/>
    </xf>
    <xf numFmtId="0" fontId="20" fillId="9" borderId="2" xfId="0" applyFont="1" applyFill="1" applyBorder="1" applyAlignment="1" applyProtection="1">
      <alignment horizontal="right" vertical="center"/>
    </xf>
    <xf numFmtId="0" fontId="20" fillId="4" borderId="4" xfId="0" applyFont="1" applyFill="1" applyBorder="1" applyAlignment="1" applyProtection="1">
      <alignment horizontal="center" vertical="center"/>
    </xf>
    <xf numFmtId="0" fontId="20" fillId="4" borderId="86" xfId="0" applyFont="1" applyFill="1" applyBorder="1" applyAlignment="1" applyProtection="1">
      <alignment horizontal="center" vertical="center"/>
    </xf>
    <xf numFmtId="167" fontId="78" fillId="0" borderId="141" xfId="0" applyNumberFormat="1" applyFont="1" applyBorder="1" applyAlignment="1" applyProtection="1">
      <alignment horizontal="left" vertical="center" wrapText="1"/>
      <protection locked="0"/>
    </xf>
    <xf numFmtId="0" fontId="20" fillId="5" borderId="145" xfId="13" applyFont="1" applyFill="1" applyBorder="1" applyAlignment="1">
      <alignment horizontal="center" vertical="center" wrapText="1"/>
    </xf>
    <xf numFmtId="167" fontId="79" fillId="0" borderId="141" xfId="0" applyNumberFormat="1" applyFont="1" applyBorder="1" applyAlignment="1" applyProtection="1">
      <alignment horizontal="left" vertical="center" wrapText="1"/>
      <protection locked="0"/>
    </xf>
    <xf numFmtId="167" fontId="79" fillId="0" borderId="141" xfId="0" applyNumberFormat="1" applyFont="1" applyBorder="1" applyAlignment="1" applyProtection="1">
      <alignment horizontal="center" vertical="center" wrapText="1"/>
      <protection locked="0"/>
    </xf>
    <xf numFmtId="0" fontId="20" fillId="9" borderId="20" xfId="0" applyFont="1" applyFill="1" applyBorder="1" applyAlignment="1">
      <alignment horizontal="center" vertical="center" wrapText="1"/>
    </xf>
    <xf numFmtId="0" fontId="20" fillId="9" borderId="86" xfId="0" applyFont="1" applyFill="1" applyBorder="1" applyAlignment="1" applyProtection="1">
      <alignment horizontal="center" vertical="center"/>
    </xf>
    <xf numFmtId="0" fontId="20" fillId="4" borderId="86" xfId="0" applyFont="1" applyFill="1" applyBorder="1" applyAlignment="1" applyProtection="1">
      <alignment vertical="center"/>
    </xf>
    <xf numFmtId="0" fontId="11" fillId="8" borderId="55" xfId="0" applyFont="1" applyFill="1" applyBorder="1" applyAlignment="1">
      <alignment horizontal="left" vertical="center" wrapText="1"/>
    </xf>
    <xf numFmtId="0" fontId="20" fillId="9" borderId="86" xfId="0" applyFont="1" applyFill="1" applyBorder="1" applyAlignment="1" applyProtection="1">
      <alignment vertical="center" wrapText="1"/>
    </xf>
    <xf numFmtId="0" fontId="20" fillId="9" borderId="17" xfId="0" applyFont="1" applyFill="1" applyBorder="1" applyAlignment="1">
      <alignment horizontal="center" vertical="center" wrapText="1"/>
    </xf>
    <xf numFmtId="0" fontId="20" fillId="9" borderId="20" xfId="0" applyFont="1" applyFill="1" applyBorder="1" applyAlignment="1" applyProtection="1">
      <alignment vertical="center" wrapText="1"/>
    </xf>
    <xf numFmtId="0" fontId="20" fillId="9" borderId="55" xfId="0" applyFont="1" applyFill="1" applyBorder="1" applyAlignment="1" applyProtection="1">
      <alignment horizontal="center" vertical="center"/>
    </xf>
    <xf numFmtId="0" fontId="80" fillId="0" borderId="0" xfId="0" applyFont="1"/>
    <xf numFmtId="0" fontId="10" fillId="0" borderId="0" xfId="0" quotePrefix="1" applyFont="1"/>
    <xf numFmtId="0" fontId="10" fillId="0" borderId="0" xfId="0" quotePrefix="1" applyFont="1" applyAlignment="1">
      <alignment wrapText="1"/>
    </xf>
    <xf numFmtId="0" fontId="0" fillId="0" borderId="0" xfId="0" quotePrefix="1"/>
    <xf numFmtId="0" fontId="22" fillId="0" borderId="0" xfId="0" quotePrefix="1" applyFont="1"/>
    <xf numFmtId="0" fontId="16" fillId="0" borderId="0" xfId="0" applyFont="1" applyFill="1" applyBorder="1" applyAlignment="1">
      <alignment horizontal="left" vertical="center"/>
    </xf>
    <xf numFmtId="0" fontId="20" fillId="9" borderId="5" xfId="0" applyFont="1" applyFill="1" applyBorder="1" applyAlignment="1">
      <alignment horizontal="center" vertical="center" wrapText="1"/>
    </xf>
    <xf numFmtId="0" fontId="20" fillId="3" borderId="0" xfId="0" applyFont="1" applyFill="1" applyBorder="1" applyAlignment="1">
      <alignment horizontal="left" vertical="center"/>
    </xf>
    <xf numFmtId="0" fontId="16" fillId="3" borderId="0" xfId="0" quotePrefix="1" applyFont="1" applyFill="1" applyBorder="1" applyAlignment="1">
      <alignment horizontal="left" vertical="center"/>
    </xf>
    <xf numFmtId="0" fontId="20" fillId="9" borderId="31" xfId="0" applyFont="1" applyFill="1" applyBorder="1" applyAlignment="1">
      <alignment horizontal="center" vertical="center" wrapText="1"/>
    </xf>
    <xf numFmtId="0" fontId="10" fillId="7" borderId="3" xfId="0" applyFont="1" applyFill="1" applyBorder="1" applyAlignment="1"/>
    <xf numFmtId="0" fontId="10" fillId="7" borderId="35" xfId="0" applyFont="1" applyFill="1" applyBorder="1" applyAlignment="1"/>
    <xf numFmtId="0" fontId="20" fillId="7" borderId="2" xfId="0" applyFont="1" applyFill="1" applyBorder="1" applyAlignment="1" applyProtection="1">
      <alignment horizontal="center" vertical="center"/>
    </xf>
    <xf numFmtId="0" fontId="20" fillId="7" borderId="26" xfId="0" applyFont="1" applyFill="1" applyBorder="1" applyAlignment="1" applyProtection="1">
      <alignment horizontal="center" vertical="center"/>
    </xf>
    <xf numFmtId="0" fontId="16" fillId="0" borderId="0" xfId="0" applyFont="1" applyFill="1" applyBorder="1" applyAlignment="1">
      <alignment horizontal="left" vertical="center"/>
    </xf>
    <xf numFmtId="0" fontId="20" fillId="9" borderId="5" xfId="0" applyFont="1" applyFill="1" applyBorder="1" applyAlignment="1">
      <alignment horizontal="center" vertical="center" wrapText="1"/>
    </xf>
    <xf numFmtId="0" fontId="20" fillId="9" borderId="31" xfId="0" applyFont="1" applyFill="1" applyBorder="1" applyAlignment="1">
      <alignment horizontal="center" vertical="center" wrapText="1"/>
    </xf>
    <xf numFmtId="0" fontId="20" fillId="3" borderId="0" xfId="0" applyFont="1" applyFill="1" applyBorder="1" applyAlignment="1">
      <alignment horizontal="left" vertical="center"/>
    </xf>
    <xf numFmtId="0" fontId="16" fillId="3" borderId="0" xfId="0" quotePrefix="1" applyFont="1" applyFill="1" applyBorder="1" applyAlignment="1">
      <alignment horizontal="left" vertical="center"/>
    </xf>
    <xf numFmtId="167" fontId="15" fillId="0" borderId="31" xfId="0" quotePrefix="1" applyNumberFormat="1" applyFont="1" applyFill="1" applyBorder="1" applyAlignment="1" applyProtection="1">
      <alignment horizontal="center" vertical="center" wrapText="1"/>
      <protection hidden="1"/>
    </xf>
    <xf numFmtId="0" fontId="20" fillId="0" borderId="19" xfId="0" applyFont="1" applyFill="1" applyBorder="1" applyAlignment="1" applyProtection="1">
      <alignment horizontal="center" vertical="center" wrapText="1"/>
    </xf>
    <xf numFmtId="167" fontId="19" fillId="0" borderId="149" xfId="10" applyNumberFormat="1" applyFont="1" applyFill="1" applyBorder="1" applyAlignment="1" applyProtection="1">
      <alignment horizontal="center" vertical="center" wrapText="1"/>
      <protection locked="0"/>
    </xf>
    <xf numFmtId="0" fontId="61" fillId="0" borderId="0" xfId="0" applyFont="1" applyFill="1" applyBorder="1" applyAlignment="1" applyProtection="1">
      <alignment vertical="center" wrapText="1"/>
    </xf>
    <xf numFmtId="0" fontId="61" fillId="0" borderId="0" xfId="0" applyFont="1" applyFill="1" applyBorder="1" applyAlignment="1" applyProtection="1">
      <alignment horizontal="center" vertical="center" wrapText="1"/>
    </xf>
    <xf numFmtId="0" fontId="20" fillId="7" borderId="150" xfId="0" applyFont="1" applyFill="1" applyBorder="1" applyAlignment="1" applyProtection="1">
      <alignment horizontal="center" vertical="center" wrapText="1"/>
    </xf>
    <xf numFmtId="0" fontId="20" fillId="7" borderId="152" xfId="0" applyFont="1" applyFill="1" applyBorder="1" applyAlignment="1" applyProtection="1">
      <alignment horizontal="center" vertical="center" wrapText="1"/>
    </xf>
    <xf numFmtId="0" fontId="20" fillId="7" borderId="152" xfId="0" applyFont="1" applyFill="1" applyBorder="1" applyAlignment="1">
      <alignment horizontal="center" vertical="center" wrapText="1"/>
    </xf>
    <xf numFmtId="0" fontId="20" fillId="7" borderId="153" xfId="0" applyFont="1" applyFill="1" applyBorder="1" applyAlignment="1">
      <alignment horizontal="center" vertical="center" wrapText="1"/>
    </xf>
    <xf numFmtId="167" fontId="19" fillId="7" borderId="152" xfId="10" applyNumberFormat="1" applyFont="1" applyFill="1" applyBorder="1" applyAlignment="1" applyProtection="1">
      <alignment horizontal="center" vertical="center" wrapText="1"/>
      <protection locked="0"/>
    </xf>
    <xf numFmtId="167" fontId="19" fillId="7" borderId="154" xfId="10" applyNumberFormat="1" applyFont="1" applyFill="1" applyBorder="1" applyAlignment="1" applyProtection="1">
      <alignment horizontal="center" vertical="center" wrapText="1"/>
      <protection locked="0"/>
    </xf>
    <xf numFmtId="167" fontId="19" fillId="7" borderId="155" xfId="10" applyNumberFormat="1" applyFont="1" applyFill="1" applyBorder="1" applyAlignment="1" applyProtection="1">
      <alignment vertical="center" wrapText="1"/>
      <protection locked="0"/>
    </xf>
    <xf numFmtId="167" fontId="19" fillId="7" borderId="156" xfId="10" applyNumberFormat="1" applyFont="1" applyFill="1" applyBorder="1" applyAlignment="1" applyProtection="1">
      <alignment vertical="center" wrapText="1"/>
      <protection locked="0"/>
    </xf>
    <xf numFmtId="167" fontId="19" fillId="7" borderId="157" xfId="10" applyNumberFormat="1" applyFont="1" applyFill="1" applyBorder="1" applyAlignment="1" applyProtection="1">
      <alignment vertical="center" wrapText="1"/>
      <protection locked="0"/>
    </xf>
    <xf numFmtId="167" fontId="19" fillId="7" borderId="116" xfId="10" applyNumberFormat="1" applyFont="1" applyFill="1" applyBorder="1" applyAlignment="1" applyProtection="1">
      <alignment horizontal="center" vertical="center" wrapText="1"/>
      <protection locked="0"/>
    </xf>
    <xf numFmtId="167" fontId="19" fillId="7" borderId="81" xfId="10" applyNumberFormat="1" applyFont="1" applyFill="1" applyBorder="1" applyAlignment="1" applyProtection="1">
      <alignment horizontal="center" vertical="center" wrapText="1"/>
      <protection locked="0"/>
    </xf>
    <xf numFmtId="167" fontId="19" fillId="7" borderId="101" xfId="10" applyNumberFormat="1" applyFont="1" applyFill="1" applyBorder="1" applyAlignment="1" applyProtection="1">
      <alignment horizontal="center" vertical="center" wrapText="1"/>
      <protection locked="0"/>
    </xf>
    <xf numFmtId="0" fontId="35" fillId="3" borderId="0" xfId="0" applyFont="1" applyFill="1" applyBorder="1" applyAlignment="1">
      <alignment horizontal="left"/>
    </xf>
    <xf numFmtId="0" fontId="20" fillId="9" borderId="5" xfId="0" applyFont="1" applyFill="1" applyBorder="1" applyAlignment="1">
      <alignment horizontal="center" vertical="center" wrapText="1"/>
    </xf>
    <xf numFmtId="0" fontId="20" fillId="9" borderId="5" xfId="0" applyFont="1" applyFill="1" applyBorder="1" applyAlignment="1">
      <alignment horizontal="center" vertical="center" wrapText="1"/>
    </xf>
    <xf numFmtId="167" fontId="75" fillId="0" borderId="141" xfId="0" quotePrefix="1" applyNumberFormat="1" applyFont="1" applyBorder="1" applyAlignment="1" applyProtection="1">
      <alignment horizontal="center" vertical="center" wrapText="1"/>
      <protection locked="0"/>
    </xf>
    <xf numFmtId="0" fontId="20" fillId="4" borderId="0" xfId="0" applyFont="1" applyFill="1" applyBorder="1" applyAlignment="1" applyProtection="1">
      <alignment vertical="center" wrapText="1"/>
    </xf>
    <xf numFmtId="167" fontId="43" fillId="5" borderId="4" xfId="0" quotePrefix="1" applyNumberFormat="1" applyFont="1" applyFill="1" applyBorder="1" applyAlignment="1">
      <alignment horizontal="center" vertical="center" wrapText="1"/>
    </xf>
    <xf numFmtId="0" fontId="20" fillId="9" borderId="5" xfId="0" applyFont="1" applyFill="1" applyBorder="1" applyAlignment="1">
      <alignment horizontal="center" vertical="center" wrapText="1"/>
    </xf>
    <xf numFmtId="0" fontId="20" fillId="4" borderId="5" xfId="0" applyFont="1" applyFill="1" applyBorder="1" applyAlignment="1" applyProtection="1">
      <alignment horizontal="center" vertical="center" wrapText="1"/>
    </xf>
    <xf numFmtId="0" fontId="20" fillId="9" borderId="84" xfId="0" applyFont="1" applyFill="1" applyBorder="1" applyAlignment="1" applyProtection="1">
      <alignment horizontal="center" vertical="center"/>
    </xf>
    <xf numFmtId="0" fontId="20" fillId="9" borderId="1" xfId="0" applyFont="1" applyFill="1" applyBorder="1" applyAlignment="1" applyProtection="1">
      <alignment horizontal="center" vertical="center"/>
    </xf>
    <xf numFmtId="167" fontId="79" fillId="7" borderId="141" xfId="0" applyNumberFormat="1" applyFont="1" applyFill="1" applyBorder="1" applyAlignment="1" applyProtection="1">
      <alignment horizontal="left" vertical="center" wrapText="1"/>
      <protection locked="0"/>
    </xf>
    <xf numFmtId="0" fontId="85" fillId="9" borderId="2" xfId="0" applyFont="1" applyFill="1" applyBorder="1" applyAlignment="1">
      <alignment horizontal="center" vertical="center"/>
    </xf>
    <xf numFmtId="0" fontId="33" fillId="7" borderId="0" xfId="0" applyFont="1" applyFill="1" applyBorder="1" applyAlignment="1">
      <alignment horizontal="left" vertical="center"/>
    </xf>
    <xf numFmtId="0" fontId="30" fillId="7" borderId="0" xfId="0" applyFont="1" applyFill="1" applyBorder="1" applyAlignment="1">
      <alignment horizontal="left" vertical="center"/>
    </xf>
    <xf numFmtId="0" fontId="30" fillId="7" borderId="0" xfId="0" applyFont="1" applyFill="1" applyBorder="1" applyAlignment="1">
      <alignment horizontal="right" vertical="center"/>
    </xf>
    <xf numFmtId="0" fontId="34" fillId="7" borderId="0" xfId="0" applyFont="1" applyFill="1"/>
    <xf numFmtId="167" fontId="84" fillId="7" borderId="4" xfId="10" applyNumberFormat="1" applyFont="1" applyFill="1" applyBorder="1" applyAlignment="1" applyProtection="1">
      <alignment horizontal="center" vertical="center" wrapText="1"/>
      <protection locked="0"/>
    </xf>
    <xf numFmtId="0" fontId="82" fillId="7" borderId="0" xfId="0" applyFont="1" applyFill="1"/>
    <xf numFmtId="0" fontId="45" fillId="3" borderId="0" xfId="0" applyFont="1" applyFill="1" applyBorder="1" applyAlignment="1">
      <alignment horizontal="left" vertical="center"/>
    </xf>
    <xf numFmtId="0" fontId="15" fillId="5" borderId="2" xfId="0" quotePrefix="1" applyFont="1" applyFill="1" applyBorder="1" applyAlignment="1">
      <alignment wrapText="1"/>
    </xf>
    <xf numFmtId="0" fontId="20" fillId="3" borderId="0" xfId="0" applyFont="1" applyFill="1" applyAlignment="1">
      <alignment horizontal="right" vertical="center"/>
    </xf>
    <xf numFmtId="0" fontId="20" fillId="3" borderId="0" xfId="0" applyFont="1" applyFill="1" applyBorder="1" applyAlignment="1">
      <alignment horizontal="left" vertical="center"/>
    </xf>
    <xf numFmtId="0" fontId="16" fillId="3" borderId="0" xfId="0" quotePrefix="1" applyFont="1" applyFill="1" applyBorder="1" applyAlignment="1">
      <alignment horizontal="left" vertical="center"/>
    </xf>
    <xf numFmtId="0" fontId="15" fillId="5" borderId="129" xfId="0" applyFont="1" applyFill="1" applyBorder="1" applyAlignment="1">
      <alignment horizontal="center" wrapText="1"/>
    </xf>
    <xf numFmtId="0" fontId="16" fillId="3" borderId="0" xfId="0" quotePrefix="1" applyFont="1" applyFill="1" applyBorder="1" applyAlignment="1">
      <alignment horizontal="left" vertical="center"/>
    </xf>
    <xf numFmtId="0" fontId="0" fillId="0" borderId="0" xfId="0" applyFont="1"/>
    <xf numFmtId="0" fontId="54" fillId="0" borderId="26" xfId="8" applyBorder="1" applyAlignment="1">
      <alignment vertical="center"/>
    </xf>
    <xf numFmtId="0" fontId="9" fillId="7" borderId="0" xfId="12" applyFill="1" applyAlignment="1">
      <alignment vertical="center"/>
    </xf>
    <xf numFmtId="0" fontId="7" fillId="7" borderId="0" xfId="12" applyFont="1" applyFill="1" applyAlignment="1">
      <alignment vertical="center"/>
    </xf>
    <xf numFmtId="0" fontId="86" fillId="17" borderId="144" xfId="8" applyFont="1" applyFill="1" applyBorder="1" applyAlignment="1">
      <alignment horizontal="center" vertical="center"/>
    </xf>
    <xf numFmtId="0" fontId="89" fillId="7" borderId="0" xfId="0" applyFont="1" applyFill="1" applyAlignment="1">
      <alignment vertical="center"/>
    </xf>
    <xf numFmtId="0" fontId="90" fillId="7" borderId="0" xfId="0" applyFont="1" applyFill="1" applyAlignment="1">
      <alignment horizontal="left" vertical="center"/>
    </xf>
    <xf numFmtId="0" fontId="0" fillId="0" borderId="159" xfId="0" applyBorder="1"/>
    <xf numFmtId="0" fontId="92" fillId="7" borderId="159" xfId="0" applyFont="1" applyFill="1" applyBorder="1" applyAlignment="1">
      <alignment vertical="center"/>
    </xf>
    <xf numFmtId="0" fontId="93" fillId="7" borderId="0" xfId="0" applyFont="1" applyFill="1" applyAlignment="1">
      <alignment horizontal="left" vertical="center"/>
    </xf>
    <xf numFmtId="0" fontId="88" fillId="7" borderId="0" xfId="0" applyFont="1" applyFill="1" applyAlignment="1">
      <alignment horizontal="left" vertical="center"/>
    </xf>
    <xf numFmtId="0" fontId="0" fillId="0" borderId="159" xfId="0" applyFont="1" applyBorder="1"/>
    <xf numFmtId="0" fontId="0" fillId="0" borderId="0" xfId="0" applyFont="1" applyBorder="1"/>
    <xf numFmtId="0" fontId="0" fillId="0" borderId="0" xfId="0" applyBorder="1"/>
    <xf numFmtId="0" fontId="95" fillId="7" borderId="0" xfId="0" applyFont="1" applyFill="1" applyAlignment="1">
      <alignment vertical="center"/>
    </xf>
    <xf numFmtId="0" fontId="87" fillId="7" borderId="0" xfId="0" applyFont="1" applyFill="1" applyAlignment="1">
      <alignment vertical="center"/>
    </xf>
    <xf numFmtId="0" fontId="0" fillId="0" borderId="0" xfId="0" applyAlignment="1">
      <alignment vertical="center"/>
    </xf>
    <xf numFmtId="0" fontId="92" fillId="7" borderId="0" xfId="0" applyFont="1" applyFill="1" applyBorder="1" applyAlignment="1">
      <alignment vertical="center"/>
    </xf>
    <xf numFmtId="0" fontId="91" fillId="7" borderId="159" xfId="0" applyFont="1" applyFill="1" applyBorder="1" applyAlignment="1">
      <alignment vertical="center"/>
    </xf>
    <xf numFmtId="0" fontId="94" fillId="7" borderId="160" xfId="0" applyFont="1" applyFill="1" applyBorder="1" applyAlignment="1">
      <alignment vertical="center"/>
    </xf>
    <xf numFmtId="0" fontId="87" fillId="7" borderId="161" xfId="0" applyFont="1" applyFill="1" applyBorder="1" applyAlignment="1">
      <alignment vertical="center"/>
    </xf>
    <xf numFmtId="0" fontId="94" fillId="7" borderId="161" xfId="0" applyFont="1" applyFill="1" applyBorder="1" applyAlignment="1">
      <alignment vertical="center"/>
    </xf>
    <xf numFmtId="0" fontId="0" fillId="0" borderId="161" xfId="0" applyFont="1" applyBorder="1" applyAlignment="1">
      <alignment vertical="center"/>
    </xf>
    <xf numFmtId="0" fontId="0" fillId="0" borderId="162" xfId="0" applyBorder="1" applyAlignment="1">
      <alignment vertical="center"/>
    </xf>
    <xf numFmtId="0" fontId="94" fillId="7" borderId="163" xfId="0" applyFont="1" applyFill="1" applyBorder="1" applyAlignment="1">
      <alignment vertical="center"/>
    </xf>
    <xf numFmtId="0" fontId="87" fillId="7" borderId="164" xfId="0" applyFont="1" applyFill="1" applyBorder="1" applyAlignment="1">
      <alignment vertical="center"/>
    </xf>
    <xf numFmtId="0" fontId="94" fillId="7" borderId="164" xfId="0" applyFont="1" applyFill="1" applyBorder="1" applyAlignment="1">
      <alignment vertical="center"/>
    </xf>
    <xf numFmtId="0" fontId="0" fillId="0" borderId="164" xfId="0" applyFont="1" applyBorder="1" applyAlignment="1">
      <alignment vertical="center"/>
    </xf>
    <xf numFmtId="0" fontId="0" fillId="0" borderId="165" xfId="0" applyBorder="1" applyAlignment="1">
      <alignment vertical="center"/>
    </xf>
    <xf numFmtId="0" fontId="96" fillId="0" borderId="0" xfId="0" applyFont="1" applyAlignment="1">
      <alignment horizontal="center" vertical="center"/>
    </xf>
    <xf numFmtId="0" fontId="9" fillId="18" borderId="0" xfId="12" applyFill="1"/>
    <xf numFmtId="49" fontId="11" fillId="0" borderId="4" xfId="0" quotePrefix="1" applyNumberFormat="1" applyFont="1" applyFill="1" applyBorder="1" applyAlignment="1" applyProtection="1">
      <alignment horizontal="left" vertical="center" wrapText="1" indent="1"/>
      <protection locked="0"/>
    </xf>
    <xf numFmtId="0" fontId="23" fillId="0" borderId="8" xfId="0" applyFont="1" applyBorder="1" applyAlignment="1">
      <alignment horizontal="left" vertical="center"/>
    </xf>
    <xf numFmtId="167" fontId="15" fillId="20" borderId="5" xfId="0" quotePrefix="1" applyNumberFormat="1" applyFont="1" applyFill="1" applyBorder="1" applyAlignment="1" applyProtection="1">
      <alignment horizontal="center" vertical="center" wrapText="1"/>
      <protection hidden="1"/>
    </xf>
    <xf numFmtId="0" fontId="84" fillId="7" borderId="8" xfId="0" applyFont="1" applyFill="1" applyBorder="1" applyAlignment="1" applyProtection="1">
      <alignment horizontal="center" vertical="center" wrapText="1"/>
      <protection locked="0"/>
    </xf>
    <xf numFmtId="0" fontId="97" fillId="0" borderId="0" xfId="0" applyFont="1" applyAlignment="1">
      <alignment vertical="center"/>
    </xf>
    <xf numFmtId="167" fontId="81" fillId="19" borderId="4" xfId="10" applyNumberFormat="1" applyFont="1" applyFill="1" applyBorder="1" applyAlignment="1" applyProtection="1">
      <alignment horizontal="center" vertical="center" wrapText="1"/>
      <protection locked="0"/>
    </xf>
    <xf numFmtId="0" fontId="23" fillId="0" borderId="4" xfId="0" applyFont="1" applyBorder="1" applyAlignment="1" applyProtection="1">
      <alignment horizontal="left" vertical="center"/>
      <protection hidden="1"/>
    </xf>
    <xf numFmtId="0" fontId="8" fillId="0" borderId="126" xfId="12" applyFont="1" applyFill="1" applyBorder="1" applyAlignment="1">
      <alignment horizontal="center" vertical="center"/>
    </xf>
    <xf numFmtId="0" fontId="10" fillId="0" borderId="0" xfId="0" applyFont="1" applyAlignment="1">
      <alignment horizontal="left" vertical="top" wrapText="1"/>
    </xf>
    <xf numFmtId="0" fontId="0" fillId="0" borderId="0" xfId="0" applyAlignment="1">
      <alignment horizontal="left" vertical="top" wrapText="1"/>
    </xf>
    <xf numFmtId="0" fontId="5" fillId="0" borderId="0" xfId="0" applyFont="1"/>
    <xf numFmtId="0" fontId="20" fillId="5" borderId="5" xfId="13" applyFont="1" applyFill="1" applyBorder="1" applyAlignment="1">
      <alignment horizontal="left" vertical="center" wrapText="1"/>
    </xf>
    <xf numFmtId="0" fontId="54" fillId="0" borderId="126" xfId="13" applyFont="1" applyFill="1" applyBorder="1" applyAlignment="1">
      <alignment horizontal="left" vertical="center" wrapText="1"/>
    </xf>
    <xf numFmtId="0" fontId="74" fillId="0" borderId="126" xfId="13" applyFont="1" applyFill="1" applyBorder="1" applyAlignment="1">
      <alignment horizontal="left" vertical="center" wrapText="1"/>
    </xf>
    <xf numFmtId="0" fontId="36" fillId="0" borderId="10" xfId="0" applyFont="1" applyBorder="1" applyAlignment="1">
      <alignment vertical="center"/>
    </xf>
    <xf numFmtId="0" fontId="100" fillId="0" borderId="0" xfId="0" applyFont="1" applyFill="1" applyAlignment="1">
      <alignment vertical="center"/>
    </xf>
    <xf numFmtId="167" fontId="11" fillId="20" borderId="47" xfId="0" applyNumberFormat="1" applyFont="1" applyFill="1" applyBorder="1" applyAlignment="1">
      <alignment horizontal="center"/>
    </xf>
    <xf numFmtId="167" fontId="75" fillId="0" borderId="126" xfId="0" quotePrefix="1" applyNumberFormat="1" applyFont="1" applyBorder="1" applyAlignment="1" applyProtection="1">
      <alignment horizontal="center" vertical="center" wrapText="1"/>
      <protection locked="0"/>
    </xf>
    <xf numFmtId="0" fontId="22" fillId="0" borderId="25" xfId="0" applyFont="1" applyBorder="1"/>
    <xf numFmtId="0" fontId="11" fillId="0" borderId="0" xfId="0" applyFont="1" applyBorder="1" applyAlignment="1">
      <alignment vertical="center" wrapText="1"/>
    </xf>
    <xf numFmtId="167" fontId="75" fillId="0" borderId="141" xfId="0" applyNumberFormat="1" applyFont="1" applyBorder="1" applyAlignment="1" applyProtection="1">
      <alignment horizontal="left" vertical="center" wrapText="1"/>
      <protection locked="0"/>
    </xf>
    <xf numFmtId="170" fontId="48" fillId="12" borderId="2" xfId="0" applyNumberFormat="1" applyFont="1" applyFill="1" applyBorder="1" applyAlignment="1" applyProtection="1">
      <alignment horizontal="center" vertical="center" wrapText="1"/>
    </xf>
    <xf numFmtId="170" fontId="48" fillId="12" borderId="18" xfId="0" applyNumberFormat="1" applyFont="1" applyFill="1" applyBorder="1" applyAlignment="1" applyProtection="1">
      <alignment horizontal="center" vertical="center" wrapText="1"/>
    </xf>
    <xf numFmtId="167" fontId="30" fillId="0" borderId="141" xfId="0" applyNumberFormat="1" applyFont="1" applyBorder="1" applyAlignment="1" applyProtection="1">
      <alignment horizontal="center" vertical="center" wrapText="1"/>
      <protection locked="0"/>
    </xf>
    <xf numFmtId="169" fontId="18" fillId="5" borderId="4" xfId="0" quotePrefix="1" applyNumberFormat="1" applyFont="1" applyFill="1" applyBorder="1" applyAlignment="1" applyProtection="1">
      <alignment horizontal="center" vertical="center" wrapText="1"/>
      <protection hidden="1"/>
    </xf>
    <xf numFmtId="167" fontId="18" fillId="5" borderId="4" xfId="0" quotePrefix="1" applyNumberFormat="1" applyFont="1" applyFill="1" applyBorder="1" applyAlignment="1" applyProtection="1">
      <alignment horizontal="center" vertical="center" wrapText="1"/>
      <protection hidden="1"/>
    </xf>
    <xf numFmtId="167" fontId="18" fillId="20" borderId="5" xfId="0" quotePrefix="1" applyNumberFormat="1" applyFont="1" applyFill="1" applyBorder="1" applyAlignment="1" applyProtection="1">
      <alignment horizontal="center" vertical="center" wrapText="1"/>
      <protection hidden="1"/>
    </xf>
    <xf numFmtId="167" fontId="18" fillId="5" borderId="2" xfId="0" quotePrefix="1" applyNumberFormat="1" applyFont="1" applyFill="1" applyBorder="1" applyAlignment="1" applyProtection="1">
      <alignment horizontal="center" vertical="center" wrapText="1"/>
      <protection hidden="1"/>
    </xf>
    <xf numFmtId="0" fontId="82" fillId="0" borderId="126" xfId="12" applyFont="1" applyFill="1" applyBorder="1" applyAlignment="1">
      <alignment horizontal="center" vertical="center"/>
    </xf>
    <xf numFmtId="0" fontId="20" fillId="4" borderId="2" xfId="0" applyFont="1" applyFill="1" applyBorder="1" applyAlignment="1">
      <alignment horizontal="center" vertical="center" wrapText="1"/>
    </xf>
    <xf numFmtId="0" fontId="4" fillId="0" borderId="0" xfId="0" applyFont="1"/>
    <xf numFmtId="167" fontId="78" fillId="0" borderId="126" xfId="0" applyNumberFormat="1" applyFont="1" applyBorder="1" applyAlignment="1" applyProtection="1">
      <alignment horizontal="center" vertical="center" wrapText="1"/>
      <protection locked="0"/>
    </xf>
    <xf numFmtId="0" fontId="48" fillId="8" borderId="1" xfId="0" applyFont="1" applyFill="1" applyBorder="1" applyAlignment="1">
      <alignment horizontal="left" vertical="center" wrapText="1"/>
    </xf>
    <xf numFmtId="0" fontId="3" fillId="0" borderId="126" xfId="12" applyFont="1" applyFill="1" applyBorder="1" applyAlignment="1">
      <alignment horizontal="center" vertical="center"/>
    </xf>
    <xf numFmtId="0" fontId="20" fillId="4" borderId="5" xfId="0" applyFont="1" applyFill="1" applyBorder="1" applyAlignment="1" applyProtection="1">
      <alignment horizontal="center" vertical="center" wrapText="1"/>
    </xf>
    <xf numFmtId="0" fontId="16" fillId="3" borderId="0" xfId="0" quotePrefix="1" applyFont="1" applyFill="1" applyBorder="1" applyAlignment="1">
      <alignment horizontal="left" vertical="center"/>
    </xf>
    <xf numFmtId="0" fontId="23" fillId="0" borderId="50" xfId="0" applyFont="1" applyBorder="1" applyAlignment="1">
      <alignment horizontal="left" vertical="center"/>
    </xf>
    <xf numFmtId="0" fontId="20" fillId="4" borderId="109" xfId="0" applyFont="1" applyFill="1" applyBorder="1" applyAlignment="1" applyProtection="1">
      <alignment vertical="center" wrapText="1"/>
    </xf>
    <xf numFmtId="167" fontId="101" fillId="5" borderId="2" xfId="0" quotePrefix="1" applyNumberFormat="1" applyFont="1" applyFill="1" applyBorder="1" applyAlignment="1" applyProtection="1">
      <alignment horizontal="center" vertical="center" wrapText="1"/>
      <protection hidden="1"/>
    </xf>
    <xf numFmtId="169" fontId="18" fillId="5" borderId="5" xfId="1" quotePrefix="1" applyNumberFormat="1" applyFont="1" applyFill="1" applyBorder="1" applyAlignment="1" applyProtection="1">
      <alignment horizontal="center" vertical="center" wrapText="1"/>
      <protection hidden="1"/>
    </xf>
    <xf numFmtId="167" fontId="18" fillId="5" borderId="36" xfId="0" quotePrefix="1" applyNumberFormat="1" applyFont="1" applyFill="1" applyBorder="1" applyAlignment="1" applyProtection="1">
      <alignment horizontal="center" vertical="center" wrapText="1"/>
      <protection hidden="1"/>
    </xf>
    <xf numFmtId="166" fontId="43" fillId="12" borderId="4" xfId="0" applyNumberFormat="1" applyFont="1" applyFill="1" applyBorder="1" applyAlignment="1" applyProtection="1">
      <alignment horizontal="center" vertical="center" wrapText="1"/>
    </xf>
    <xf numFmtId="0" fontId="2" fillId="0" borderId="0" xfId="0" applyFont="1" applyAlignment="1">
      <alignment wrapText="1"/>
    </xf>
    <xf numFmtId="169" fontId="101" fillId="5" borderId="4" xfId="0" quotePrefix="1" applyNumberFormat="1" applyFont="1" applyFill="1" applyBorder="1" applyAlignment="1">
      <alignment horizontal="center" vertical="center" wrapText="1"/>
    </xf>
    <xf numFmtId="167" fontId="101" fillId="5" borderId="5" xfId="0" quotePrefix="1" applyNumberFormat="1" applyFont="1" applyFill="1" applyBorder="1" applyAlignment="1" applyProtection="1">
      <alignment horizontal="center" vertical="center" wrapText="1"/>
      <protection hidden="1"/>
    </xf>
    <xf numFmtId="167" fontId="15" fillId="5" borderId="36" xfId="0" quotePrefix="1" applyNumberFormat="1" applyFont="1" applyFill="1" applyBorder="1" applyAlignment="1" applyProtection="1">
      <alignment horizontal="center" vertical="center" wrapText="1"/>
      <protection hidden="1"/>
    </xf>
    <xf numFmtId="167" fontId="102" fillId="0" borderId="141" xfId="0" applyNumberFormat="1" applyFont="1" applyBorder="1" applyAlignment="1" applyProtection="1">
      <alignment horizontal="center" vertical="center" wrapText="1"/>
      <protection locked="0"/>
    </xf>
    <xf numFmtId="167" fontId="101" fillId="20" borderId="5" xfId="0" quotePrefix="1" applyNumberFormat="1" applyFont="1" applyFill="1" applyBorder="1" applyAlignment="1" applyProtection="1">
      <alignment horizontal="center" vertical="center" wrapText="1"/>
      <protection hidden="1"/>
    </xf>
    <xf numFmtId="169" fontId="101" fillId="5" borderId="32" xfId="1" quotePrefix="1" applyNumberFormat="1" applyFont="1" applyFill="1" applyBorder="1" applyAlignment="1">
      <alignment horizontal="center" vertical="center" wrapText="1"/>
    </xf>
    <xf numFmtId="169" fontId="101" fillId="5" borderId="34" xfId="1" quotePrefix="1" applyNumberFormat="1" applyFont="1" applyFill="1" applyBorder="1" applyAlignment="1">
      <alignment horizontal="center" vertical="center" wrapText="1"/>
    </xf>
    <xf numFmtId="167" fontId="101" fillId="5" borderId="32" xfId="1" quotePrefix="1" applyNumberFormat="1" applyFont="1" applyFill="1" applyBorder="1" applyAlignment="1">
      <alignment horizontal="center" vertical="center" wrapText="1"/>
    </xf>
    <xf numFmtId="167" fontId="102" fillId="0" borderId="139" xfId="0" applyNumberFormat="1" applyFont="1" applyBorder="1" applyAlignment="1" applyProtection="1">
      <alignment horizontal="center" vertical="center" wrapText="1"/>
      <protection locked="0"/>
    </xf>
    <xf numFmtId="167" fontId="102" fillId="0" borderId="140" xfId="0" applyNumberFormat="1" applyFont="1" applyBorder="1" applyAlignment="1" applyProtection="1">
      <alignment horizontal="center" vertical="center" wrapText="1"/>
      <protection locked="0"/>
    </xf>
    <xf numFmtId="167" fontId="78" fillId="0" borderId="126" xfId="0" quotePrefix="1" applyNumberFormat="1" applyFont="1" applyBorder="1" applyAlignment="1" applyProtection="1">
      <alignment horizontal="center" vertical="center" wrapText="1"/>
      <protection locked="0"/>
    </xf>
    <xf numFmtId="167" fontId="98" fillId="7" borderId="141" xfId="0" applyNumberFormat="1" applyFont="1" applyFill="1" applyBorder="1" applyAlignment="1" applyProtection="1">
      <alignment horizontal="left" vertical="center" wrapText="1"/>
      <protection locked="0"/>
    </xf>
    <xf numFmtId="167" fontId="101" fillId="5" borderId="4" xfId="0" quotePrefix="1" applyNumberFormat="1" applyFont="1" applyFill="1" applyBorder="1" applyAlignment="1">
      <alignment horizontal="center" vertical="center" wrapText="1"/>
    </xf>
    <xf numFmtId="0" fontId="103" fillId="0" borderId="0" xfId="0" applyFont="1" applyBorder="1" applyAlignment="1">
      <alignment vertical="center" wrapText="1"/>
    </xf>
    <xf numFmtId="0" fontId="1" fillId="0" borderId="0" xfId="0" applyFont="1"/>
    <xf numFmtId="0" fontId="98" fillId="0" borderId="8" xfId="0" applyFont="1" applyBorder="1" applyAlignment="1" applyProtection="1">
      <alignment horizontal="left" vertical="center" wrapText="1"/>
      <protection locked="0"/>
    </xf>
    <xf numFmtId="0" fontId="98" fillId="0" borderId="8" xfId="0" applyFont="1" applyBorder="1" applyAlignment="1">
      <alignment horizontal="left" vertical="center" wrapText="1"/>
    </xf>
    <xf numFmtId="0" fontId="105" fillId="0" borderId="126" xfId="13" applyFont="1" applyFill="1" applyBorder="1" applyAlignment="1">
      <alignment horizontal="left" vertical="center" wrapText="1"/>
    </xf>
    <xf numFmtId="0" fontId="87" fillId="7" borderId="181" xfId="0" applyFont="1" applyFill="1" applyBorder="1" applyAlignment="1">
      <alignment vertical="center"/>
    </xf>
    <xf numFmtId="0" fontId="94" fillId="7" borderId="181" xfId="0" applyFont="1" applyFill="1" applyBorder="1" applyAlignment="1">
      <alignment vertical="center"/>
    </xf>
    <xf numFmtId="0" fontId="0" fillId="0" borderId="181" xfId="0" applyFont="1" applyBorder="1" applyAlignment="1">
      <alignment vertical="center"/>
    </xf>
    <xf numFmtId="0" fontId="0" fillId="0" borderId="182" xfId="0" applyBorder="1" applyAlignment="1">
      <alignment vertical="center"/>
    </xf>
    <xf numFmtId="0" fontId="94" fillId="7" borderId="183" xfId="0" applyFont="1" applyFill="1" applyBorder="1" applyAlignment="1">
      <alignment vertical="center"/>
    </xf>
    <xf numFmtId="0" fontId="87" fillId="7" borderId="184" xfId="0" applyFont="1" applyFill="1" applyBorder="1" applyAlignment="1">
      <alignment vertical="center"/>
    </xf>
    <xf numFmtId="0" fontId="94" fillId="7" borderId="184" xfId="0" applyFont="1" applyFill="1" applyBorder="1" applyAlignment="1">
      <alignment vertical="center"/>
    </xf>
    <xf numFmtId="0" fontId="0" fillId="0" borderId="184" xfId="0" applyFont="1" applyBorder="1" applyAlignment="1">
      <alignment vertical="center"/>
    </xf>
    <xf numFmtId="0" fontId="0" fillId="0" borderId="185" xfId="0" applyBorder="1" applyAlignment="1">
      <alignment vertical="center"/>
    </xf>
    <xf numFmtId="167" fontId="102" fillId="0" borderId="141" xfId="0" quotePrefix="1" applyNumberFormat="1" applyFont="1" applyBorder="1" applyAlignment="1" applyProtection="1">
      <alignment horizontal="center" vertical="center" wrapText="1"/>
      <protection locked="0"/>
    </xf>
    <xf numFmtId="167" fontId="75" fillId="0" borderId="139" xfId="0" quotePrefix="1" applyNumberFormat="1" applyFont="1" applyBorder="1" applyAlignment="1" applyProtection="1">
      <alignment horizontal="center" vertical="center" wrapText="1"/>
      <protection locked="0"/>
    </xf>
    <xf numFmtId="167" fontId="15" fillId="5" borderId="143" xfId="0" quotePrefix="1" applyNumberFormat="1" applyFont="1" applyFill="1" applyBorder="1" applyAlignment="1">
      <alignment horizontal="center" vertical="center" wrapText="1"/>
    </xf>
    <xf numFmtId="167" fontId="15" fillId="5" borderId="142" xfId="0" quotePrefix="1" applyNumberFormat="1" applyFont="1" applyFill="1" applyBorder="1" applyAlignment="1">
      <alignment horizontal="center" vertical="center" wrapText="1"/>
    </xf>
    <xf numFmtId="167" fontId="15" fillId="5" borderId="26" xfId="0" quotePrefix="1" applyNumberFormat="1" applyFont="1" applyFill="1" applyBorder="1" applyAlignment="1">
      <alignment horizontal="center" vertical="center" wrapText="1"/>
    </xf>
    <xf numFmtId="167" fontId="101" fillId="5" borderId="2" xfId="0" quotePrefix="1" applyNumberFormat="1" applyFont="1" applyFill="1" applyBorder="1" applyAlignment="1">
      <alignment horizontal="center" vertical="center" wrapText="1"/>
    </xf>
    <xf numFmtId="167" fontId="101" fillId="5" borderId="36" xfId="1" quotePrefix="1" applyNumberFormat="1" applyFont="1" applyFill="1" applyBorder="1" applyAlignment="1">
      <alignment horizontal="center" vertical="center" wrapText="1"/>
    </xf>
    <xf numFmtId="167" fontId="78" fillId="0" borderId="141" xfId="0" applyNumberFormat="1" applyFont="1" applyBorder="1" applyAlignment="1" applyProtection="1">
      <alignment horizontal="center" vertical="center" wrapText="1"/>
      <protection locked="0"/>
    </xf>
    <xf numFmtId="167" fontId="102" fillId="0" borderId="126" xfId="0" applyNumberFormat="1" applyFont="1" applyBorder="1" applyAlignment="1" applyProtection="1">
      <alignment horizontal="center" vertical="center" wrapText="1"/>
      <protection locked="0"/>
    </xf>
    <xf numFmtId="167" fontId="104" fillId="0" borderId="142" xfId="0" quotePrefix="1" applyNumberFormat="1" applyFont="1" applyFill="1" applyBorder="1" applyAlignment="1" applyProtection="1">
      <alignment horizontal="center" vertical="center" wrapText="1"/>
      <protection locked="0"/>
    </xf>
    <xf numFmtId="167" fontId="104" fillId="0" borderId="36" xfId="0" quotePrefix="1" applyNumberFormat="1" applyFont="1" applyFill="1" applyBorder="1" applyAlignment="1" applyProtection="1">
      <alignment horizontal="center" vertical="center" wrapText="1"/>
      <protection locked="0"/>
    </xf>
    <xf numFmtId="167" fontId="104" fillId="0" borderId="73" xfId="0" quotePrefix="1" applyNumberFormat="1" applyFont="1" applyFill="1" applyBorder="1" applyAlignment="1" applyProtection="1">
      <alignment horizontal="center" vertical="center" wrapText="1"/>
      <protection locked="0"/>
    </xf>
    <xf numFmtId="173" fontId="19" fillId="7" borderId="4" xfId="10" applyNumberFormat="1" applyFont="1" applyFill="1" applyBorder="1" applyAlignment="1" applyProtection="1">
      <alignment horizontal="center" vertical="center" wrapText="1"/>
      <protection locked="0"/>
    </xf>
    <xf numFmtId="167" fontId="17" fillId="0" borderId="102" xfId="10" applyNumberFormat="1" applyFont="1" applyFill="1" applyBorder="1" applyAlignment="1" applyProtection="1">
      <alignment horizontal="center" vertical="center" wrapText="1"/>
      <protection locked="0"/>
    </xf>
    <xf numFmtId="167" fontId="17" fillId="7" borderId="102" xfId="10" applyNumberFormat="1" applyFont="1" applyFill="1" applyBorder="1" applyAlignment="1" applyProtection="1">
      <alignment horizontal="center" vertical="center" wrapText="1"/>
      <protection locked="0"/>
    </xf>
    <xf numFmtId="167" fontId="19" fillId="7" borderId="102" xfId="10" applyNumberFormat="1" applyFont="1" applyFill="1" applyBorder="1" applyAlignment="1" applyProtection="1">
      <alignment horizontal="center" vertical="center" wrapText="1"/>
      <protection locked="0"/>
    </xf>
    <xf numFmtId="167" fontId="18" fillId="5" borderId="102" xfId="0" quotePrefix="1" applyNumberFormat="1" applyFont="1" applyFill="1" applyBorder="1" applyAlignment="1">
      <alignment horizontal="center" vertical="center" wrapText="1"/>
    </xf>
    <xf numFmtId="0" fontId="83" fillId="7" borderId="186" xfId="0" applyFont="1" applyFill="1" applyBorder="1" applyAlignment="1">
      <alignment horizontal="left" vertical="center" wrapText="1"/>
    </xf>
    <xf numFmtId="0" fontId="23" fillId="8" borderId="186" xfId="0" applyFont="1" applyFill="1" applyBorder="1" applyAlignment="1">
      <alignment horizontal="left" vertical="center" wrapText="1"/>
    </xf>
    <xf numFmtId="169" fontId="18" fillId="5" borderId="102" xfId="1" quotePrefix="1" applyNumberFormat="1" applyFont="1" applyFill="1" applyBorder="1" applyAlignment="1">
      <alignment horizontal="center" vertical="center" wrapText="1"/>
    </xf>
    <xf numFmtId="0" fontId="75" fillId="7" borderId="186" xfId="0" applyFont="1" applyFill="1" applyBorder="1" applyAlignment="1">
      <alignment horizontal="left" vertical="center" wrapText="1"/>
    </xf>
    <xf numFmtId="0" fontId="75" fillId="7" borderId="186" xfId="0" quotePrefix="1" applyFont="1" applyFill="1" applyBorder="1" applyAlignment="1">
      <alignment horizontal="left" vertical="center" wrapText="1"/>
    </xf>
    <xf numFmtId="174" fontId="19" fillId="7" borderId="4" xfId="10" applyNumberFormat="1" applyFont="1" applyFill="1" applyBorder="1" applyAlignment="1" applyProtection="1">
      <alignment horizontal="center" vertical="center" wrapText="1"/>
      <protection locked="0"/>
    </xf>
    <xf numFmtId="167" fontId="75" fillId="21" borderId="141" xfId="0" applyNumberFormat="1" applyFont="1" applyFill="1" applyBorder="1" applyAlignment="1" applyProtection="1">
      <alignment horizontal="center" vertical="center" wrapText="1"/>
      <protection locked="0"/>
    </xf>
    <xf numFmtId="175" fontId="15" fillId="5" borderId="4" xfId="0" quotePrefix="1" applyNumberFormat="1" applyFont="1" applyFill="1" applyBorder="1" applyAlignment="1">
      <alignment horizontal="center" vertical="center" wrapText="1"/>
    </xf>
    <xf numFmtId="0" fontId="20" fillId="4" borderId="1" xfId="0" applyFont="1" applyFill="1" applyBorder="1" applyAlignment="1" applyProtection="1">
      <alignment horizontal="center" vertical="center" wrapText="1"/>
    </xf>
    <xf numFmtId="9" fontId="15" fillId="5" borderId="4" xfId="1" quotePrefix="1" applyNumberFormat="1" applyFont="1" applyFill="1" applyBorder="1" applyAlignment="1">
      <alignment horizontal="center" vertical="center" wrapText="1"/>
    </xf>
    <xf numFmtId="174" fontId="15" fillId="5" borderId="4" xfId="0" quotePrefix="1" applyNumberFormat="1" applyFont="1" applyFill="1" applyBorder="1" applyAlignment="1">
      <alignment horizontal="center" vertical="center" wrapText="1"/>
    </xf>
    <xf numFmtId="9" fontId="18" fillId="5" borderId="86" xfId="1" quotePrefix="1" applyFont="1" applyFill="1" applyBorder="1" applyAlignment="1">
      <alignment horizontal="center" vertical="center" wrapText="1"/>
    </xf>
    <xf numFmtId="167" fontId="15" fillId="5" borderId="2" xfId="0" quotePrefix="1" applyNumberFormat="1" applyFont="1" applyFill="1" applyBorder="1" applyAlignment="1" applyProtection="1">
      <alignment horizontal="left" vertical="center" wrapText="1"/>
      <protection hidden="1"/>
    </xf>
    <xf numFmtId="0" fontId="92" fillId="7" borderId="0" xfId="0" applyFont="1" applyFill="1" applyBorder="1" applyAlignment="1">
      <alignment vertical="center"/>
    </xf>
    <xf numFmtId="0" fontId="54" fillId="17" borderId="0" xfId="8" applyFill="1" applyBorder="1" applyAlignment="1">
      <alignment vertical="center"/>
    </xf>
    <xf numFmtId="0" fontId="6" fillId="7" borderId="158" xfId="12" applyFont="1" applyFill="1" applyBorder="1" applyAlignment="1">
      <alignment horizontal="left" vertical="center" wrapText="1"/>
    </xf>
    <xf numFmtId="0" fontId="9" fillId="7" borderId="0" xfId="12" applyFill="1" applyBorder="1" applyAlignment="1">
      <alignment horizontal="left" vertical="center" wrapText="1"/>
    </xf>
    <xf numFmtId="0" fontId="45" fillId="3" borderId="0" xfId="0" applyFont="1" applyFill="1" applyAlignment="1">
      <alignment horizontal="left" vertical="center"/>
    </xf>
    <xf numFmtId="0" fontId="31" fillId="4" borderId="1" xfId="0" applyFont="1" applyFill="1" applyBorder="1" applyAlignment="1">
      <alignment horizontal="left" vertical="center" wrapText="1" indent="1"/>
    </xf>
    <xf numFmtId="0" fontId="31" fillId="4" borderId="19" xfId="0" applyFont="1" applyFill="1" applyBorder="1" applyAlignment="1">
      <alignment horizontal="left" vertical="center" wrapText="1" indent="1"/>
    </xf>
    <xf numFmtId="0" fontId="31" fillId="4" borderId="20" xfId="0" applyFont="1" applyFill="1" applyBorder="1" applyAlignment="1">
      <alignment horizontal="left" vertical="center" wrapText="1" indent="1"/>
    </xf>
    <xf numFmtId="0" fontId="57" fillId="7" borderId="127" xfId="6" applyFont="1" applyFill="1" applyBorder="1" applyAlignment="1">
      <alignment horizontal="left" vertical="center" wrapText="1"/>
    </xf>
    <xf numFmtId="0" fontId="31" fillId="4" borderId="132" xfId="0" applyFont="1" applyFill="1" applyBorder="1" applyAlignment="1">
      <alignment horizontal="left" vertical="center" wrapText="1" indent="1"/>
    </xf>
    <xf numFmtId="0" fontId="31" fillId="4" borderId="133" xfId="0" applyFont="1" applyFill="1" applyBorder="1" applyAlignment="1">
      <alignment horizontal="left" vertical="center" wrapText="1" indent="1"/>
    </xf>
    <xf numFmtId="0" fontId="31" fillId="4" borderId="134" xfId="0" applyFont="1" applyFill="1" applyBorder="1" applyAlignment="1">
      <alignment horizontal="left" vertical="center" wrapText="1" indent="1"/>
    </xf>
    <xf numFmtId="0" fontId="15" fillId="5" borderId="129" xfId="0" applyFont="1" applyFill="1" applyBorder="1" applyAlignment="1">
      <alignment horizontal="center" wrapText="1"/>
    </xf>
    <xf numFmtId="0" fontId="15" fillId="5" borderId="130" xfId="0" applyFont="1" applyFill="1" applyBorder="1" applyAlignment="1">
      <alignment horizontal="center" wrapText="1"/>
    </xf>
    <xf numFmtId="0" fontId="57" fillId="7" borderId="126" xfId="6" applyFont="1" applyFill="1" applyBorder="1" applyAlignment="1">
      <alignment horizontal="left" vertical="center" wrapText="1"/>
    </xf>
    <xf numFmtId="0" fontId="19" fillId="6" borderId="0" xfId="8" applyNumberFormat="1" applyFont="1" applyFill="1" applyAlignment="1">
      <alignment horizontal="left" vertical="center" wrapText="1"/>
    </xf>
    <xf numFmtId="0" fontId="19" fillId="7" borderId="126" xfId="8" applyFont="1" applyFill="1" applyBorder="1" applyAlignment="1">
      <alignment horizontal="left" vertical="center" wrapText="1"/>
    </xf>
    <xf numFmtId="0" fontId="19" fillId="7" borderId="136" xfId="8" applyFont="1" applyFill="1" applyBorder="1" applyAlignment="1">
      <alignment horizontal="left" vertical="center"/>
    </xf>
    <xf numFmtId="0" fontId="19" fillId="7" borderId="131" xfId="8" applyFont="1" applyFill="1" applyBorder="1" applyAlignment="1">
      <alignment horizontal="left" vertical="center"/>
    </xf>
    <xf numFmtId="0" fontId="19" fillId="7" borderId="137" xfId="8" applyFont="1" applyFill="1" applyBorder="1" applyAlignment="1">
      <alignment horizontal="left" vertical="center"/>
    </xf>
    <xf numFmtId="0" fontId="74" fillId="0" borderId="135" xfId="0" applyFont="1" applyBorder="1" applyAlignment="1">
      <alignment horizontal="left" vertical="center" wrapText="1"/>
    </xf>
    <xf numFmtId="0" fontId="10" fillId="3" borderId="6" xfId="0" applyFont="1" applyFill="1" applyBorder="1" applyAlignment="1">
      <alignment horizontal="center"/>
    </xf>
    <xf numFmtId="0" fontId="10" fillId="3" borderId="0" xfId="0" applyFont="1" applyFill="1" applyBorder="1" applyAlignment="1">
      <alignment horizontal="center"/>
    </xf>
    <xf numFmtId="0" fontId="56" fillId="0" borderId="6" xfId="0" applyFont="1" applyBorder="1" applyAlignment="1">
      <alignment vertical="center"/>
    </xf>
    <xf numFmtId="0" fontId="56" fillId="0" borderId="0" xfId="0" applyFont="1" applyBorder="1" applyAlignment="1">
      <alignment vertical="center"/>
    </xf>
    <xf numFmtId="0" fontId="11" fillId="8" borderId="6" xfId="0" applyFont="1" applyFill="1" applyBorder="1" applyAlignment="1">
      <alignment horizontal="left" vertical="center" wrapText="1"/>
    </xf>
    <xf numFmtId="0" fontId="11" fillId="8" borderId="0" xfId="0" applyFont="1" applyFill="1" applyBorder="1" applyAlignment="1">
      <alignment horizontal="left" vertical="center" wrapText="1"/>
    </xf>
    <xf numFmtId="0" fontId="11" fillId="8" borderId="7" xfId="0" applyFont="1" applyFill="1" applyBorder="1" applyAlignment="1">
      <alignment horizontal="left" vertical="center" wrapText="1"/>
    </xf>
    <xf numFmtId="0" fontId="45" fillId="4" borderId="26" xfId="13" applyFont="1" applyFill="1" applyBorder="1" applyAlignment="1">
      <alignment horizontal="center" vertical="center"/>
    </xf>
    <xf numFmtId="0" fontId="45" fillId="4" borderId="16" xfId="13" applyFont="1" applyFill="1" applyBorder="1" applyAlignment="1">
      <alignment horizontal="center" vertical="center"/>
    </xf>
    <xf numFmtId="167" fontId="101" fillId="20" borderId="28" xfId="0" quotePrefix="1" applyNumberFormat="1" applyFont="1" applyFill="1" applyBorder="1" applyAlignment="1" applyProtection="1">
      <alignment horizontal="center" vertical="center" wrapText="1"/>
      <protection hidden="1"/>
    </xf>
    <xf numFmtId="167" fontId="101" fillId="20" borderId="16" xfId="0" quotePrefix="1" applyNumberFormat="1" applyFont="1" applyFill="1" applyBorder="1" applyAlignment="1" applyProtection="1">
      <alignment horizontal="center" vertical="center" wrapText="1"/>
      <protection hidden="1"/>
    </xf>
    <xf numFmtId="167" fontId="101" fillId="20" borderId="168" xfId="0" quotePrefix="1" applyNumberFormat="1" applyFont="1" applyFill="1" applyBorder="1" applyAlignment="1" applyProtection="1">
      <alignment horizontal="center" vertical="center" wrapText="1"/>
      <protection hidden="1"/>
    </xf>
    <xf numFmtId="167" fontId="101" fillId="20" borderId="6" xfId="0" quotePrefix="1" applyNumberFormat="1" applyFont="1" applyFill="1" applyBorder="1" applyAlignment="1" applyProtection="1">
      <alignment horizontal="center" vertical="center" wrapText="1"/>
      <protection hidden="1"/>
    </xf>
    <xf numFmtId="167" fontId="101" fillId="20" borderId="0" xfId="0" quotePrefix="1" applyNumberFormat="1" applyFont="1" applyFill="1" applyBorder="1" applyAlignment="1" applyProtection="1">
      <alignment horizontal="center" vertical="center" wrapText="1"/>
      <protection hidden="1"/>
    </xf>
    <xf numFmtId="0" fontId="20" fillId="4" borderId="23" xfId="0" applyFont="1" applyFill="1" applyBorder="1" applyAlignment="1">
      <alignment horizontal="center" vertical="center" wrapText="1"/>
    </xf>
    <xf numFmtId="0" fontId="20" fillId="4" borderId="12" xfId="0" applyFont="1" applyFill="1" applyBorder="1" applyAlignment="1">
      <alignment horizontal="center" vertical="center" wrapText="1"/>
    </xf>
    <xf numFmtId="0" fontId="20" fillId="4" borderId="24" xfId="0" applyFont="1" applyFill="1" applyBorder="1" applyAlignment="1">
      <alignment horizontal="center" vertical="center" wrapText="1"/>
    </xf>
    <xf numFmtId="0" fontId="20" fillId="4" borderId="26" xfId="0" applyFont="1" applyFill="1" applyBorder="1" applyAlignment="1">
      <alignment horizontal="center" vertical="center" wrapText="1"/>
    </xf>
    <xf numFmtId="0" fontId="20" fillId="4" borderId="16" xfId="0" applyFont="1" applyFill="1" applyBorder="1" applyAlignment="1">
      <alignment horizontal="center" vertical="center" wrapText="1"/>
    </xf>
    <xf numFmtId="0" fontId="20" fillId="4" borderId="27" xfId="0" applyFont="1" applyFill="1" applyBorder="1" applyAlignment="1">
      <alignment horizontal="center" vertical="center" wrapText="1"/>
    </xf>
    <xf numFmtId="0" fontId="20" fillId="4" borderId="1" xfId="0" applyFont="1" applyFill="1" applyBorder="1" applyAlignment="1">
      <alignment horizontal="center" vertical="center" wrapText="1"/>
    </xf>
    <xf numFmtId="0" fontId="20" fillId="4" borderId="20" xfId="0" applyFont="1" applyFill="1" applyBorder="1" applyAlignment="1">
      <alignment horizontal="center" vertical="center" wrapText="1"/>
    </xf>
    <xf numFmtId="0" fontId="20" fillId="4" borderId="29" xfId="0" applyFont="1" applyFill="1" applyBorder="1" applyAlignment="1">
      <alignment horizontal="center" vertical="center" wrapText="1"/>
    </xf>
    <xf numFmtId="0" fontId="20" fillId="4" borderId="13" xfId="0" applyFont="1" applyFill="1" applyBorder="1" applyAlignment="1">
      <alignment horizontal="center" vertical="center" wrapText="1"/>
    </xf>
    <xf numFmtId="0" fontId="20" fillId="4" borderId="17" xfId="0" applyFont="1" applyFill="1" applyBorder="1" applyAlignment="1">
      <alignment horizontal="center" vertical="center" wrapText="1"/>
    </xf>
    <xf numFmtId="167" fontId="101" fillId="20" borderId="169" xfId="0" quotePrefix="1" applyNumberFormat="1" applyFont="1" applyFill="1" applyBorder="1" applyAlignment="1" applyProtection="1">
      <alignment horizontal="center" vertical="center" wrapText="1"/>
      <protection hidden="1"/>
    </xf>
    <xf numFmtId="167" fontId="101" fillId="20" borderId="170" xfId="0" quotePrefix="1" applyNumberFormat="1" applyFont="1" applyFill="1" applyBorder="1" applyAlignment="1" applyProtection="1">
      <alignment horizontal="center" vertical="center" wrapText="1"/>
      <protection hidden="1"/>
    </xf>
    <xf numFmtId="167" fontId="101" fillId="20" borderId="171" xfId="0" quotePrefix="1" applyNumberFormat="1" applyFont="1" applyFill="1" applyBorder="1" applyAlignment="1" applyProtection="1">
      <alignment horizontal="center" vertical="center" wrapText="1"/>
      <protection hidden="1"/>
    </xf>
    <xf numFmtId="167" fontId="101" fillId="20" borderId="172" xfId="0" quotePrefix="1" applyNumberFormat="1" applyFont="1" applyFill="1" applyBorder="1" applyAlignment="1" applyProtection="1">
      <alignment horizontal="left" vertical="center" wrapText="1"/>
      <protection hidden="1"/>
    </xf>
    <xf numFmtId="167" fontId="101" fillId="20" borderId="19" xfId="0" quotePrefix="1" applyNumberFormat="1" applyFont="1" applyFill="1" applyBorder="1" applyAlignment="1" applyProtection="1">
      <alignment horizontal="left" vertical="center" wrapText="1"/>
      <protection hidden="1"/>
    </xf>
    <xf numFmtId="167" fontId="101" fillId="20" borderId="173" xfId="0" quotePrefix="1" applyNumberFormat="1" applyFont="1" applyFill="1" applyBorder="1" applyAlignment="1" applyProtection="1">
      <alignment horizontal="left" vertical="center" wrapText="1"/>
      <protection hidden="1"/>
    </xf>
    <xf numFmtId="0" fontId="19" fillId="0" borderId="0" xfId="0" applyFont="1" applyFill="1" applyAlignment="1">
      <alignment horizontal="left" vertical="top" wrapText="1"/>
    </xf>
    <xf numFmtId="0" fontId="20" fillId="4" borderId="15" xfId="0" applyFont="1" applyFill="1" applyBorder="1" applyAlignment="1">
      <alignment horizontal="center" vertical="center" wrapText="1"/>
    </xf>
    <xf numFmtId="0" fontId="20" fillId="4" borderId="18" xfId="0" applyFont="1" applyFill="1" applyBorder="1" applyAlignment="1">
      <alignment horizontal="center" vertical="center" wrapText="1"/>
    </xf>
    <xf numFmtId="0" fontId="20" fillId="4" borderId="14" xfId="0" applyFont="1" applyFill="1" applyBorder="1" applyAlignment="1">
      <alignment horizontal="center" vertical="center" wrapText="1"/>
    </xf>
    <xf numFmtId="0" fontId="20" fillId="4" borderId="2" xfId="0" applyFont="1" applyFill="1" applyBorder="1" applyAlignment="1">
      <alignment horizontal="center" vertical="center" wrapText="1"/>
    </xf>
    <xf numFmtId="0" fontId="11" fillId="4" borderId="12" xfId="0" applyFont="1" applyFill="1" applyBorder="1" applyAlignment="1">
      <alignment horizontal="center"/>
    </xf>
    <xf numFmtId="0" fontId="11" fillId="4" borderId="13" xfId="0" applyFont="1" applyFill="1" applyBorder="1" applyAlignment="1">
      <alignment horizontal="center"/>
    </xf>
    <xf numFmtId="0" fontId="11" fillId="4" borderId="16" xfId="0" applyFont="1" applyFill="1" applyBorder="1" applyAlignment="1">
      <alignment horizontal="center"/>
    </xf>
    <xf numFmtId="0" fontId="11" fillId="4" borderId="17" xfId="0" applyFont="1" applyFill="1" applyBorder="1" applyAlignment="1">
      <alignment horizontal="center"/>
    </xf>
    <xf numFmtId="0" fontId="11" fillId="9" borderId="19" xfId="0" applyFont="1" applyFill="1" applyBorder="1"/>
    <xf numFmtId="0" fontId="11" fillId="9" borderId="20" xfId="0" applyFont="1" applyFill="1" applyBorder="1"/>
    <xf numFmtId="0" fontId="31" fillId="4" borderId="22" xfId="0" applyFont="1" applyFill="1" applyBorder="1" applyAlignment="1">
      <alignment horizontal="center"/>
    </xf>
    <xf numFmtId="0" fontId="31" fillId="4" borderId="13" xfId="0" applyFont="1" applyFill="1" applyBorder="1" applyAlignment="1">
      <alignment horizontal="center"/>
    </xf>
    <xf numFmtId="0" fontId="31" fillId="4" borderId="6" xfId="0" applyFont="1" applyFill="1" applyBorder="1" applyAlignment="1">
      <alignment horizontal="center"/>
    </xf>
    <xf numFmtId="0" fontId="31" fillId="4" borderId="25" xfId="0" applyFont="1" applyFill="1" applyBorder="1" applyAlignment="1">
      <alignment horizontal="center"/>
    </xf>
    <xf numFmtId="0" fontId="31" fillId="4" borderId="28" xfId="0" applyFont="1" applyFill="1" applyBorder="1" applyAlignment="1">
      <alignment horizontal="center"/>
    </xf>
    <xf numFmtId="0" fontId="31" fillId="4" borderId="17" xfId="0" applyFont="1" applyFill="1" applyBorder="1" applyAlignment="1">
      <alignment horizontal="center"/>
    </xf>
    <xf numFmtId="0" fontId="31" fillId="9" borderId="30" xfId="0" applyFont="1" applyFill="1" applyBorder="1" applyAlignment="1">
      <alignment horizontal="center"/>
    </xf>
    <xf numFmtId="0" fontId="31" fillId="9" borderId="31" xfId="0" applyFont="1" applyFill="1" applyBorder="1" applyAlignment="1">
      <alignment horizontal="center"/>
    </xf>
    <xf numFmtId="0" fontId="31" fillId="9" borderId="28" xfId="0" applyFont="1" applyFill="1" applyBorder="1" applyAlignment="1">
      <alignment horizontal="center"/>
    </xf>
    <xf numFmtId="0" fontId="31" fillId="9" borderId="17" xfId="0" applyFont="1" applyFill="1" applyBorder="1" applyAlignment="1">
      <alignment horizontal="center"/>
    </xf>
    <xf numFmtId="0" fontId="36" fillId="0" borderId="0" xfId="0" applyFont="1" applyAlignment="1">
      <alignment horizontal="left" vertical="center"/>
    </xf>
    <xf numFmtId="0" fontId="36" fillId="0" borderId="10" xfId="0" applyFont="1" applyBorder="1" applyAlignment="1">
      <alignment horizontal="left" vertical="center"/>
    </xf>
    <xf numFmtId="0" fontId="23" fillId="8" borderId="1" xfId="0" applyFont="1" applyFill="1" applyBorder="1" applyAlignment="1">
      <alignment horizontal="left" vertical="center"/>
    </xf>
    <xf numFmtId="0" fontId="23" fillId="8" borderId="20" xfId="0" applyFont="1" applyFill="1" applyBorder="1" applyAlignment="1">
      <alignment horizontal="left" vertical="center"/>
    </xf>
    <xf numFmtId="0" fontId="23" fillId="8" borderId="19" xfId="0" applyFont="1" applyFill="1" applyBorder="1" applyAlignment="1">
      <alignment horizontal="left" vertical="center"/>
    </xf>
    <xf numFmtId="0" fontId="20" fillId="4" borderId="37" xfId="0" applyFont="1" applyFill="1" applyBorder="1" applyAlignment="1">
      <alignment horizontal="center" vertical="center" wrapText="1"/>
    </xf>
    <xf numFmtId="0" fontId="20" fillId="4" borderId="38" xfId="0" applyFont="1" applyFill="1" applyBorder="1" applyAlignment="1">
      <alignment horizontal="center" vertical="center" wrapText="1"/>
    </xf>
    <xf numFmtId="0" fontId="20" fillId="4" borderId="39" xfId="0" applyFont="1" applyFill="1" applyBorder="1" applyAlignment="1">
      <alignment horizontal="center" vertical="center" wrapText="1"/>
    </xf>
    <xf numFmtId="0" fontId="11" fillId="4" borderId="22" xfId="0" applyFont="1" applyFill="1" applyBorder="1" applyAlignment="1"/>
    <xf numFmtId="0" fontId="11" fillId="4" borderId="13" xfId="0" applyFont="1" applyFill="1" applyBorder="1" applyAlignment="1"/>
    <xf numFmtId="0" fontId="11" fillId="4" borderId="40" xfId="0" applyFont="1" applyFill="1" applyBorder="1" applyAlignment="1"/>
    <xf numFmtId="0" fontId="11" fillId="4" borderId="41" xfId="0" applyFont="1" applyFill="1" applyBorder="1" applyAlignment="1"/>
    <xf numFmtId="0" fontId="11" fillId="9" borderId="44" xfId="0" applyFont="1" applyFill="1" applyBorder="1" applyAlignment="1"/>
    <xf numFmtId="0" fontId="11" fillId="9" borderId="45" xfId="0" applyFont="1" applyFill="1" applyBorder="1" applyAlignment="1"/>
    <xf numFmtId="0" fontId="11" fillId="0" borderId="0" xfId="0" applyFont="1" applyAlignment="1">
      <alignment horizontal="left" vertical="top" wrapText="1"/>
    </xf>
    <xf numFmtId="0" fontId="45" fillId="3" borderId="0" xfId="0" applyFont="1" applyFill="1" applyBorder="1" applyAlignment="1">
      <alignment vertical="center"/>
    </xf>
    <xf numFmtId="0" fontId="11" fillId="20" borderId="10" xfId="0" applyFont="1" applyFill="1" applyBorder="1" applyAlignment="1"/>
    <xf numFmtId="167" fontId="11" fillId="20" borderId="10" xfId="0" applyNumberFormat="1" applyFont="1" applyFill="1" applyBorder="1" applyAlignment="1"/>
    <xf numFmtId="0" fontId="50" fillId="3" borderId="0" xfId="0" applyFont="1" applyFill="1" applyBorder="1" applyAlignment="1">
      <alignment horizontal="center"/>
    </xf>
    <xf numFmtId="0" fontId="11" fillId="0" borderId="0" xfId="0" applyFont="1" applyAlignment="1">
      <alignment vertical="center" wrapText="1"/>
    </xf>
    <xf numFmtId="0" fontId="11" fillId="0" borderId="19" xfId="0" applyFont="1" applyBorder="1" applyAlignment="1">
      <alignment vertical="center" wrapText="1"/>
    </xf>
    <xf numFmtId="0" fontId="36" fillId="0" borderId="0" xfId="0" applyFont="1" applyBorder="1" applyAlignment="1">
      <alignment horizontal="left" vertical="center"/>
    </xf>
    <xf numFmtId="0" fontId="20" fillId="0" borderId="0" xfId="0" applyFont="1" applyFill="1" applyBorder="1" applyAlignment="1">
      <alignment horizontal="center" vertical="center" wrapText="1"/>
    </xf>
    <xf numFmtId="0" fontId="11" fillId="0" borderId="0" xfId="0" applyFont="1" applyBorder="1" applyAlignment="1">
      <alignment vertical="center" wrapText="1"/>
    </xf>
    <xf numFmtId="0" fontId="47" fillId="0" borderId="0" xfId="0" quotePrefix="1" applyFont="1" applyFill="1" applyBorder="1" applyAlignment="1">
      <alignment horizontal="center" vertical="center"/>
    </xf>
    <xf numFmtId="0" fontId="47" fillId="0" borderId="0" xfId="0" quotePrefix="1" applyFont="1" applyFill="1" applyBorder="1" applyAlignment="1">
      <alignment horizontal="center" vertical="center" wrapText="1"/>
    </xf>
    <xf numFmtId="0" fontId="23" fillId="0" borderId="50" xfId="0" applyFont="1" applyBorder="1" applyAlignment="1">
      <alignment horizontal="left" vertical="center"/>
    </xf>
    <xf numFmtId="0" fontId="23" fillId="0" borderId="9" xfId="0" applyFont="1" applyBorder="1" applyAlignment="1">
      <alignment horizontal="left" vertical="center"/>
    </xf>
    <xf numFmtId="0" fontId="20" fillId="4" borderId="0" xfId="0" applyFont="1" applyFill="1" applyBorder="1" applyAlignment="1">
      <alignment horizontal="center" vertical="center"/>
    </xf>
    <xf numFmtId="0" fontId="20" fillId="4" borderId="25" xfId="0" applyFont="1" applyFill="1" applyBorder="1" applyAlignment="1">
      <alignment horizontal="center" vertical="center"/>
    </xf>
    <xf numFmtId="0" fontId="20" fillId="4" borderId="1" xfId="0" applyFont="1" applyFill="1" applyBorder="1" applyAlignment="1">
      <alignment horizontal="left" vertical="center"/>
    </xf>
    <xf numFmtId="0" fontId="20" fillId="4" borderId="19" xfId="0" applyFont="1" applyFill="1" applyBorder="1" applyAlignment="1">
      <alignment horizontal="left" vertical="center"/>
    </xf>
    <xf numFmtId="0" fontId="42" fillId="0" borderId="0" xfId="0" quotePrefix="1" applyFont="1" applyFill="1" applyBorder="1" applyAlignment="1">
      <alignment horizontal="center" vertical="center"/>
    </xf>
    <xf numFmtId="167" fontId="11" fillId="20" borderId="166" xfId="0" applyNumberFormat="1" applyFont="1" applyFill="1" applyBorder="1" applyAlignment="1">
      <alignment horizontal="center"/>
    </xf>
    <xf numFmtId="167" fontId="11" fillId="20" borderId="48" xfId="0" applyNumberFormat="1" applyFont="1" applyFill="1" applyBorder="1" applyAlignment="1">
      <alignment horizontal="center"/>
    </xf>
    <xf numFmtId="167" fontId="11" fillId="20" borderId="167" xfId="0" applyNumberFormat="1" applyFont="1" applyFill="1" applyBorder="1" applyAlignment="1">
      <alignment horizontal="center"/>
    </xf>
    <xf numFmtId="0" fontId="20" fillId="4" borderId="16" xfId="0" applyFont="1" applyFill="1" applyBorder="1" applyAlignment="1">
      <alignment horizontal="left" vertical="center"/>
    </xf>
    <xf numFmtId="0" fontId="45" fillId="3" borderId="0" xfId="0" applyFont="1" applyFill="1" applyBorder="1" applyAlignment="1">
      <alignment horizontal="left" vertical="center"/>
    </xf>
    <xf numFmtId="0" fontId="20" fillId="4" borderId="51" xfId="0" applyFont="1" applyFill="1" applyBorder="1" applyAlignment="1">
      <alignment horizontal="center" vertical="center" wrapText="1"/>
    </xf>
    <xf numFmtId="0" fontId="20" fillId="4" borderId="52" xfId="0" applyFont="1" applyFill="1" applyBorder="1" applyAlignment="1">
      <alignment horizontal="center" vertical="center" wrapText="1"/>
    </xf>
    <xf numFmtId="0" fontId="20" fillId="4" borderId="54" xfId="0" applyFont="1" applyFill="1" applyBorder="1" applyAlignment="1">
      <alignment horizontal="center" vertical="center" wrapText="1"/>
    </xf>
    <xf numFmtId="0" fontId="31" fillId="3" borderId="0" xfId="0" applyFont="1" applyFill="1" applyBorder="1" applyAlignment="1">
      <alignment horizontal="center"/>
    </xf>
    <xf numFmtId="0" fontId="20" fillId="4" borderId="5" xfId="0" applyFont="1" applyFill="1" applyBorder="1" applyAlignment="1">
      <alignment horizontal="center" vertical="center" wrapText="1"/>
    </xf>
    <xf numFmtId="0" fontId="20" fillId="4" borderId="53" xfId="0" applyFont="1" applyFill="1" applyBorder="1" applyAlignment="1">
      <alignment horizontal="center" vertical="center" wrapText="1"/>
    </xf>
    <xf numFmtId="0" fontId="20" fillId="4" borderId="55" xfId="0" applyFont="1" applyFill="1" applyBorder="1" applyAlignment="1">
      <alignment horizontal="center" vertical="center" wrapText="1"/>
    </xf>
    <xf numFmtId="0" fontId="20" fillId="4" borderId="19" xfId="0" applyFont="1" applyFill="1" applyBorder="1" applyAlignment="1">
      <alignment horizontal="center" vertical="center" wrapText="1"/>
    </xf>
    <xf numFmtId="0" fontId="11" fillId="0" borderId="7" xfId="7" applyFont="1" applyFill="1" applyBorder="1" applyAlignment="1">
      <alignment vertical="center" wrapText="1"/>
    </xf>
    <xf numFmtId="0" fontId="20" fillId="3" borderId="0" xfId="0" applyFont="1" applyFill="1" applyAlignment="1">
      <alignment horizontal="right" vertical="center"/>
    </xf>
    <xf numFmtId="0" fontId="15" fillId="4" borderId="22" xfId="0" applyFont="1" applyFill="1" applyBorder="1" applyAlignment="1"/>
    <xf numFmtId="0" fontId="15" fillId="4" borderId="61" xfId="0" applyFont="1" applyFill="1" applyBorder="1" applyAlignment="1"/>
    <xf numFmtId="0" fontId="15" fillId="4" borderId="6" xfId="0" applyFont="1" applyFill="1" applyBorder="1" applyAlignment="1"/>
    <xf numFmtId="0" fontId="15" fillId="4" borderId="64" xfId="0" applyFont="1" applyFill="1" applyBorder="1" applyAlignment="1"/>
    <xf numFmtId="0" fontId="15" fillId="4" borderId="67" xfId="0" applyFont="1" applyFill="1" applyBorder="1" applyAlignment="1"/>
    <xf numFmtId="0" fontId="15" fillId="4" borderId="68" xfId="0" applyFont="1" applyFill="1" applyBorder="1" applyAlignment="1"/>
    <xf numFmtId="0" fontId="11" fillId="7" borderId="50" xfId="0" applyFont="1" applyFill="1" applyBorder="1" applyAlignment="1">
      <alignment horizontal="left" vertical="center" wrapText="1"/>
    </xf>
    <xf numFmtId="0" fontId="16" fillId="4" borderId="22" xfId="0" applyFont="1" applyFill="1" applyBorder="1" applyAlignment="1">
      <alignment horizontal="left" vertical="center" wrapText="1"/>
    </xf>
    <xf numFmtId="0" fontId="16" fillId="4" borderId="12" xfId="0" applyFont="1" applyFill="1" applyBorder="1" applyAlignment="1">
      <alignment horizontal="left" vertical="center" wrapText="1"/>
    </xf>
    <xf numFmtId="0" fontId="16" fillId="4" borderId="24" xfId="0" applyFont="1" applyFill="1" applyBorder="1" applyAlignment="1">
      <alignment horizontal="left" vertical="center" wrapText="1"/>
    </xf>
    <xf numFmtId="0" fontId="23" fillId="8" borderId="1" xfId="0" applyFont="1" applyFill="1" applyBorder="1" applyAlignment="1">
      <alignment horizontal="left" vertical="center" wrapText="1"/>
    </xf>
    <xf numFmtId="0" fontId="23" fillId="8" borderId="19" xfId="0" applyFont="1" applyFill="1" applyBorder="1" applyAlignment="1">
      <alignment horizontal="left" vertical="center" wrapText="1"/>
    </xf>
    <xf numFmtId="0" fontId="11" fillId="20" borderId="1" xfId="0" applyFont="1" applyFill="1" applyBorder="1" applyAlignment="1"/>
    <xf numFmtId="0" fontId="11" fillId="20" borderId="19" xfId="0" applyFont="1" applyFill="1" applyBorder="1" applyAlignment="1"/>
    <xf numFmtId="0" fontId="11" fillId="20" borderId="29" xfId="0" applyFont="1" applyFill="1" applyBorder="1" applyAlignment="1"/>
    <xf numFmtId="0" fontId="20" fillId="4" borderId="62" xfId="0" applyFont="1" applyFill="1" applyBorder="1" applyAlignment="1">
      <alignment horizontal="center" vertical="center" wrapText="1"/>
    </xf>
    <xf numFmtId="0" fontId="20" fillId="4" borderId="63" xfId="0" applyFont="1" applyFill="1" applyBorder="1" applyAlignment="1">
      <alignment horizontal="center" vertical="center" wrapText="1"/>
    </xf>
    <xf numFmtId="0" fontId="11" fillId="0" borderId="0" xfId="7" applyFont="1" applyFill="1" applyBorder="1" applyAlignment="1">
      <alignment vertical="center" wrapText="1"/>
    </xf>
    <xf numFmtId="0" fontId="31" fillId="9" borderId="30" xfId="0" applyFont="1" applyFill="1" applyBorder="1" applyAlignment="1"/>
    <xf numFmtId="0" fontId="31" fillId="9" borderId="31" xfId="0" applyFont="1" applyFill="1" applyBorder="1" applyAlignment="1"/>
    <xf numFmtId="0" fontId="11" fillId="9" borderId="30" xfId="0" applyFont="1" applyFill="1" applyBorder="1" applyAlignment="1"/>
    <xf numFmtId="0" fontId="11" fillId="9" borderId="31" xfId="0" applyFont="1" applyFill="1" applyBorder="1" applyAlignment="1"/>
    <xf numFmtId="0" fontId="23" fillId="7" borderId="6" xfId="0" applyFont="1" applyFill="1" applyBorder="1" applyAlignment="1">
      <alignment horizontal="center" vertical="center" wrapText="1"/>
    </xf>
    <xf numFmtId="0" fontId="23" fillId="7" borderId="0" xfId="0" applyFont="1" applyFill="1" applyBorder="1" applyAlignment="1">
      <alignment horizontal="center" vertical="center" wrapText="1"/>
    </xf>
    <xf numFmtId="0" fontId="15" fillId="9" borderId="69" xfId="0" applyFont="1" applyFill="1" applyBorder="1" applyAlignment="1"/>
    <xf numFmtId="0" fontId="15" fillId="9" borderId="70" xfId="0" applyFont="1" applyFill="1" applyBorder="1" applyAlignment="1"/>
    <xf numFmtId="0" fontId="20" fillId="4" borderId="65" xfId="0" applyFont="1" applyFill="1" applyBorder="1" applyAlignment="1">
      <alignment horizontal="center" vertical="center" wrapText="1"/>
    </xf>
    <xf numFmtId="0" fontId="20" fillId="4" borderId="66" xfId="0" applyFont="1" applyFill="1" applyBorder="1" applyAlignment="1">
      <alignment horizontal="center" vertical="center" wrapText="1"/>
    </xf>
    <xf numFmtId="0" fontId="36" fillId="0" borderId="0" xfId="0" applyFont="1" applyAlignment="1">
      <alignment vertical="center"/>
    </xf>
    <xf numFmtId="0" fontId="36" fillId="0" borderId="10" xfId="0" applyFont="1" applyBorder="1" applyAlignment="1">
      <alignment vertical="center"/>
    </xf>
    <xf numFmtId="0" fontId="31" fillId="4" borderId="59" xfId="0" applyFont="1" applyFill="1" applyBorder="1" applyAlignment="1">
      <alignment horizontal="center"/>
    </xf>
    <xf numFmtId="0" fontId="31" fillId="4" borderId="14" xfId="0" applyFont="1" applyFill="1" applyBorder="1" applyAlignment="1">
      <alignment horizontal="center"/>
    </xf>
    <xf numFmtId="0" fontId="31" fillId="4" borderId="49" xfId="0" applyFont="1" applyFill="1" applyBorder="1" applyAlignment="1">
      <alignment horizontal="center"/>
    </xf>
    <xf numFmtId="0" fontId="31" fillId="4" borderId="2" xfId="0" applyFont="1" applyFill="1" applyBorder="1" applyAlignment="1">
      <alignment horizontal="center"/>
    </xf>
    <xf numFmtId="0" fontId="11" fillId="4" borderId="59" xfId="0" applyFont="1" applyFill="1" applyBorder="1" applyAlignment="1">
      <alignment horizontal="center"/>
    </xf>
    <xf numFmtId="0" fontId="11" fillId="4" borderId="14" xfId="0" applyFont="1" applyFill="1" applyBorder="1" applyAlignment="1">
      <alignment horizontal="center"/>
    </xf>
    <xf numFmtId="0" fontId="11" fillId="4" borderId="49" xfId="0" applyFont="1" applyFill="1" applyBorder="1" applyAlignment="1">
      <alignment horizontal="center"/>
    </xf>
    <xf numFmtId="0" fontId="11" fillId="4" borderId="2" xfId="0" applyFont="1" applyFill="1" applyBorder="1" applyAlignment="1">
      <alignment horizontal="center"/>
    </xf>
    <xf numFmtId="0" fontId="23" fillId="4" borderId="15" xfId="0" applyFont="1" applyFill="1" applyBorder="1" applyAlignment="1">
      <alignment horizontal="center" vertical="center" wrapText="1"/>
    </xf>
    <xf numFmtId="0" fontId="23" fillId="4" borderId="18" xfId="0" applyFont="1" applyFill="1" applyBorder="1" applyAlignment="1">
      <alignment horizontal="center" vertical="center" wrapText="1"/>
    </xf>
    <xf numFmtId="0" fontId="22" fillId="21" borderId="6" xfId="0" applyFont="1" applyFill="1" applyBorder="1" applyAlignment="1">
      <alignment horizontal="left" vertical="top" wrapText="1"/>
    </xf>
    <xf numFmtId="0" fontId="22" fillId="21" borderId="0" xfId="0" applyFont="1" applyFill="1" applyBorder="1" applyAlignment="1">
      <alignment horizontal="left" vertical="top" wrapText="1"/>
    </xf>
    <xf numFmtId="0" fontId="23" fillId="20" borderId="19" xfId="0" applyFont="1" applyFill="1" applyBorder="1" applyAlignment="1">
      <alignment horizontal="left" vertical="center" wrapText="1"/>
    </xf>
    <xf numFmtId="0" fontId="23" fillId="20" borderId="29" xfId="0" applyFont="1" applyFill="1" applyBorder="1" applyAlignment="1">
      <alignment horizontal="left" vertical="center" wrapText="1"/>
    </xf>
    <xf numFmtId="0" fontId="20" fillId="9" borderId="76" xfId="0" applyFont="1" applyFill="1" applyBorder="1" applyAlignment="1">
      <alignment horizontal="center" vertical="center" wrapText="1"/>
    </xf>
    <xf numFmtId="0" fontId="20" fillId="9" borderId="5" xfId="0" applyFont="1" applyFill="1" applyBorder="1" applyAlignment="1">
      <alignment horizontal="center" vertical="center" wrapText="1"/>
    </xf>
    <xf numFmtId="0" fontId="20" fillId="4" borderId="73" xfId="0" applyFont="1" applyFill="1" applyBorder="1" applyAlignment="1">
      <alignment horizontal="center" vertical="center"/>
    </xf>
    <xf numFmtId="0" fontId="20" fillId="4" borderId="55" xfId="0" applyFont="1" applyFill="1" applyBorder="1" applyAlignment="1">
      <alignment horizontal="center" vertical="center"/>
    </xf>
    <xf numFmtId="0" fontId="20" fillId="4" borderId="74" xfId="0" applyFont="1" applyFill="1" applyBorder="1" applyAlignment="1">
      <alignment horizontal="center" vertical="center" wrapText="1"/>
    </xf>
    <xf numFmtId="0" fontId="20" fillId="4" borderId="75" xfId="0" applyFont="1" applyFill="1" applyBorder="1" applyAlignment="1">
      <alignment horizontal="center" vertical="center" wrapText="1"/>
    </xf>
    <xf numFmtId="0" fontId="20" fillId="4" borderId="22" xfId="0" applyFont="1" applyFill="1" applyBorder="1" applyAlignment="1">
      <alignment horizontal="center" vertical="top"/>
    </xf>
    <xf numFmtId="0" fontId="20" fillId="4" borderId="13" xfId="0" applyFont="1" applyFill="1" applyBorder="1" applyAlignment="1">
      <alignment horizontal="center" vertical="top"/>
    </xf>
    <xf numFmtId="0" fontId="20" fillId="4" borderId="28" xfId="0" applyFont="1" applyFill="1" applyBorder="1" applyAlignment="1">
      <alignment horizontal="center" vertical="top"/>
    </xf>
    <xf numFmtId="0" fontId="20" fillId="4" borderId="17" xfId="0" applyFont="1" applyFill="1" applyBorder="1" applyAlignment="1">
      <alignment horizontal="center" vertical="top"/>
    </xf>
    <xf numFmtId="0" fontId="20" fillId="4" borderId="73" xfId="0" applyFont="1" applyFill="1" applyBorder="1" applyAlignment="1">
      <alignment horizontal="center" vertical="center" wrapText="1"/>
    </xf>
    <xf numFmtId="0" fontId="20" fillId="9" borderId="31" xfId="0" applyFont="1" applyFill="1" applyBorder="1" applyAlignment="1">
      <alignment horizontal="center" vertical="center" wrapText="1"/>
    </xf>
    <xf numFmtId="0" fontId="20" fillId="4" borderId="0" xfId="0" applyFont="1" applyFill="1" applyBorder="1" applyAlignment="1">
      <alignment horizontal="center" vertical="top"/>
    </xf>
    <xf numFmtId="0" fontId="20" fillId="4" borderId="25" xfId="0" applyFont="1" applyFill="1" applyBorder="1" applyAlignment="1">
      <alignment horizontal="center" vertical="top"/>
    </xf>
    <xf numFmtId="0" fontId="20" fillId="4" borderId="16" xfId="0" applyFont="1" applyFill="1" applyBorder="1" applyAlignment="1">
      <alignment horizontal="center" vertical="top"/>
    </xf>
    <xf numFmtId="0" fontId="20" fillId="4" borderId="53" xfId="0" applyFont="1" applyFill="1" applyBorder="1" applyAlignment="1">
      <alignment horizontal="center" vertical="center"/>
    </xf>
    <xf numFmtId="0" fontId="20" fillId="3" borderId="0" xfId="0" applyFont="1" applyFill="1" applyBorder="1" applyAlignment="1">
      <alignment horizontal="left" vertical="center"/>
    </xf>
    <xf numFmtId="0" fontId="19" fillId="0" borderId="80" xfId="0" applyFont="1" applyFill="1" applyBorder="1" applyAlignment="1">
      <alignment horizontal="left" vertical="top" wrapText="1"/>
    </xf>
    <xf numFmtId="0" fontId="19" fillId="0" borderId="81" xfId="0" applyFont="1" applyFill="1" applyBorder="1" applyAlignment="1">
      <alignment horizontal="left" vertical="top" wrapText="1"/>
    </xf>
    <xf numFmtId="0" fontId="19" fillId="0" borderId="82" xfId="0" applyFont="1" applyFill="1" applyBorder="1" applyAlignment="1">
      <alignment horizontal="left" vertical="top" wrapText="1"/>
    </xf>
    <xf numFmtId="0" fontId="11" fillId="0" borderId="84" xfId="0" applyFont="1" applyBorder="1" applyAlignment="1" applyProtection="1">
      <alignment horizontal="left" wrapText="1"/>
      <protection locked="0"/>
    </xf>
    <xf numFmtId="0" fontId="11" fillId="0" borderId="85" xfId="0" applyFont="1" applyBorder="1" applyAlignment="1" applyProtection="1">
      <alignment horizontal="left"/>
      <protection locked="0"/>
    </xf>
    <xf numFmtId="0" fontId="11" fillId="0" borderId="86" xfId="0" applyFont="1" applyBorder="1" applyAlignment="1" applyProtection="1">
      <alignment horizontal="left"/>
      <protection locked="0"/>
    </xf>
    <xf numFmtId="0" fontId="20" fillId="4" borderId="88" xfId="0" applyFont="1" applyFill="1" applyBorder="1" applyAlignment="1" applyProtection="1">
      <alignment horizontal="center" vertical="center"/>
    </xf>
    <xf numFmtId="0" fontId="20" fillId="4" borderId="89" xfId="0" applyFont="1" applyFill="1" applyBorder="1" applyAlignment="1" applyProtection="1">
      <alignment horizontal="center" vertical="center"/>
    </xf>
    <xf numFmtId="0" fontId="20" fillId="4" borderId="90" xfId="0" applyFont="1" applyFill="1" applyBorder="1" applyAlignment="1" applyProtection="1">
      <alignment horizontal="center" vertical="center"/>
    </xf>
    <xf numFmtId="0" fontId="20" fillId="4" borderId="92" xfId="0" applyFont="1" applyFill="1" applyBorder="1" applyAlignment="1" applyProtection="1">
      <alignment horizontal="center" vertical="center"/>
    </xf>
    <xf numFmtId="0" fontId="20" fillId="4" borderId="93" xfId="0" applyFont="1" applyFill="1" applyBorder="1" applyAlignment="1" applyProtection="1">
      <alignment horizontal="center" vertical="center"/>
    </xf>
    <xf numFmtId="0" fontId="20" fillId="4" borderId="94" xfId="0" applyFont="1" applyFill="1" applyBorder="1" applyAlignment="1" applyProtection="1">
      <alignment horizontal="center" vertical="center"/>
    </xf>
    <xf numFmtId="0" fontId="20" fillId="0" borderId="0" xfId="0" applyFont="1" applyFill="1" applyBorder="1" applyAlignment="1" applyProtection="1">
      <alignment vertical="center"/>
    </xf>
    <xf numFmtId="0" fontId="20" fillId="9" borderId="88" xfId="0" applyFont="1" applyFill="1" applyBorder="1" applyAlignment="1" applyProtection="1">
      <alignment horizontal="center" vertical="center"/>
    </xf>
    <xf numFmtId="0" fontId="20" fillId="9" borderId="89" xfId="0" applyFont="1" applyFill="1" applyBorder="1" applyAlignment="1" applyProtection="1">
      <alignment horizontal="center" vertical="center"/>
    </xf>
    <xf numFmtId="0" fontId="20" fillId="9" borderId="92" xfId="0" applyFont="1" applyFill="1" applyBorder="1" applyAlignment="1" applyProtection="1">
      <alignment horizontal="center" vertical="center"/>
    </xf>
    <xf numFmtId="0" fontId="20" fillId="9" borderId="93" xfId="0" applyFont="1" applyFill="1" applyBorder="1" applyAlignment="1" applyProtection="1">
      <alignment horizontal="center" vertical="center"/>
    </xf>
    <xf numFmtId="167" fontId="15" fillId="5" borderId="1" xfId="0" quotePrefix="1" applyNumberFormat="1" applyFont="1" applyFill="1" applyBorder="1" applyAlignment="1" applyProtection="1">
      <alignment horizontal="left" vertical="center" wrapText="1"/>
      <protection hidden="1"/>
    </xf>
    <xf numFmtId="167" fontId="15" fillId="5" borderId="19" xfId="0" quotePrefix="1" applyNumberFormat="1" applyFont="1" applyFill="1" applyBorder="1" applyAlignment="1" applyProtection="1">
      <alignment horizontal="left" vertical="center" wrapText="1"/>
      <protection hidden="1"/>
    </xf>
    <xf numFmtId="0" fontId="23" fillId="8" borderId="20" xfId="0" applyFont="1" applyFill="1" applyBorder="1" applyAlignment="1">
      <alignment horizontal="left" vertical="center" wrapText="1"/>
    </xf>
    <xf numFmtId="167" fontId="15" fillId="5" borderId="174" xfId="0" quotePrefix="1" applyNumberFormat="1" applyFont="1" applyFill="1" applyBorder="1" applyAlignment="1" applyProtection="1">
      <alignment horizontal="left" vertical="center" wrapText="1"/>
      <protection hidden="1"/>
    </xf>
    <xf numFmtId="167" fontId="15" fillId="5" borderId="175" xfId="0" quotePrefix="1" applyNumberFormat="1" applyFont="1" applyFill="1" applyBorder="1" applyAlignment="1" applyProtection="1">
      <alignment horizontal="left" vertical="center" wrapText="1"/>
      <protection hidden="1"/>
    </xf>
    <xf numFmtId="167" fontId="15" fillId="5" borderId="176" xfId="0" quotePrefix="1" applyNumberFormat="1" applyFont="1" applyFill="1" applyBorder="1" applyAlignment="1" applyProtection="1">
      <alignment horizontal="left" vertical="center" wrapText="1"/>
      <protection hidden="1"/>
    </xf>
    <xf numFmtId="167" fontId="15" fillId="5" borderId="87" xfId="0" quotePrefix="1" applyNumberFormat="1" applyFont="1" applyFill="1" applyBorder="1" applyAlignment="1" applyProtection="1">
      <alignment horizontal="left" vertical="center" wrapText="1"/>
      <protection hidden="1"/>
    </xf>
    <xf numFmtId="167" fontId="15" fillId="5" borderId="81" xfId="0" quotePrefix="1" applyNumberFormat="1" applyFont="1" applyFill="1" applyBorder="1" applyAlignment="1" applyProtection="1">
      <alignment horizontal="left" vertical="center" wrapText="1"/>
      <protection hidden="1"/>
    </xf>
    <xf numFmtId="167" fontId="15" fillId="5" borderId="177" xfId="0" quotePrefix="1" applyNumberFormat="1" applyFont="1" applyFill="1" applyBorder="1" applyAlignment="1" applyProtection="1">
      <alignment horizontal="left" vertical="center" wrapText="1"/>
      <protection hidden="1"/>
    </xf>
    <xf numFmtId="0" fontId="20" fillId="4" borderId="5" xfId="0" applyFont="1" applyFill="1" applyBorder="1" applyAlignment="1" applyProtection="1">
      <alignment horizontal="center" vertical="center" wrapText="1"/>
    </xf>
    <xf numFmtId="0" fontId="20" fillId="4" borderId="55" xfId="0" applyFont="1" applyFill="1" applyBorder="1" applyAlignment="1" applyProtection="1">
      <alignment horizontal="center" vertical="center" wrapText="1"/>
    </xf>
    <xf numFmtId="0" fontId="20" fillId="4" borderId="31" xfId="0" applyFont="1" applyFill="1" applyBorder="1" applyAlignment="1" applyProtection="1">
      <alignment horizontal="center" vertical="center"/>
    </xf>
    <xf numFmtId="0" fontId="20" fillId="4" borderId="25" xfId="0" applyFont="1" applyFill="1" applyBorder="1" applyAlignment="1" applyProtection="1">
      <alignment horizontal="center" vertical="center"/>
    </xf>
    <xf numFmtId="0" fontId="20" fillId="4" borderId="17" xfId="0" applyFont="1" applyFill="1" applyBorder="1" applyAlignment="1" applyProtection="1">
      <alignment horizontal="center" vertical="center"/>
    </xf>
    <xf numFmtId="0" fontId="20" fillId="4" borderId="3" xfId="0" applyFont="1" applyFill="1" applyBorder="1" applyAlignment="1" applyProtection="1">
      <alignment horizontal="center" vertical="center" wrapText="1"/>
    </xf>
    <xf numFmtId="0" fontId="20" fillId="4" borderId="83" xfId="0" applyFont="1" applyFill="1" applyBorder="1" applyAlignment="1" applyProtection="1">
      <alignment horizontal="center" vertical="center" wrapText="1"/>
    </xf>
    <xf numFmtId="0" fontId="20" fillId="4" borderId="31" xfId="0" applyFont="1" applyFill="1" applyBorder="1" applyAlignment="1" applyProtection="1">
      <alignment horizontal="center" vertical="center" wrapText="1"/>
    </xf>
    <xf numFmtId="0" fontId="11" fillId="0" borderId="80" xfId="0" applyFont="1" applyBorder="1" applyAlignment="1">
      <alignment horizontal="left" wrapText="1"/>
    </xf>
    <xf numFmtId="0" fontId="11" fillId="0" borderId="81" xfId="0" applyFont="1" applyBorder="1" applyAlignment="1">
      <alignment horizontal="left" wrapText="1"/>
    </xf>
    <xf numFmtId="0" fontId="11" fillId="0" borderId="82" xfId="0" applyFont="1" applyBorder="1" applyAlignment="1">
      <alignment horizontal="left" wrapText="1"/>
    </xf>
    <xf numFmtId="0" fontId="20" fillId="4" borderId="35" xfId="0" applyFont="1" applyFill="1" applyBorder="1" applyAlignment="1" applyProtection="1">
      <alignment horizontal="left" vertical="center"/>
    </xf>
    <xf numFmtId="0" fontId="20" fillId="4" borderId="25" xfId="0" applyFont="1" applyFill="1" applyBorder="1" applyAlignment="1" applyProtection="1">
      <alignment horizontal="left" vertical="center"/>
    </xf>
    <xf numFmtId="0" fontId="20" fillId="4" borderId="26" xfId="0" applyFont="1" applyFill="1" applyBorder="1" applyAlignment="1" applyProtection="1">
      <alignment horizontal="left" vertical="center"/>
    </xf>
    <xf numFmtId="0" fontId="20" fillId="4" borderId="16" xfId="0" applyFont="1" applyFill="1" applyBorder="1" applyAlignment="1" applyProtection="1">
      <alignment horizontal="left" vertical="center"/>
    </xf>
    <xf numFmtId="0" fontId="20" fillId="4" borderId="1" xfId="0" applyFont="1" applyFill="1" applyBorder="1" applyAlignment="1" applyProtection="1">
      <alignment horizontal="left" vertical="center"/>
    </xf>
    <xf numFmtId="0" fontId="20" fillId="4" borderId="20" xfId="0" applyFont="1" applyFill="1" applyBorder="1" applyAlignment="1" applyProtection="1">
      <alignment horizontal="left" vertical="center"/>
    </xf>
    <xf numFmtId="0" fontId="20" fillId="4" borderId="5" xfId="0" applyFont="1" applyFill="1" applyBorder="1" applyAlignment="1" applyProtection="1">
      <alignment horizontal="center" vertical="center"/>
    </xf>
    <xf numFmtId="0" fontId="20" fillId="4" borderId="55" xfId="0" applyFont="1" applyFill="1" applyBorder="1" applyAlignment="1" applyProtection="1">
      <alignment horizontal="center" vertical="center"/>
    </xf>
    <xf numFmtId="170" fontId="27" fillId="12" borderId="1" xfId="0" applyNumberFormat="1" applyFont="1" applyFill="1" applyBorder="1" applyAlignment="1" applyProtection="1">
      <alignment horizontal="center" vertical="center" wrapText="1"/>
    </xf>
    <xf numFmtId="170" fontId="27" fillId="12" borderId="19" xfId="0" applyNumberFormat="1" applyFont="1" applyFill="1" applyBorder="1" applyAlignment="1" applyProtection="1">
      <alignment horizontal="center" vertical="center" wrapText="1"/>
    </xf>
    <xf numFmtId="170" fontId="27" fillId="12" borderId="20" xfId="0" applyNumberFormat="1" applyFont="1" applyFill="1" applyBorder="1" applyAlignment="1" applyProtection="1">
      <alignment horizontal="center" vertical="center" wrapText="1"/>
    </xf>
    <xf numFmtId="0" fontId="20" fillId="4" borderId="4" xfId="0" applyFont="1" applyFill="1" applyBorder="1" applyAlignment="1" applyProtection="1">
      <alignment horizontal="center" vertical="center"/>
    </xf>
    <xf numFmtId="0" fontId="20" fillId="4" borderId="4" xfId="0" applyFont="1" applyFill="1" applyBorder="1" applyAlignment="1" applyProtection="1">
      <alignment horizontal="center" vertical="center" wrapText="1"/>
    </xf>
    <xf numFmtId="0" fontId="20" fillId="4" borderId="84" xfId="0" applyFont="1" applyFill="1" applyBorder="1" applyAlignment="1" applyProtection="1">
      <alignment horizontal="center" vertical="center" wrapText="1"/>
    </xf>
    <xf numFmtId="0" fontId="20" fillId="4" borderId="85" xfId="0" applyFont="1" applyFill="1" applyBorder="1" applyAlignment="1" applyProtection="1">
      <alignment horizontal="center" vertical="center" wrapText="1"/>
    </xf>
    <xf numFmtId="0" fontId="50" fillId="4" borderId="5" xfId="0" applyFont="1" applyFill="1" applyBorder="1" applyAlignment="1">
      <alignment horizontal="center" wrapText="1"/>
    </xf>
    <xf numFmtId="0" fontId="50" fillId="4" borderId="55" xfId="0" applyFont="1" applyFill="1" applyBorder="1" applyAlignment="1">
      <alignment horizontal="center" wrapText="1"/>
    </xf>
    <xf numFmtId="0" fontId="11" fillId="0" borderId="80" xfId="0" applyFont="1" applyBorder="1" applyAlignment="1">
      <alignment horizontal="left" vertical="top" wrapText="1"/>
    </xf>
    <xf numFmtId="0" fontId="11" fillId="0" borderId="81" xfId="0" applyFont="1" applyBorder="1" applyAlignment="1">
      <alignment horizontal="left" vertical="top" wrapText="1"/>
    </xf>
    <xf numFmtId="0" fontId="11" fillId="0" borderId="82" xfId="0" applyFont="1" applyBorder="1" applyAlignment="1">
      <alignment horizontal="left" vertical="top" wrapText="1"/>
    </xf>
    <xf numFmtId="0" fontId="16" fillId="9" borderId="10" xfId="0" applyFont="1" applyFill="1" applyBorder="1" applyAlignment="1">
      <alignment wrapText="1"/>
    </xf>
    <xf numFmtId="0" fontId="16" fillId="9" borderId="0" xfId="0" applyFont="1" applyFill="1"/>
    <xf numFmtId="0" fontId="16" fillId="9" borderId="22" xfId="0" applyFont="1" applyFill="1" applyBorder="1" applyAlignment="1">
      <alignment wrapText="1"/>
    </xf>
    <xf numFmtId="0" fontId="16" fillId="9" borderId="12" xfId="0" applyFont="1" applyFill="1" applyBorder="1"/>
    <xf numFmtId="0" fontId="16" fillId="9" borderId="24" xfId="0" applyFont="1" applyFill="1" applyBorder="1"/>
    <xf numFmtId="0" fontId="16" fillId="9" borderId="10" xfId="0" quotePrefix="1" applyFont="1" applyFill="1" applyBorder="1" applyAlignment="1">
      <alignment wrapText="1"/>
    </xf>
    <xf numFmtId="0" fontId="16" fillId="9" borderId="0" xfId="0" quotePrefix="1" applyFont="1" applyFill="1"/>
    <xf numFmtId="0" fontId="20" fillId="4" borderId="53" xfId="0" applyFont="1" applyFill="1" applyBorder="1" applyAlignment="1" applyProtection="1">
      <alignment horizontal="center" vertical="center"/>
    </xf>
    <xf numFmtId="0" fontId="20" fillId="4" borderId="19" xfId="0" applyFont="1" applyFill="1" applyBorder="1" applyAlignment="1" applyProtection="1">
      <alignment horizontal="center" vertical="center"/>
    </xf>
    <xf numFmtId="0" fontId="20" fillId="4" borderId="20" xfId="0" applyFont="1" applyFill="1" applyBorder="1" applyAlignment="1" applyProtection="1">
      <alignment horizontal="center" vertical="center"/>
    </xf>
    <xf numFmtId="0" fontId="20" fillId="4" borderId="53" xfId="0" applyFont="1" applyFill="1" applyBorder="1" applyAlignment="1" applyProtection="1">
      <alignment horizontal="center" vertical="center" wrapText="1"/>
    </xf>
    <xf numFmtId="0" fontId="20" fillId="4" borderId="35" xfId="0" applyFont="1" applyFill="1" applyBorder="1" applyAlignment="1" applyProtection="1">
      <alignment horizontal="center" vertical="center" wrapText="1"/>
    </xf>
    <xf numFmtId="0" fontId="20" fillId="4" borderId="1" xfId="0" applyFont="1" applyFill="1" applyBorder="1" applyAlignment="1" applyProtection="1">
      <alignment horizontal="center" vertical="center" wrapText="1"/>
    </xf>
    <xf numFmtId="0" fontId="20" fillId="4" borderId="19" xfId="0" applyFont="1" applyFill="1" applyBorder="1" applyAlignment="1" applyProtection="1">
      <alignment horizontal="center" vertical="center" wrapText="1"/>
    </xf>
    <xf numFmtId="0" fontId="20" fillId="4" borderId="20" xfId="0" applyFont="1" applyFill="1" applyBorder="1" applyAlignment="1" applyProtection="1">
      <alignment horizontal="center" vertical="center" wrapText="1"/>
    </xf>
    <xf numFmtId="0" fontId="20" fillId="4" borderId="33" xfId="0" applyFont="1" applyFill="1" applyBorder="1" applyAlignment="1" applyProtection="1">
      <alignment horizontal="left" vertical="center"/>
    </xf>
    <xf numFmtId="0" fontId="20" fillId="4" borderId="99" xfId="0" applyFont="1" applyFill="1" applyBorder="1" applyAlignment="1" applyProtection="1">
      <alignment horizontal="left" vertical="center"/>
    </xf>
    <xf numFmtId="0" fontId="11" fillId="8" borderId="33" xfId="0" applyFont="1" applyFill="1" applyBorder="1" applyAlignment="1">
      <alignment horizontal="left" vertical="center" wrapText="1"/>
    </xf>
    <xf numFmtId="0" fontId="11" fillId="8" borderId="99" xfId="0" applyFont="1" applyFill="1" applyBorder="1" applyAlignment="1">
      <alignment horizontal="left" vertical="center" wrapText="1"/>
    </xf>
    <xf numFmtId="0" fontId="20" fillId="4" borderId="100" xfId="0" applyFont="1" applyFill="1" applyBorder="1" applyAlignment="1" applyProtection="1">
      <alignment horizontal="left" vertical="center"/>
    </xf>
    <xf numFmtId="0" fontId="20" fillId="4" borderId="85" xfId="0" applyFont="1" applyFill="1" applyBorder="1" applyAlignment="1" applyProtection="1">
      <alignment horizontal="left" vertical="center"/>
    </xf>
    <xf numFmtId="0" fontId="20" fillId="4" borderId="86" xfId="0" applyFont="1" applyFill="1" applyBorder="1" applyAlignment="1" applyProtection="1">
      <alignment horizontal="left" vertical="center"/>
    </xf>
    <xf numFmtId="0" fontId="20" fillId="4" borderId="84" xfId="0" applyFont="1" applyFill="1" applyBorder="1" applyAlignment="1" applyProtection="1">
      <alignment vertical="center"/>
    </xf>
    <xf numFmtId="0" fontId="20" fillId="4" borderId="85" xfId="0" applyFont="1" applyFill="1" applyBorder="1" applyAlignment="1" applyProtection="1">
      <alignment vertical="center"/>
    </xf>
    <xf numFmtId="0" fontId="11" fillId="0" borderId="101" xfId="0" applyFont="1" applyBorder="1" applyAlignment="1">
      <alignment horizontal="left" wrapText="1"/>
    </xf>
    <xf numFmtId="166" fontId="20" fillId="4" borderId="88" xfId="0" quotePrefix="1" applyNumberFormat="1" applyFont="1" applyFill="1" applyBorder="1" applyAlignment="1" applyProtection="1">
      <alignment horizontal="center" vertical="center"/>
    </xf>
    <xf numFmtId="0" fontId="11" fillId="8" borderId="1" xfId="0" applyFont="1" applyFill="1" applyBorder="1" applyAlignment="1">
      <alignment horizontal="left" vertical="center" wrapText="1"/>
    </xf>
    <xf numFmtId="0" fontId="11" fillId="8" borderId="19" xfId="0" applyFont="1" applyFill="1" applyBorder="1" applyAlignment="1">
      <alignment horizontal="left" vertical="center" wrapText="1"/>
    </xf>
    <xf numFmtId="0" fontId="11" fillId="8" borderId="26" xfId="0" applyFont="1" applyFill="1" applyBorder="1" applyAlignment="1">
      <alignment horizontal="left" vertical="center" wrapText="1"/>
    </xf>
    <xf numFmtId="0" fontId="11" fillId="8" borderId="16" xfId="0" applyFont="1" applyFill="1" applyBorder="1" applyAlignment="1">
      <alignment horizontal="left" vertical="center" wrapText="1"/>
    </xf>
    <xf numFmtId="0" fontId="11" fillId="0" borderId="85" xfId="0" applyFont="1" applyBorder="1" applyAlignment="1" applyProtection="1">
      <alignment horizontal="left" wrapText="1"/>
      <protection locked="0"/>
    </xf>
    <xf numFmtId="0" fontId="11" fillId="0" borderId="102" xfId="0" applyFont="1" applyBorder="1" applyAlignment="1" applyProtection="1">
      <alignment horizontal="left" wrapText="1"/>
      <protection locked="0"/>
    </xf>
    <xf numFmtId="0" fontId="11" fillId="0" borderId="84" xfId="0" applyFont="1" applyBorder="1" applyAlignment="1">
      <alignment horizontal="left" wrapText="1"/>
    </xf>
    <xf numFmtId="0" fontId="11" fillId="0" borderId="85" xfId="0" applyFont="1" applyBorder="1" applyAlignment="1">
      <alignment horizontal="left" wrapText="1"/>
    </xf>
    <xf numFmtId="0" fontId="11" fillId="0" borderId="102" xfId="0" applyFont="1" applyBorder="1" applyAlignment="1">
      <alignment horizontal="left" wrapText="1"/>
    </xf>
    <xf numFmtId="0" fontId="20" fillId="4" borderId="55" xfId="0" applyFont="1" applyFill="1" applyBorder="1" applyAlignment="1" applyProtection="1">
      <alignment horizontal="left" vertical="center"/>
    </xf>
    <xf numFmtId="0" fontId="20" fillId="4" borderId="16" xfId="0" applyFont="1" applyFill="1" applyBorder="1" applyAlignment="1" applyProtection="1">
      <alignment vertical="center"/>
    </xf>
    <xf numFmtId="0" fontId="19" fillId="0" borderId="84" xfId="0" applyFont="1" applyFill="1" applyBorder="1" applyAlignment="1">
      <alignment horizontal="left" vertical="top" wrapText="1"/>
    </xf>
    <xf numFmtId="0" fontId="19" fillId="0" borderId="85" xfId="0" applyFont="1" applyFill="1" applyBorder="1" applyAlignment="1">
      <alignment horizontal="left" vertical="top" wrapText="1"/>
    </xf>
    <xf numFmtId="0" fontId="19" fillId="0" borderId="102" xfId="0" applyFont="1" applyFill="1" applyBorder="1" applyAlignment="1">
      <alignment horizontal="left" vertical="top" wrapText="1"/>
    </xf>
    <xf numFmtId="0" fontId="11" fillId="0" borderId="84" xfId="0" applyFont="1" applyBorder="1" applyAlignment="1">
      <alignment horizontal="left" vertical="top" wrapText="1"/>
    </xf>
    <xf numFmtId="0" fontId="11" fillId="0" borderId="85" xfId="0" applyFont="1" applyBorder="1" applyAlignment="1">
      <alignment horizontal="left" vertical="top" wrapText="1"/>
    </xf>
    <xf numFmtId="0" fontId="11" fillId="0" borderId="102" xfId="0" applyFont="1" applyBorder="1" applyAlignment="1">
      <alignment horizontal="left" vertical="top" wrapText="1"/>
    </xf>
    <xf numFmtId="0" fontId="11" fillId="0" borderId="84" xfId="0" applyFont="1" applyBorder="1" applyAlignment="1" applyProtection="1">
      <alignment horizontal="left" wrapText="1"/>
    </xf>
    <xf numFmtId="0" fontId="11" fillId="0" borderId="85" xfId="0" applyFont="1" applyBorder="1" applyAlignment="1">
      <alignment horizontal="left"/>
    </xf>
    <xf numFmtId="170" fontId="27" fillId="12" borderId="84" xfId="0" applyNumberFormat="1" applyFont="1" applyFill="1" applyBorder="1" applyAlignment="1" applyProtection="1">
      <alignment horizontal="center" vertical="center" wrapText="1"/>
    </xf>
    <xf numFmtId="170" fontId="27" fillId="12" borderId="85" xfId="0" applyNumberFormat="1" applyFont="1" applyFill="1" applyBorder="1" applyAlignment="1" applyProtection="1">
      <alignment horizontal="center" vertical="center" wrapText="1"/>
    </xf>
    <xf numFmtId="170" fontId="27" fillId="12" borderId="86" xfId="0" applyNumberFormat="1" applyFont="1" applyFill="1" applyBorder="1" applyAlignment="1" applyProtection="1">
      <alignment horizontal="center" vertical="center" wrapText="1"/>
    </xf>
    <xf numFmtId="0" fontId="20" fillId="4" borderId="3" xfId="0" applyFont="1" applyFill="1" applyBorder="1" applyAlignment="1" applyProtection="1">
      <alignment horizontal="right" vertical="center" wrapText="1"/>
    </xf>
    <xf numFmtId="0" fontId="20" fillId="4" borderId="146" xfId="0" applyFont="1" applyFill="1" applyBorder="1" applyAlignment="1" applyProtection="1">
      <alignment horizontal="right" vertical="center" wrapText="1"/>
    </xf>
    <xf numFmtId="0" fontId="20" fillId="4" borderId="147" xfId="0" applyFont="1" applyFill="1" applyBorder="1" applyAlignment="1" applyProtection="1">
      <alignment horizontal="left" vertical="center"/>
    </xf>
    <xf numFmtId="0" fontId="23" fillId="13" borderId="33" xfId="0" applyFont="1" applyFill="1" applyBorder="1" applyAlignment="1" applyProtection="1">
      <alignment horizontal="left" vertical="center" wrapText="1"/>
    </xf>
    <xf numFmtId="0" fontId="23" fillId="13" borderId="104" xfId="0" applyFont="1" applyFill="1" applyBorder="1" applyAlignment="1" applyProtection="1">
      <alignment horizontal="left" vertical="center" wrapText="1"/>
    </xf>
    <xf numFmtId="0" fontId="23" fillId="13" borderId="99" xfId="0" applyFont="1" applyFill="1" applyBorder="1" applyAlignment="1" applyProtection="1">
      <alignment horizontal="left" vertical="center" wrapText="1"/>
    </xf>
    <xf numFmtId="170" fontId="11" fillId="7" borderId="4" xfId="9" applyNumberFormat="1" applyFont="1" applyFill="1" applyBorder="1" applyAlignment="1" applyProtection="1">
      <alignment horizontal="center" vertical="center" wrapText="1"/>
      <protection locked="0"/>
    </xf>
    <xf numFmtId="0" fontId="19" fillId="0" borderId="84" xfId="0" applyFont="1" applyFill="1" applyBorder="1" applyAlignment="1">
      <alignment horizontal="left" wrapText="1"/>
    </xf>
    <xf numFmtId="0" fontId="19" fillId="0" borderId="85" xfId="0" applyFont="1" applyFill="1" applyBorder="1" applyAlignment="1">
      <alignment horizontal="left" wrapText="1"/>
    </xf>
    <xf numFmtId="170" fontId="11" fillId="7" borderId="109" xfId="9" applyNumberFormat="1" applyFont="1" applyFill="1" applyBorder="1" applyAlignment="1" applyProtection="1">
      <alignment horizontal="center" vertical="center" wrapText="1"/>
      <protection locked="0"/>
    </xf>
    <xf numFmtId="0" fontId="23" fillId="13" borderId="106" xfId="0" applyFont="1" applyFill="1" applyBorder="1" applyAlignment="1" applyProtection="1">
      <alignment horizontal="left" vertical="center" wrapText="1"/>
    </xf>
    <xf numFmtId="0" fontId="23" fillId="13" borderId="107" xfId="0" applyFont="1" applyFill="1" applyBorder="1" applyAlignment="1" applyProtection="1">
      <alignment horizontal="left" vertical="center" wrapText="1"/>
    </xf>
    <xf numFmtId="0" fontId="23" fillId="13" borderId="108" xfId="0" applyFont="1" applyFill="1" applyBorder="1" applyAlignment="1" applyProtection="1">
      <alignment horizontal="left" vertical="center" wrapText="1"/>
    </xf>
    <xf numFmtId="170" fontId="11" fillId="7" borderId="84" xfId="9" applyNumberFormat="1" applyFont="1" applyFill="1" applyBorder="1" applyAlignment="1" applyProtection="1">
      <alignment horizontal="center" vertical="center" wrapText="1"/>
      <protection locked="0"/>
    </xf>
    <xf numFmtId="170" fontId="11" fillId="7" borderId="86" xfId="9" applyNumberFormat="1" applyFont="1" applyFill="1" applyBorder="1" applyAlignment="1" applyProtection="1">
      <alignment horizontal="center" vertical="center" wrapText="1"/>
      <protection locked="0"/>
    </xf>
    <xf numFmtId="170" fontId="11" fillId="7" borderId="105" xfId="9" applyNumberFormat="1" applyFont="1" applyFill="1" applyBorder="1" applyAlignment="1" applyProtection="1">
      <alignment horizontal="center" vertical="center" wrapText="1"/>
      <protection locked="0"/>
    </xf>
    <xf numFmtId="0" fontId="11" fillId="13" borderId="33" xfId="0" applyFont="1" applyFill="1" applyBorder="1" applyAlignment="1" applyProtection="1">
      <alignment horizontal="left" vertical="center" wrapText="1"/>
    </xf>
    <xf numFmtId="0" fontId="11" fillId="13" borderId="104" xfId="0" applyFont="1" applyFill="1" applyBorder="1" applyAlignment="1" applyProtection="1">
      <alignment horizontal="left" vertical="center" wrapText="1"/>
    </xf>
    <xf numFmtId="0" fontId="20" fillId="4" borderId="84" xfId="0" applyFont="1" applyFill="1" applyBorder="1" applyAlignment="1" applyProtection="1">
      <alignment horizontal="center" vertical="center"/>
    </xf>
    <xf numFmtId="0" fontId="20" fillId="4" borderId="86" xfId="0" applyFont="1" applyFill="1" applyBorder="1" applyAlignment="1" applyProtection="1">
      <alignment horizontal="center" vertical="center"/>
    </xf>
    <xf numFmtId="170" fontId="27" fillId="12" borderId="35" xfId="0" applyNumberFormat="1" applyFont="1" applyFill="1" applyBorder="1" applyAlignment="1" applyProtection="1">
      <alignment horizontal="center" vertical="center" wrapText="1"/>
      <protection locked="0"/>
    </xf>
    <xf numFmtId="170" fontId="27" fillId="12" borderId="0" xfId="0" applyNumberFormat="1" applyFont="1" applyFill="1" applyBorder="1" applyAlignment="1" applyProtection="1">
      <alignment horizontal="center" vertical="center" wrapText="1"/>
      <protection locked="0"/>
    </xf>
    <xf numFmtId="170" fontId="27" fillId="12" borderId="25" xfId="0" applyNumberFormat="1" applyFont="1" applyFill="1" applyBorder="1" applyAlignment="1" applyProtection="1">
      <alignment horizontal="center" vertical="center" wrapText="1"/>
      <protection locked="0"/>
    </xf>
    <xf numFmtId="0" fontId="11" fillId="7" borderId="84" xfId="0" applyFont="1" applyFill="1" applyBorder="1" applyAlignment="1">
      <alignment horizontal="left" vertical="top" wrapText="1"/>
    </xf>
    <xf numFmtId="0" fontId="11" fillId="7" borderId="85" xfId="0" applyFont="1" applyFill="1" applyBorder="1" applyAlignment="1">
      <alignment horizontal="left" vertical="top" wrapText="1"/>
    </xf>
    <xf numFmtId="170" fontId="27" fillId="12" borderId="110" xfId="0" applyNumberFormat="1" applyFont="1" applyFill="1" applyBorder="1" applyAlignment="1" applyProtection="1">
      <alignment horizontal="center" vertical="center" wrapText="1"/>
      <protection locked="0"/>
    </xf>
    <xf numFmtId="0" fontId="16" fillId="9" borderId="10" xfId="0" applyFont="1" applyFill="1" applyBorder="1" applyAlignment="1">
      <alignment vertical="center" wrapText="1"/>
    </xf>
    <xf numFmtId="0" fontId="16" fillId="9" borderId="0" xfId="0" applyFont="1" applyFill="1" applyAlignment="1">
      <alignment vertical="center"/>
    </xf>
    <xf numFmtId="0" fontId="10" fillId="4" borderId="3" xfId="0" applyFont="1" applyFill="1" applyBorder="1"/>
    <xf numFmtId="0" fontId="10" fillId="4" borderId="31" xfId="0" applyFont="1" applyFill="1" applyBorder="1"/>
    <xf numFmtId="0" fontId="10" fillId="4" borderId="35" xfId="0" applyFont="1" applyFill="1" applyBorder="1"/>
    <xf numFmtId="0" fontId="10" fillId="4" borderId="25" xfId="0" applyFont="1" applyFill="1" applyBorder="1"/>
    <xf numFmtId="0" fontId="10" fillId="4" borderId="26" xfId="0" applyFont="1" applyFill="1" applyBorder="1"/>
    <xf numFmtId="0" fontId="10" fillId="4" borderId="17" xfId="0" applyFont="1" applyFill="1" applyBorder="1"/>
    <xf numFmtId="0" fontId="20" fillId="4" borderId="93" xfId="0" applyFont="1" applyFill="1" applyBorder="1" applyAlignment="1" applyProtection="1">
      <alignment vertical="center"/>
    </xf>
    <xf numFmtId="0" fontId="20" fillId="4" borderId="113" xfId="0" applyFont="1" applyFill="1" applyBorder="1" applyAlignment="1" applyProtection="1">
      <alignment vertical="center"/>
    </xf>
    <xf numFmtId="0" fontId="19" fillId="0" borderId="136" xfId="0" applyFont="1" applyFill="1" applyBorder="1" applyAlignment="1">
      <alignment horizontal="left" vertical="top" wrapText="1"/>
    </xf>
    <xf numFmtId="0" fontId="19" fillId="0" borderId="131" xfId="0" applyFont="1" applyFill="1" applyBorder="1" applyAlignment="1">
      <alignment horizontal="left" vertical="top" wrapText="1"/>
    </xf>
    <xf numFmtId="0" fontId="19" fillId="0" borderId="137" xfId="0" applyFont="1" applyFill="1" applyBorder="1" applyAlignment="1">
      <alignment horizontal="left" vertical="top" wrapText="1"/>
    </xf>
    <xf numFmtId="171" fontId="11" fillId="12" borderId="93" xfId="11" applyNumberFormat="1" applyFont="1" applyFill="1" applyBorder="1" applyAlignment="1" applyProtection="1">
      <alignment horizontal="center" vertical="center"/>
    </xf>
    <xf numFmtId="171" fontId="11" fillId="12" borderId="114" xfId="11" applyNumberFormat="1" applyFont="1" applyFill="1" applyBorder="1" applyAlignment="1" applyProtection="1">
      <alignment horizontal="center" vertical="center"/>
    </xf>
    <xf numFmtId="171" fontId="11" fillId="12" borderId="115" xfId="11" applyNumberFormat="1" applyFont="1" applyFill="1" applyBorder="1" applyAlignment="1" applyProtection="1">
      <alignment horizontal="center" vertical="center"/>
    </xf>
    <xf numFmtId="0" fontId="20" fillId="4" borderId="3" xfId="0" applyFont="1" applyFill="1" applyBorder="1" applyAlignment="1" applyProtection="1">
      <alignment vertical="center"/>
    </xf>
    <xf numFmtId="0" fontId="20" fillId="4" borderId="31" xfId="0" applyFont="1" applyFill="1" applyBorder="1" applyAlignment="1" applyProtection="1">
      <alignment vertical="center"/>
    </xf>
    <xf numFmtId="0" fontId="20" fillId="4" borderId="35" xfId="0" applyFont="1" applyFill="1" applyBorder="1" applyAlignment="1" applyProtection="1">
      <alignment vertical="center"/>
    </xf>
    <xf numFmtId="0" fontId="20" fillId="4" borderId="25" xfId="0" applyFont="1" applyFill="1" applyBorder="1" applyAlignment="1" applyProtection="1">
      <alignment vertical="center"/>
    </xf>
    <xf numFmtId="0" fontId="20" fillId="4" borderId="26" xfId="0" applyFont="1" applyFill="1" applyBorder="1" applyAlignment="1" applyProtection="1">
      <alignment vertical="center"/>
    </xf>
    <xf numFmtId="0" fontId="20" fillId="4" borderId="17" xfId="0" applyFont="1" applyFill="1" applyBorder="1" applyAlignment="1" applyProtection="1">
      <alignment vertical="center"/>
    </xf>
    <xf numFmtId="0" fontId="20" fillId="9" borderId="19" xfId="0" applyFont="1" applyFill="1" applyBorder="1" applyAlignment="1">
      <alignment horizontal="center" vertical="center" wrapText="1"/>
    </xf>
    <xf numFmtId="170" fontId="27" fillId="12" borderId="84" xfId="0" applyNumberFormat="1" applyFont="1" applyFill="1" applyBorder="1" applyAlignment="1" applyProtection="1">
      <alignment horizontal="center" vertical="center" wrapText="1"/>
      <protection locked="0"/>
    </xf>
    <xf numFmtId="170" fontId="27" fillId="12" borderId="85" xfId="0" applyNumberFormat="1" applyFont="1" applyFill="1" applyBorder="1" applyAlignment="1" applyProtection="1">
      <alignment horizontal="center" vertical="center" wrapText="1"/>
      <protection locked="0"/>
    </xf>
    <xf numFmtId="0" fontId="11" fillId="0" borderId="116" xfId="0" applyFont="1" applyBorder="1" applyAlignment="1">
      <alignment horizontal="left" vertical="top" wrapText="1"/>
    </xf>
    <xf numFmtId="0" fontId="11" fillId="0" borderId="101" xfId="0" applyFont="1" applyBorder="1" applyAlignment="1">
      <alignment horizontal="left" vertical="top" wrapText="1"/>
    </xf>
    <xf numFmtId="0" fontId="11" fillId="0" borderId="116" xfId="0" applyFont="1" applyBorder="1" applyAlignment="1">
      <alignment horizontal="left" wrapText="1"/>
    </xf>
    <xf numFmtId="0" fontId="11" fillId="8" borderId="20" xfId="0" applyFont="1" applyFill="1" applyBorder="1" applyAlignment="1">
      <alignment horizontal="left" vertical="center" wrapText="1"/>
    </xf>
    <xf numFmtId="49" fontId="19" fillId="7" borderId="84" xfId="10" applyNumberFormat="1" applyFont="1" applyFill="1" applyBorder="1" applyAlignment="1" applyProtection="1">
      <alignment horizontal="left" vertical="center" wrapText="1"/>
      <protection locked="0"/>
    </xf>
    <xf numFmtId="49" fontId="19" fillId="7" borderId="86" xfId="10" applyNumberFormat="1" applyFont="1" applyFill="1" applyBorder="1" applyAlignment="1" applyProtection="1">
      <alignment horizontal="left" vertical="center"/>
      <protection locked="0"/>
    </xf>
    <xf numFmtId="0" fontId="23" fillId="11" borderId="93" xfId="0" applyFont="1" applyFill="1" applyBorder="1" applyAlignment="1" applyProtection="1">
      <alignment horizontal="center" vertical="center" wrapText="1"/>
    </xf>
    <xf numFmtId="0" fontId="23" fillId="11" borderId="4" xfId="0" applyFont="1" applyFill="1" applyBorder="1" applyAlignment="1" applyProtection="1">
      <alignment horizontal="center" vertical="center" wrapText="1"/>
    </xf>
    <xf numFmtId="0" fontId="23" fillId="11" borderId="115" xfId="0" applyFont="1" applyFill="1" applyBorder="1" applyAlignment="1" applyProtection="1">
      <alignment horizontal="center" vertical="center" wrapText="1"/>
    </xf>
    <xf numFmtId="0" fontId="11" fillId="8" borderId="4" xfId="0" applyFont="1" applyFill="1" applyBorder="1" applyAlignment="1">
      <alignment horizontal="left" vertical="center" wrapText="1"/>
    </xf>
    <xf numFmtId="0" fontId="20" fillId="4" borderId="0" xfId="0" applyFont="1" applyFill="1" applyBorder="1" applyAlignment="1" applyProtection="1">
      <alignment horizontal="center" vertical="center" wrapText="1"/>
    </xf>
    <xf numFmtId="0" fontId="20" fillId="4" borderId="110" xfId="0" applyFont="1" applyFill="1" applyBorder="1" applyAlignment="1" applyProtection="1">
      <alignment horizontal="center" vertical="center" wrapText="1"/>
    </xf>
    <xf numFmtId="0" fontId="20" fillId="9" borderId="1" xfId="0" applyFont="1" applyFill="1" applyBorder="1" applyAlignment="1">
      <alignment horizontal="left" vertical="center" wrapText="1"/>
    </xf>
    <xf numFmtId="0" fontId="20" fillId="9" borderId="19" xfId="0" applyFont="1" applyFill="1" applyBorder="1" applyAlignment="1">
      <alignment horizontal="left" vertical="center" wrapText="1"/>
    </xf>
    <xf numFmtId="0" fontId="20" fillId="9" borderId="20" xfId="0" applyFont="1" applyFill="1" applyBorder="1" applyAlignment="1">
      <alignment horizontal="left" vertical="center" wrapText="1"/>
    </xf>
    <xf numFmtId="0" fontId="19" fillId="0" borderId="116" xfId="0" applyFont="1" applyFill="1" applyBorder="1" applyAlignment="1">
      <alignment horizontal="left" vertical="top" wrapText="1"/>
    </xf>
    <xf numFmtId="0" fontId="20" fillId="9" borderId="84" xfId="0" applyFont="1" applyFill="1" applyBorder="1" applyAlignment="1" applyProtection="1">
      <alignment horizontal="center" vertical="center" wrapText="1"/>
    </xf>
    <xf numFmtId="0" fontId="20" fillId="9" borderId="86" xfId="0" applyFont="1" applyFill="1" applyBorder="1" applyAlignment="1" applyProtection="1">
      <alignment horizontal="center" vertical="center" wrapText="1"/>
    </xf>
    <xf numFmtId="0" fontId="20" fillId="9" borderId="100" xfId="0" applyFont="1" applyFill="1" applyBorder="1" applyAlignment="1">
      <alignment horizontal="center" vertical="center" wrapText="1"/>
    </xf>
    <xf numFmtId="0" fontId="20" fillId="9" borderId="148" xfId="0" applyFont="1" applyFill="1" applyBorder="1" applyAlignment="1">
      <alignment horizontal="center" vertical="center" wrapText="1"/>
    </xf>
    <xf numFmtId="0" fontId="10" fillId="4" borderId="0" xfId="0" applyFont="1" applyFill="1"/>
    <xf numFmtId="0" fontId="11" fillId="0" borderId="102" xfId="0" applyFont="1" applyBorder="1" applyAlignment="1" applyProtection="1">
      <alignment horizontal="left"/>
      <protection locked="0"/>
    </xf>
    <xf numFmtId="0" fontId="19" fillId="0" borderId="101" xfId="0" applyFont="1" applyFill="1" applyBorder="1" applyAlignment="1">
      <alignment horizontal="left" vertical="top" wrapText="1"/>
    </xf>
    <xf numFmtId="0" fontId="11" fillId="8" borderId="118" xfId="0" applyFont="1" applyFill="1" applyBorder="1" applyAlignment="1" applyProtection="1">
      <alignment vertical="top" wrapText="1"/>
    </xf>
    <xf numFmtId="0" fontId="11" fillId="8" borderId="119" xfId="0" applyFont="1" applyFill="1" applyBorder="1" applyAlignment="1" applyProtection="1">
      <alignment vertical="top" wrapText="1"/>
    </xf>
    <xf numFmtId="0" fontId="11" fillId="0" borderId="116" xfId="0" applyFont="1" applyBorder="1" applyAlignment="1" applyProtection="1">
      <alignment horizontal="center" wrapText="1"/>
      <protection locked="0"/>
    </xf>
    <xf numFmtId="0" fontId="11" fillId="0" borderId="81" xfId="0" applyFont="1" applyBorder="1" applyAlignment="1" applyProtection="1">
      <alignment horizontal="center" wrapText="1"/>
      <protection locked="0"/>
    </xf>
    <xf numFmtId="0" fontId="11" fillId="0" borderId="101" xfId="0" applyFont="1" applyBorder="1" applyAlignment="1" applyProtection="1">
      <alignment horizontal="center" wrapText="1"/>
      <protection locked="0"/>
    </xf>
    <xf numFmtId="0" fontId="20" fillId="7" borderId="150" xfId="0" applyFont="1" applyFill="1" applyBorder="1" applyAlignment="1" applyProtection="1">
      <alignment horizontal="center" vertical="center" wrapText="1"/>
    </xf>
    <xf numFmtId="0" fontId="20" fillId="7" borderId="152" xfId="0" applyFont="1" applyFill="1" applyBorder="1" applyAlignment="1" applyProtection="1">
      <alignment horizontal="center" vertical="center" wrapText="1"/>
    </xf>
    <xf numFmtId="0" fontId="11" fillId="0" borderId="116" xfId="0" applyFont="1" applyBorder="1" applyAlignment="1">
      <alignment vertical="top" wrapText="1"/>
    </xf>
    <xf numFmtId="0" fontId="11" fillId="0" borderId="81" xfId="0" applyFont="1" applyBorder="1" applyAlignment="1">
      <alignment vertical="top" wrapText="1"/>
    </xf>
    <xf numFmtId="0" fontId="11" fillId="0" borderId="101" xfId="0" applyFont="1" applyBorder="1" applyAlignment="1">
      <alignment vertical="top" wrapText="1"/>
    </xf>
    <xf numFmtId="0" fontId="20" fillId="4" borderId="120" xfId="0" applyFont="1" applyFill="1" applyBorder="1" applyAlignment="1" applyProtection="1">
      <alignment horizontal="center" vertical="center" wrapText="1"/>
    </xf>
    <xf numFmtId="0" fontId="20" fillId="4" borderId="25" xfId="0" applyFont="1" applyFill="1" applyBorder="1" applyAlignment="1" applyProtection="1">
      <alignment horizontal="center" vertical="center" wrapText="1"/>
    </xf>
    <xf numFmtId="0" fontId="20" fillId="4" borderId="17" xfId="0" applyFont="1" applyFill="1" applyBorder="1" applyAlignment="1" applyProtection="1">
      <alignment horizontal="center" vertical="center" wrapText="1"/>
    </xf>
    <xf numFmtId="0" fontId="20" fillId="7" borderId="151" xfId="0" applyFont="1" applyFill="1" applyBorder="1" applyAlignment="1" applyProtection="1">
      <alignment horizontal="center" vertical="center" wrapText="1"/>
    </xf>
    <xf numFmtId="0" fontId="20" fillId="7" borderId="153" xfId="0" applyFont="1" applyFill="1" applyBorder="1" applyAlignment="1" applyProtection="1">
      <alignment horizontal="center" vertical="center" wrapText="1"/>
    </xf>
    <xf numFmtId="0" fontId="19" fillId="0" borderId="116" xfId="0" applyFont="1" applyFill="1" applyBorder="1" applyAlignment="1">
      <alignment vertical="top" wrapText="1"/>
    </xf>
    <xf numFmtId="0" fontId="19" fillId="0" borderId="81" xfId="0" applyFont="1" applyFill="1" applyBorder="1" applyAlignment="1">
      <alignment vertical="top" wrapText="1"/>
    </xf>
    <xf numFmtId="167" fontId="19" fillId="0" borderId="93" xfId="10" applyNumberFormat="1" applyFont="1" applyFill="1" applyBorder="1" applyAlignment="1" applyProtection="1">
      <alignment horizontal="center" vertical="center" wrapText="1"/>
      <protection locked="0"/>
    </xf>
    <xf numFmtId="167" fontId="19" fillId="0" borderId="114" xfId="10" applyNumberFormat="1" applyFont="1" applyFill="1" applyBorder="1" applyAlignment="1" applyProtection="1">
      <alignment horizontal="center" vertical="center" wrapText="1"/>
      <protection locked="0"/>
    </xf>
    <xf numFmtId="167" fontId="19" fillId="0" borderId="115" xfId="10" applyNumberFormat="1" applyFont="1" applyFill="1" applyBorder="1" applyAlignment="1" applyProtection="1">
      <alignment horizontal="center" vertical="center" wrapText="1"/>
      <protection locked="0"/>
    </xf>
    <xf numFmtId="0" fontId="22" fillId="0" borderId="120" xfId="0" applyFont="1" applyBorder="1" applyAlignment="1">
      <alignment horizontal="left" wrapText="1"/>
    </xf>
    <xf numFmtId="0" fontId="22" fillId="0" borderId="0" xfId="0" applyFont="1" applyBorder="1" applyAlignment="1">
      <alignment horizontal="left" wrapText="1"/>
    </xf>
    <xf numFmtId="0" fontId="19" fillId="0" borderId="178" xfId="0" applyFont="1" applyFill="1" applyBorder="1" applyAlignment="1">
      <alignment horizontal="left" vertical="top" wrapText="1"/>
    </xf>
    <xf numFmtId="0" fontId="19" fillId="0" borderId="179" xfId="0" applyFont="1" applyFill="1" applyBorder="1" applyAlignment="1">
      <alignment horizontal="left" vertical="top" wrapText="1"/>
    </xf>
    <xf numFmtId="0" fontId="19" fillId="0" borderId="180" xfId="0" applyFont="1" applyFill="1" applyBorder="1" applyAlignment="1">
      <alignment horizontal="left" vertical="top" wrapText="1"/>
    </xf>
    <xf numFmtId="0" fontId="16" fillId="9" borderId="35" xfId="0" applyFont="1" applyFill="1" applyBorder="1" applyAlignment="1" applyProtection="1">
      <alignment horizontal="left" vertical="center"/>
    </xf>
    <xf numFmtId="0" fontId="16" fillId="9" borderId="0" xfId="0" applyFont="1" applyFill="1" applyBorder="1" applyAlignment="1" applyProtection="1">
      <alignment horizontal="left" vertical="center"/>
    </xf>
    <xf numFmtId="0" fontId="16" fillId="9" borderId="25" xfId="0" applyFont="1" applyFill="1" applyBorder="1" applyAlignment="1" applyProtection="1">
      <alignment horizontal="left" vertical="center"/>
    </xf>
    <xf numFmtId="0" fontId="16" fillId="9" borderId="3" xfId="0" applyFont="1" applyFill="1" applyBorder="1" applyAlignment="1" applyProtection="1">
      <alignment horizontal="left" vertical="center"/>
    </xf>
    <xf numFmtId="0" fontId="16" fillId="9" borderId="83" xfId="0" applyFont="1" applyFill="1" applyBorder="1" applyAlignment="1" applyProtection="1">
      <alignment horizontal="left" vertical="center"/>
    </xf>
    <xf numFmtId="0" fontId="16" fillId="9" borderId="31" xfId="0" applyFont="1" applyFill="1" applyBorder="1" applyAlignment="1" applyProtection="1">
      <alignment horizontal="left" vertical="center"/>
    </xf>
    <xf numFmtId="0" fontId="16" fillId="4" borderId="26" xfId="0" applyFont="1" applyFill="1" applyBorder="1" applyAlignment="1" applyProtection="1">
      <alignment horizontal="center" vertical="center" wrapText="1"/>
    </xf>
    <xf numFmtId="0" fontId="16" fillId="4" borderId="16" xfId="0" applyFont="1" applyFill="1" applyBorder="1" applyAlignment="1" applyProtection="1">
      <alignment horizontal="center" vertical="center" wrapText="1"/>
    </xf>
    <xf numFmtId="0" fontId="16" fillId="4" borderId="17" xfId="0" applyFont="1" applyFill="1" applyBorder="1" applyAlignment="1" applyProtection="1">
      <alignment horizontal="center" vertical="center" wrapText="1"/>
    </xf>
    <xf numFmtId="0" fontId="22" fillId="0" borderId="0" xfId="0" applyFont="1" applyAlignment="1">
      <alignment horizontal="center" wrapText="1"/>
    </xf>
    <xf numFmtId="0" fontId="30" fillId="0" borderId="0" xfId="0" applyFont="1" applyFill="1" applyBorder="1" applyAlignment="1">
      <alignment horizontal="center" vertical="center" wrapText="1"/>
    </xf>
    <xf numFmtId="0" fontId="16" fillId="3" borderId="0" xfId="0" quotePrefix="1" applyFont="1" applyFill="1" applyBorder="1" applyAlignment="1">
      <alignment horizontal="left" vertical="center"/>
    </xf>
    <xf numFmtId="0" fontId="16" fillId="4" borderId="1" xfId="0" applyFont="1" applyFill="1" applyBorder="1" applyAlignment="1" applyProtection="1">
      <alignment horizontal="center" vertical="center" wrapText="1"/>
    </xf>
    <xf numFmtId="0" fontId="16" fillId="4" borderId="19" xfId="0" applyFont="1" applyFill="1" applyBorder="1" applyAlignment="1" applyProtection="1">
      <alignment horizontal="center" vertical="center" wrapText="1"/>
    </xf>
    <xf numFmtId="0" fontId="16" fillId="4" borderId="20" xfId="0" applyFont="1" applyFill="1" applyBorder="1" applyAlignment="1" applyProtection="1">
      <alignment horizontal="center" vertical="center" wrapText="1"/>
    </xf>
    <xf numFmtId="0" fontId="23" fillId="14" borderId="0" xfId="0" applyFont="1" applyFill="1" applyBorder="1" applyAlignment="1">
      <alignment horizontal="center" vertical="center" wrapText="1"/>
    </xf>
    <xf numFmtId="0" fontId="20" fillId="4" borderId="1" xfId="0" applyFont="1" applyFill="1" applyBorder="1" applyAlignment="1" applyProtection="1">
      <alignment horizontal="left" vertical="center" wrapText="1"/>
    </xf>
    <xf numFmtId="0" fontId="20" fillId="4" borderId="20" xfId="0" applyFont="1" applyFill="1" applyBorder="1" applyAlignment="1" applyProtection="1">
      <alignment horizontal="left" vertical="center" wrapText="1"/>
    </xf>
    <xf numFmtId="167" fontId="15" fillId="5" borderId="36" xfId="0" quotePrefix="1" applyNumberFormat="1" applyFont="1" applyFill="1" applyBorder="1" applyAlignment="1" applyProtection="1">
      <alignment horizontal="left" vertical="center" wrapText="1"/>
      <protection hidden="1"/>
    </xf>
  </cellXfs>
  <cellStyles count="14">
    <cellStyle name="Comma" xfId="4" xr:uid="{00000000-0005-0000-0000-000000000000}"/>
    <cellStyle name="Comma [0]" xfId="5" xr:uid="{00000000-0005-0000-0000-000001000000}"/>
    <cellStyle name="Comma 3" xfId="11" xr:uid="{00000000-0005-0000-0000-000002000000}"/>
    <cellStyle name="Currency" xfId="2" xr:uid="{00000000-0005-0000-0000-000003000000}"/>
    <cellStyle name="Currency [0]" xfId="3" xr:uid="{00000000-0005-0000-0000-000004000000}"/>
    <cellStyle name="Hyperlink" xfId="7" xr:uid="{00000000-0005-0000-0000-000005000000}"/>
    <cellStyle name="Neutral" xfId="9" xr:uid="{00000000-0005-0000-0000-000006000000}"/>
    <cellStyle name="Neutral 2" xfId="10" xr:uid="{00000000-0005-0000-0000-000007000000}"/>
    <cellStyle name="Normal" xfId="0" builtinId="0"/>
    <cellStyle name="Normal 2" xfId="12" xr:uid="{00000000-0005-0000-0000-000009000000}"/>
    <cellStyle name="Normal 2 2 2" xfId="13" xr:uid="{00000000-0005-0000-0000-00000A000000}"/>
    <cellStyle name="Normal 4 2" xfId="6" xr:uid="{00000000-0005-0000-0000-00000B000000}"/>
    <cellStyle name="Normal 5" xfId="8" xr:uid="{00000000-0005-0000-0000-00000C000000}"/>
    <cellStyle name="Percent" xfId="1" xr:uid="{00000000-0005-0000-0000-00000D000000}"/>
  </cellStyles>
  <dxfs count="268">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numFmt numFmtId="176" formatCode="0.00000"/>
      <fill>
        <patternFill patternType="solid">
          <bgColor theme="0" tint="-4.9897762993255407E-2"/>
        </patternFill>
      </fill>
      <protection locked="0" hidden="1"/>
    </dxf>
    <dxf>
      <numFmt numFmtId="172" formatCode="0.0000"/>
      <fill>
        <patternFill patternType="solid">
          <bgColor theme="0"/>
        </patternFill>
      </fill>
      <protection locked="0" hidden="1"/>
    </dxf>
    <dxf>
      <border>
        <top style="thin">
          <color theme="4" tint="0.39994506668294322"/>
        </top>
      </border>
    </dxf>
    <dxf>
      <font>
        <b/>
        <i val="0"/>
        <strike val="0"/>
        <u/>
        <sz val="11"/>
        <color rgb="FFFF0000"/>
        <name val="Calibri"/>
      </font>
      <fill>
        <patternFill patternType="solid">
          <bgColor theme="0"/>
        </patternFill>
      </fill>
      <alignment horizontal="center" vertical="bottom" textRotation="0" wrapText="0" shrinkToFit="0" readingOrder="0"/>
      <border>
        <left style="thin">
          <color theme="4" tint="0.39994506668294322"/>
        </left>
        <right style="thin">
          <color theme="4" tint="0.39994506668294322"/>
        </right>
        <top/>
        <bottom/>
      </border>
    </dxf>
    <dxf>
      <numFmt numFmtId="172" formatCode="0.0000"/>
      <fill>
        <patternFill patternType="solid">
          <bgColor theme="0"/>
        </patternFill>
      </fill>
      <protection locked="0" hidden="1"/>
    </dxf>
    <dxf>
      <numFmt numFmtId="172" formatCode="0.0000"/>
      <fill>
        <patternFill patternType="solid">
          <bgColor theme="0"/>
        </patternFill>
      </fill>
      <protection locked="0" hidden="1"/>
    </dxf>
    <dxf>
      <fill>
        <patternFill patternType="solid">
          <bgColor theme="0"/>
        </patternFill>
      </fill>
      <protection locked="0" hidden="1"/>
    </dxf>
    <dxf>
      <font>
        <b/>
        <i val="0"/>
        <strike val="0"/>
        <u/>
        <sz val="11"/>
        <color rgb="FFFF0000"/>
        <name val="Calibri"/>
      </font>
      <fill>
        <patternFill patternType="solid">
          <bgColor theme="0"/>
        </patternFill>
      </fill>
      <alignment horizontal="center" vertical="bottom" textRotation="0" wrapText="0" shrinkToFit="0" readingOrder="0"/>
      <border>
        <left style="thin">
          <color theme="4" tint="0.39994506668294322"/>
        </left>
        <right style="thin">
          <color theme="4" tint="0.39994506668294322"/>
        </right>
        <top/>
        <bottom/>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ont>
        <color theme="0"/>
      </font>
      <fill>
        <patternFill>
          <bgColor rgb="FFC00000"/>
        </patternFill>
      </fill>
      <border>
        <left style="thin">
          <color theme="0"/>
        </left>
        <right style="thin">
          <color theme="0"/>
        </right>
        <top style="thin">
          <color theme="0"/>
        </top>
        <bottom style="thin">
          <color theme="0"/>
        </bottom>
      </border>
    </dxf>
    <dxf>
      <fill>
        <patternFill>
          <bgColor theme="4" tint="0.59996337778862885"/>
        </patternFill>
      </fill>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ill>
        <patternFill>
          <bgColor rgb="FFFFFF00"/>
        </patternFill>
      </fill>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theme="4" tint="0.59996337778862885"/>
        </patternFill>
      </fill>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ill>
        <patternFill>
          <bgColor rgb="FFFFFF00"/>
        </patternFill>
      </fill>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ill>
        <patternFill>
          <bgColor rgb="FFFFFF00"/>
        </patternFill>
      </fill>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color theme="1"/>
      </font>
    </dxf>
    <dxf>
      <font>
        <color theme="1"/>
      </font>
    </dxf>
    <dxf>
      <font>
        <color theme="1"/>
      </font>
    </dxf>
    <dxf>
      <font>
        <color theme="1"/>
      </font>
    </dxf>
    <dxf>
      <fill>
        <patternFill>
          <bgColor rgb="FFFFFF00"/>
        </patternFill>
      </fill>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ill>
        <patternFill>
          <bgColor rgb="FFFFFF00"/>
        </patternFill>
      </fill>
    </dxf>
    <dxf>
      <fill>
        <patternFill>
          <bgColor rgb="FFFFFF00"/>
        </patternFill>
      </fill>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theme="4" tint="0.59996337778862885"/>
        </patternFill>
      </fill>
    </dxf>
    <dxf>
      <font>
        <color theme="1"/>
      </font>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color auto="1"/>
      </font>
      <fill>
        <patternFill>
          <bgColor theme="5" tint="0.79995117038483843"/>
        </patternFill>
      </fill>
    </dxf>
    <dxf>
      <font>
        <color theme="0"/>
      </font>
      <fill>
        <patternFill>
          <bgColor rgb="FFC00000"/>
        </patternFill>
      </fill>
      <border>
        <left style="thin">
          <color theme="0"/>
        </left>
        <right style="thin">
          <color theme="0"/>
        </right>
        <top style="thin">
          <color theme="0"/>
        </top>
        <bottom style="thin">
          <color theme="0"/>
        </bottom>
      </border>
    </dxf>
    <dxf>
      <font>
        <color theme="0"/>
      </font>
      <fill>
        <patternFill>
          <bgColor rgb="FFC00000"/>
        </patternFill>
      </fill>
      <border>
        <left style="thin">
          <color theme="0"/>
        </left>
        <right style="thin">
          <color theme="0"/>
        </right>
        <top style="thin">
          <color theme="0"/>
        </top>
        <bottom style="thin">
          <color theme="0"/>
        </bottom>
      </border>
    </dxf>
    <dxf>
      <font>
        <color theme="1"/>
      </font>
    </dxf>
    <dxf>
      <font>
        <color theme="1"/>
      </font>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color theme="1"/>
      </font>
    </dxf>
    <dxf>
      <fill>
        <patternFill>
          <bgColor rgb="FFFFFF00"/>
        </patternFill>
      </fill>
    </dxf>
    <dxf>
      <fill>
        <patternFill>
          <bgColor rgb="FFFFFF00"/>
        </patternFill>
      </fill>
    </dxf>
    <dxf>
      <fill>
        <patternFill>
          <bgColor rgb="FFFFFF00"/>
        </patternFill>
      </fill>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theme="4" tint="0.59996337778862885"/>
        </patternFill>
      </fill>
    </dxf>
    <dxf>
      <font>
        <color theme="1"/>
      </font>
    </dxf>
    <dxf>
      <fill>
        <patternFill>
          <bgColor rgb="FFFFFF00"/>
        </patternFill>
      </fill>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ont>
        <color auto="1"/>
      </font>
      <fill>
        <patternFill>
          <bgColor theme="5" tint="0.79995117038483843"/>
        </patternFill>
      </fill>
    </dxf>
    <dxf>
      <font>
        <color theme="0"/>
      </font>
      <fill>
        <patternFill>
          <bgColor rgb="FFC00000"/>
        </patternFill>
      </fill>
      <border>
        <left style="thin">
          <color theme="0"/>
        </left>
        <right style="thin">
          <color theme="0"/>
        </right>
        <top style="thin">
          <color theme="0"/>
        </top>
        <bottom style="thin">
          <color theme="0"/>
        </bottom>
      </border>
    </dxf>
    <dxf>
      <font>
        <color theme="0"/>
      </font>
      <fill>
        <patternFill>
          <bgColor rgb="FFC00000"/>
        </patternFill>
      </fill>
      <border>
        <left style="thin">
          <color theme="0"/>
        </left>
        <right style="thin">
          <color theme="0"/>
        </right>
        <top style="thin">
          <color theme="0"/>
        </top>
        <bottom style="thin">
          <color theme="0"/>
        </bottom>
      </border>
    </dxf>
    <dxf>
      <fill>
        <patternFill>
          <bgColor theme="4" tint="0.59996337778862885"/>
        </patternFill>
      </fill>
    </dxf>
    <dxf>
      <font>
        <color theme="1"/>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ont>
        <color theme="1"/>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s>
  <tableStyles count="0" defaultTableStyle="TableStyleMedium2" defaultPivotStyle="PivotStyleLight16"/>
  <colors>
    <mruColors>
      <color rgb="FF646569"/>
      <color rgb="FF1E35BF"/>
      <color rgb="FF282F54"/>
      <color rgb="FF0A4BB7"/>
      <color rgb="FF282F60"/>
      <color rgb="FF0A4B67"/>
      <color rgb="FFE47608"/>
      <color rgb="FFBC1E0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charts/_rels/chart33.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34.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824999999999997"/>
          <c:y val="0.126"/>
          <c:w val="0.80574999999999997"/>
          <c:h val="0.70874999999999988"/>
        </c:manualLayout>
      </c:layout>
      <c:scatterChart>
        <c:scatterStyle val="lineMarker"/>
        <c:varyColors val="0"/>
        <c:ser>
          <c:idx val="0"/>
          <c:order val="0"/>
          <c:tx>
            <c:v>Fully Dependent</c:v>
          </c:tx>
          <c:spPr>
            <a:ln w="12700" cmpd="sng">
              <a:solidFill>
                <a:srgbClr val="00B050"/>
              </a:solidFill>
            </a:ln>
          </c:spPr>
          <c:marker>
            <c:symbol val="none"/>
          </c:marker>
          <c:xVal>
            <c:numLit>
              <c:formatCode>General</c:formatCode>
              <c:ptCount val="128"/>
              <c:pt idx="0">
                <c:v>0.5</c:v>
              </c:pt>
              <c:pt idx="1">
                <c:v>0.505</c:v>
              </c:pt>
              <c:pt idx="2">
                <c:v>0.51</c:v>
              </c:pt>
              <c:pt idx="3">
                <c:v>0.5149999999999999</c:v>
              </c:pt>
              <c:pt idx="4">
                <c:v>0.52</c:v>
              </c:pt>
              <c:pt idx="5">
                <c:v>0.52499999999999991</c:v>
              </c:pt>
              <c:pt idx="6">
                <c:v>0.53</c:v>
              </c:pt>
              <c:pt idx="7">
                <c:v>0.53499999999999992</c:v>
              </c:pt>
              <c:pt idx="8">
                <c:v>0.54</c:v>
              </c:pt>
              <c:pt idx="9">
                <c:v>0.54500000000000004</c:v>
              </c:pt>
              <c:pt idx="10">
                <c:v>0.54999999999999993</c:v>
              </c:pt>
              <c:pt idx="11">
                <c:v>0.55500000000000005</c:v>
              </c:pt>
              <c:pt idx="12">
                <c:v>0.55999999999999994</c:v>
              </c:pt>
              <c:pt idx="13">
                <c:v>0.56499999999999995</c:v>
              </c:pt>
              <c:pt idx="14">
                <c:v>0.56999999999999984</c:v>
              </c:pt>
              <c:pt idx="15">
                <c:v>0.57499999999999996</c:v>
              </c:pt>
              <c:pt idx="16">
                <c:v>0.57999999999999985</c:v>
              </c:pt>
              <c:pt idx="17">
                <c:v>0.58499999999999985</c:v>
              </c:pt>
              <c:pt idx="18">
                <c:v>0.59</c:v>
              </c:pt>
              <c:pt idx="19">
                <c:v>0.59499999999999986</c:v>
              </c:pt>
              <c:pt idx="20">
                <c:v>0.6</c:v>
              </c:pt>
              <c:pt idx="21">
                <c:v>0.60499999999999987</c:v>
              </c:pt>
              <c:pt idx="22">
                <c:v>0.61</c:v>
              </c:pt>
              <c:pt idx="23">
                <c:v>0.61499999999999988</c:v>
              </c:pt>
              <c:pt idx="24">
                <c:v>0.62</c:v>
              </c:pt>
              <c:pt idx="25">
                <c:v>0.625</c:v>
              </c:pt>
              <c:pt idx="26">
                <c:v>0.63</c:v>
              </c:pt>
              <c:pt idx="27">
                <c:v>0.63500000000000001</c:v>
              </c:pt>
              <c:pt idx="28">
                <c:v>0.64</c:v>
              </c:pt>
              <c:pt idx="29">
                <c:v>0.64500000000000002</c:v>
              </c:pt>
              <c:pt idx="30">
                <c:v>0.65</c:v>
              </c:pt>
              <c:pt idx="31">
                <c:v>0.65500000000000003</c:v>
              </c:pt>
              <c:pt idx="32">
                <c:v>0.66</c:v>
              </c:pt>
              <c:pt idx="33">
                <c:v>0.66500000000000004</c:v>
              </c:pt>
              <c:pt idx="34">
                <c:v>0.67</c:v>
              </c:pt>
              <c:pt idx="35">
                <c:v>0.67499999999999993</c:v>
              </c:pt>
              <c:pt idx="36">
                <c:v>0.68</c:v>
              </c:pt>
              <c:pt idx="37">
                <c:v>0.68499999999999994</c:v>
              </c:pt>
              <c:pt idx="38">
                <c:v>0.69</c:v>
              </c:pt>
              <c:pt idx="39">
                <c:v>0.69499999999999984</c:v>
              </c:pt>
              <c:pt idx="40">
                <c:v>0.7</c:v>
              </c:pt>
              <c:pt idx="41">
                <c:v>0.70499999999999985</c:v>
              </c:pt>
              <c:pt idx="42">
                <c:v>0.71</c:v>
              </c:pt>
              <c:pt idx="43">
                <c:v>0.71499999999999997</c:v>
              </c:pt>
              <c:pt idx="44">
                <c:v>0.72</c:v>
              </c:pt>
              <c:pt idx="45">
                <c:v>0.72499999999999998</c:v>
              </c:pt>
              <c:pt idx="46">
                <c:v>0.73</c:v>
              </c:pt>
              <c:pt idx="47">
                <c:v>0.73499999999999999</c:v>
              </c:pt>
              <c:pt idx="48">
                <c:v>0.74</c:v>
              </c:pt>
              <c:pt idx="49">
                <c:v>0.745</c:v>
              </c:pt>
              <c:pt idx="50">
                <c:v>0.75</c:v>
              </c:pt>
              <c:pt idx="51">
                <c:v>0.755</c:v>
              </c:pt>
              <c:pt idx="52">
                <c:v>0.76</c:v>
              </c:pt>
              <c:pt idx="53">
                <c:v>0.7649999999999999</c:v>
              </c:pt>
              <c:pt idx="54">
                <c:v>0.77</c:v>
              </c:pt>
              <c:pt idx="55">
                <c:v>0.77499999999999991</c:v>
              </c:pt>
              <c:pt idx="56">
                <c:v>0.78</c:v>
              </c:pt>
              <c:pt idx="57">
                <c:v>0.78499999999999992</c:v>
              </c:pt>
              <c:pt idx="58">
                <c:v>0.79</c:v>
              </c:pt>
              <c:pt idx="59">
                <c:v>0.79500000000000004</c:v>
              </c:pt>
              <c:pt idx="60">
                <c:v>0.8</c:v>
              </c:pt>
              <c:pt idx="61">
                <c:v>0.80500000000000005</c:v>
              </c:pt>
              <c:pt idx="62">
                <c:v>0.81</c:v>
              </c:pt>
              <c:pt idx="63">
                <c:v>0.81499999999999995</c:v>
              </c:pt>
              <c:pt idx="64">
                <c:v>0.82</c:v>
              </c:pt>
              <c:pt idx="65">
                <c:v>0.82499999999999996</c:v>
              </c:pt>
              <c:pt idx="66">
                <c:v>0.83</c:v>
              </c:pt>
              <c:pt idx="67">
                <c:v>0.83499999999999985</c:v>
              </c:pt>
              <c:pt idx="68">
                <c:v>0.84</c:v>
              </c:pt>
              <c:pt idx="69">
                <c:v>0.84499999999999986</c:v>
              </c:pt>
              <c:pt idx="70">
                <c:v>0.85</c:v>
              </c:pt>
              <c:pt idx="71">
                <c:v>0.85499999999999987</c:v>
              </c:pt>
              <c:pt idx="72">
                <c:v>0.86</c:v>
              </c:pt>
              <c:pt idx="73">
                <c:v>0.86499999999999988</c:v>
              </c:pt>
              <c:pt idx="74">
                <c:v>0.87</c:v>
              </c:pt>
              <c:pt idx="75">
                <c:v>0.875</c:v>
              </c:pt>
              <c:pt idx="76">
                <c:v>0.88</c:v>
              </c:pt>
              <c:pt idx="77">
                <c:v>0.88500000000000001</c:v>
              </c:pt>
              <c:pt idx="78">
                <c:v>0.89</c:v>
              </c:pt>
              <c:pt idx="79">
                <c:v>0.89500000000000002</c:v>
              </c:pt>
              <c:pt idx="80">
                <c:v>0.9</c:v>
              </c:pt>
              <c:pt idx="81">
                <c:v>0.90500000000000003</c:v>
              </c:pt>
              <c:pt idx="82">
                <c:v>0.91</c:v>
              </c:pt>
              <c:pt idx="83">
                <c:v>0.91500000000000004</c:v>
              </c:pt>
              <c:pt idx="84">
                <c:v>0.92</c:v>
              </c:pt>
              <c:pt idx="85">
                <c:v>0.92499999999999993</c:v>
              </c:pt>
              <c:pt idx="86">
                <c:v>0.93</c:v>
              </c:pt>
              <c:pt idx="87">
                <c:v>0.93499999999999994</c:v>
              </c:pt>
              <c:pt idx="88">
                <c:v>0.94</c:v>
              </c:pt>
              <c:pt idx="89">
                <c:v>0.94499999999999984</c:v>
              </c:pt>
              <c:pt idx="90">
                <c:v>0.95</c:v>
              </c:pt>
              <c:pt idx="91">
                <c:v>0.95499999999999985</c:v>
              </c:pt>
              <c:pt idx="92">
                <c:v>0.96</c:v>
              </c:pt>
              <c:pt idx="93">
                <c:v>0.96499999999999997</c:v>
              </c:pt>
              <c:pt idx="94">
                <c:v>0.97</c:v>
              </c:pt>
              <c:pt idx="95">
                <c:v>0.97499999999999998</c:v>
              </c:pt>
              <c:pt idx="96">
                <c:v>0.98</c:v>
              </c:pt>
              <c:pt idx="97">
                <c:v>0.98499999999999999</c:v>
              </c:pt>
              <c:pt idx="98">
                <c:v>0.98549999999999993</c:v>
              </c:pt>
              <c:pt idx="99">
                <c:v>0.98599999999999999</c:v>
              </c:pt>
              <c:pt idx="100">
                <c:v>0.98649999999999993</c:v>
              </c:pt>
              <c:pt idx="101">
                <c:v>0.98699999999999999</c:v>
              </c:pt>
              <c:pt idx="102">
                <c:v>0.98749999999999993</c:v>
              </c:pt>
              <c:pt idx="103">
                <c:v>0.98799999999999999</c:v>
              </c:pt>
              <c:pt idx="104">
                <c:v>0.98850000000000005</c:v>
              </c:pt>
              <c:pt idx="105">
                <c:v>0.98899999999999988</c:v>
              </c:pt>
              <c:pt idx="106">
                <c:v>0.98950000000000005</c:v>
              </c:pt>
              <c:pt idx="107">
                <c:v>0.99</c:v>
              </c:pt>
              <c:pt idx="108">
                <c:v>0.99050000000000005</c:v>
              </c:pt>
              <c:pt idx="109">
                <c:v>0.99099999999999988</c:v>
              </c:pt>
              <c:pt idx="110">
                <c:v>0.99150000000000005</c:v>
              </c:pt>
              <c:pt idx="111">
                <c:v>0.99199999999999988</c:v>
              </c:pt>
              <c:pt idx="112">
                <c:v>0.99250000000000005</c:v>
              </c:pt>
              <c:pt idx="113">
                <c:v>0.99299999999999988</c:v>
              </c:pt>
              <c:pt idx="114">
                <c:v>0.99349999999999894</c:v>
              </c:pt>
              <c:pt idx="115">
                <c:v>0.993999999999999</c:v>
              </c:pt>
              <c:pt idx="116">
                <c:v>0.99449999999999894</c:v>
              </c:pt>
              <c:pt idx="117">
                <c:v>0.994999999999999</c:v>
              </c:pt>
              <c:pt idx="118">
                <c:v>0.99549999999999894</c:v>
              </c:pt>
              <c:pt idx="119">
                <c:v>0.995999999999999</c:v>
              </c:pt>
              <c:pt idx="120">
                <c:v>0.99649999999999894</c:v>
              </c:pt>
              <c:pt idx="121">
                <c:v>0.996999999999999</c:v>
              </c:pt>
              <c:pt idx="122">
                <c:v>0.99749999999999894</c:v>
              </c:pt>
              <c:pt idx="123">
                <c:v>0.997999999999999</c:v>
              </c:pt>
              <c:pt idx="124">
                <c:v>0.99849999999999894</c:v>
              </c:pt>
              <c:pt idx="125">
                <c:v>0.998999999999999</c:v>
              </c:pt>
              <c:pt idx="126">
                <c:v>0.99949999999999883</c:v>
              </c:pt>
              <c:pt idx="127">
                <c:v>0.99999999999999889</c:v>
              </c:pt>
            </c:numLit>
          </c:xVal>
          <c:yVal>
            <c:numLit>
              <c:formatCode>General</c:formatCode>
              <c:ptCount val="128"/>
              <c:pt idx="0">
                <c:v>0.5</c:v>
              </c:pt>
              <c:pt idx="1">
                <c:v>0.495</c:v>
              </c:pt>
              <c:pt idx="2">
                <c:v>0.49</c:v>
              </c:pt>
              <c:pt idx="3">
                <c:v>0.48499999999999999</c:v>
              </c:pt>
              <c:pt idx="4">
                <c:v>0.48</c:v>
              </c:pt>
              <c:pt idx="5">
                <c:v>0.47499999999999998</c:v>
              </c:pt>
              <c:pt idx="6">
                <c:v>0.47</c:v>
              </c:pt>
              <c:pt idx="7">
                <c:v>0.46499999999999997</c:v>
              </c:pt>
              <c:pt idx="8">
                <c:v>0.46</c:v>
              </c:pt>
              <c:pt idx="9">
                <c:v>0.45500000000000002</c:v>
              </c:pt>
              <c:pt idx="10">
                <c:v>0.45</c:v>
              </c:pt>
              <c:pt idx="11">
                <c:v>0.44500000000000001</c:v>
              </c:pt>
              <c:pt idx="12">
                <c:v>0.44</c:v>
              </c:pt>
              <c:pt idx="13">
                <c:v>0.435</c:v>
              </c:pt>
              <c:pt idx="14">
                <c:v>0.43</c:v>
              </c:pt>
              <c:pt idx="15">
                <c:v>0.42499999999999999</c:v>
              </c:pt>
              <c:pt idx="16">
                <c:v>0.42</c:v>
              </c:pt>
              <c:pt idx="17">
                <c:v>0.41499999999999992</c:v>
              </c:pt>
              <c:pt idx="18">
                <c:v>0.41</c:v>
              </c:pt>
              <c:pt idx="19">
                <c:v>0.40500000000000003</c:v>
              </c:pt>
              <c:pt idx="20">
                <c:v>0.4</c:v>
              </c:pt>
              <c:pt idx="21">
                <c:v>0.39500000000000002</c:v>
              </c:pt>
              <c:pt idx="22">
                <c:v>0.39</c:v>
              </c:pt>
              <c:pt idx="23">
                <c:v>0.38500000000000001</c:v>
              </c:pt>
              <c:pt idx="24">
                <c:v>0.38</c:v>
              </c:pt>
              <c:pt idx="25">
                <c:v>0.375</c:v>
              </c:pt>
              <c:pt idx="26">
                <c:v>0.37</c:v>
              </c:pt>
              <c:pt idx="27">
                <c:v>0.36499999999999994</c:v>
              </c:pt>
              <c:pt idx="28">
                <c:v>0.36</c:v>
              </c:pt>
              <c:pt idx="29">
                <c:v>0.35499999999999993</c:v>
              </c:pt>
              <c:pt idx="30">
                <c:v>0.35</c:v>
              </c:pt>
              <c:pt idx="31">
                <c:v>0.34499999999999992</c:v>
              </c:pt>
              <c:pt idx="32">
                <c:v>0.34</c:v>
              </c:pt>
              <c:pt idx="33">
                <c:v>0.33500000000000002</c:v>
              </c:pt>
              <c:pt idx="34">
                <c:v>0.33</c:v>
              </c:pt>
              <c:pt idx="35">
                <c:v>0.32499999999999996</c:v>
              </c:pt>
              <c:pt idx="36">
                <c:v>0.32</c:v>
              </c:pt>
              <c:pt idx="37">
                <c:v>0.315</c:v>
              </c:pt>
              <c:pt idx="38">
                <c:v>0.31</c:v>
              </c:pt>
              <c:pt idx="39">
                <c:v>0.30499999999999994</c:v>
              </c:pt>
              <c:pt idx="40">
                <c:v>0.3</c:v>
              </c:pt>
              <c:pt idx="41">
                <c:v>0.29499999999999993</c:v>
              </c:pt>
              <c:pt idx="42">
                <c:v>0.28999999999999992</c:v>
              </c:pt>
              <c:pt idx="43">
                <c:v>0.28499999999999998</c:v>
              </c:pt>
              <c:pt idx="44">
                <c:v>0.28000000000000003</c:v>
              </c:pt>
              <c:pt idx="45">
                <c:v>0.27499999999999997</c:v>
              </c:pt>
              <c:pt idx="46">
                <c:v>0.27</c:v>
              </c:pt>
              <c:pt idx="47">
                <c:v>0.26499999999999996</c:v>
              </c:pt>
              <c:pt idx="48">
                <c:v>0.26</c:v>
              </c:pt>
              <c:pt idx="49">
                <c:v>0.255</c:v>
              </c:pt>
              <c:pt idx="50">
                <c:v>0.25</c:v>
              </c:pt>
              <c:pt idx="51">
                <c:v>0.245</c:v>
              </c:pt>
              <c:pt idx="52">
                <c:v>0.24</c:v>
              </c:pt>
              <c:pt idx="53">
                <c:v>0.23499999999999999</c:v>
              </c:pt>
              <c:pt idx="54">
                <c:v>0.23</c:v>
              </c:pt>
              <c:pt idx="55">
                <c:v>0.22500000000000001</c:v>
              </c:pt>
              <c:pt idx="56">
                <c:v>0.22</c:v>
              </c:pt>
              <c:pt idx="57">
                <c:v>0.215</c:v>
              </c:pt>
              <c:pt idx="58">
                <c:v>0.21</c:v>
              </c:pt>
              <c:pt idx="59">
                <c:v>0.20499999999999999</c:v>
              </c:pt>
              <c:pt idx="60">
                <c:v>0.2</c:v>
              </c:pt>
              <c:pt idx="61">
                <c:v>0.19500000000000001</c:v>
              </c:pt>
              <c:pt idx="62">
                <c:v>0.19</c:v>
              </c:pt>
              <c:pt idx="63">
                <c:v>0.185</c:v>
              </c:pt>
              <c:pt idx="64">
                <c:v>0.18</c:v>
              </c:pt>
              <c:pt idx="65">
                <c:v>0.17499999999999999</c:v>
              </c:pt>
              <c:pt idx="66">
                <c:v>0.17</c:v>
              </c:pt>
              <c:pt idx="67">
                <c:v>0.16500000000000001</c:v>
              </c:pt>
              <c:pt idx="68">
                <c:v>0.16</c:v>
              </c:pt>
              <c:pt idx="69">
                <c:v>0.155</c:v>
              </c:pt>
              <c:pt idx="70">
                <c:v>0.15</c:v>
              </c:pt>
              <c:pt idx="71">
                <c:v>0.14499999999999996</c:v>
              </c:pt>
              <c:pt idx="72">
                <c:v>0.13999999999999999</c:v>
              </c:pt>
              <c:pt idx="73">
                <c:v>0.13500000000000001</c:v>
              </c:pt>
              <c:pt idx="74">
                <c:v>0.13</c:v>
              </c:pt>
              <c:pt idx="75">
                <c:v>0.125</c:v>
              </c:pt>
              <c:pt idx="76">
                <c:v>0.12</c:v>
              </c:pt>
              <c:pt idx="77">
                <c:v>0.115</c:v>
              </c:pt>
              <c:pt idx="78">
                <c:v>0.11</c:v>
              </c:pt>
              <c:pt idx="79">
                <c:v>0.105</c:v>
              </c:pt>
              <c:pt idx="80">
                <c:v>9.9999999999999589E-2</c:v>
              </c:pt>
              <c:pt idx="81">
                <c:v>9.4999999999999599E-2</c:v>
              </c:pt>
              <c:pt idx="82">
                <c:v>8.999999999999958E-2</c:v>
              </c:pt>
              <c:pt idx="83">
                <c:v>8.4999999999999604E-2</c:v>
              </c:pt>
              <c:pt idx="84">
                <c:v>7.9999999999999585E-2</c:v>
              </c:pt>
              <c:pt idx="85">
                <c:v>7.4999999999999595E-2</c:v>
              </c:pt>
              <c:pt idx="86">
                <c:v>6.999999999999959E-2</c:v>
              </c:pt>
              <c:pt idx="87">
                <c:v>6.49999999999996E-2</c:v>
              </c:pt>
              <c:pt idx="88">
                <c:v>5.9999999999999595E-2</c:v>
              </c:pt>
              <c:pt idx="89">
                <c:v>5.4999999999999598E-2</c:v>
              </c:pt>
              <c:pt idx="90">
                <c:v>4.9999999999999593E-2</c:v>
              </c:pt>
              <c:pt idx="91">
                <c:v>4.4999999999999603E-2</c:v>
              </c:pt>
              <c:pt idx="92">
                <c:v>3.9999999999999591E-2</c:v>
              </c:pt>
              <c:pt idx="93">
                <c:v>3.4999999999999601E-2</c:v>
              </c:pt>
              <c:pt idx="94">
                <c:v>2.99999999999996E-2</c:v>
              </c:pt>
              <c:pt idx="95">
                <c:v>2.4999999999999599E-2</c:v>
              </c:pt>
              <c:pt idx="96">
                <c:v>1.9999999999999598E-2</c:v>
              </c:pt>
              <c:pt idx="97">
                <c:v>1.4999999999999599E-2</c:v>
              </c:pt>
              <c:pt idx="98">
                <c:v>1.4499999999999598E-2</c:v>
              </c:pt>
              <c:pt idx="99">
                <c:v>1.3999999999999698E-2</c:v>
              </c:pt>
              <c:pt idx="100">
                <c:v>1.34999999999997E-2</c:v>
              </c:pt>
              <c:pt idx="101">
                <c:v>1.29999999999998E-2</c:v>
              </c:pt>
              <c:pt idx="102">
                <c:v>1.2499999999999798E-2</c:v>
              </c:pt>
              <c:pt idx="103">
                <c:v>1.19999999999999E-2</c:v>
              </c:pt>
              <c:pt idx="104">
                <c:v>1.15E-2</c:v>
              </c:pt>
              <c:pt idx="105">
                <c:v>1.0999999999999998E-2</c:v>
              </c:pt>
              <c:pt idx="106">
                <c:v>1.05000000000001E-2</c:v>
              </c:pt>
              <c:pt idx="107">
                <c:v>1.0000000000000101E-2</c:v>
              </c:pt>
              <c:pt idx="108">
                <c:v>9.5000000000001698E-3</c:v>
              </c:pt>
              <c:pt idx="109">
                <c:v>9.0000000000002283E-3</c:v>
              </c:pt>
              <c:pt idx="110">
                <c:v>8.5000000000002886E-3</c:v>
              </c:pt>
              <c:pt idx="111">
                <c:v>8.0000000000003402E-3</c:v>
              </c:pt>
              <c:pt idx="112">
                <c:v>7.5000000000003996E-3</c:v>
              </c:pt>
              <c:pt idx="113">
                <c:v>7.0000000000004494E-3</c:v>
              </c:pt>
              <c:pt idx="114">
                <c:v>6.5000000000005088E-3</c:v>
              </c:pt>
              <c:pt idx="115">
                <c:v>6.0000000000005596E-3</c:v>
              </c:pt>
              <c:pt idx="116">
                <c:v>5.500000000000619E-3</c:v>
              </c:pt>
              <c:pt idx="117">
                <c:v>5.0000000000006688E-3</c:v>
              </c:pt>
              <c:pt idx="118">
                <c:v>4.50000000000073E-3</c:v>
              </c:pt>
              <c:pt idx="119">
                <c:v>4.000000000000779E-3</c:v>
              </c:pt>
              <c:pt idx="120">
                <c:v>3.5000000000008397E-3</c:v>
              </c:pt>
              <c:pt idx="121">
                <c:v>3.00000000000089E-3</c:v>
              </c:pt>
              <c:pt idx="122">
                <c:v>2.5000000000009494E-3</c:v>
              </c:pt>
              <c:pt idx="123">
                <c:v>2.0000000000009997E-3</c:v>
              </c:pt>
              <c:pt idx="124">
                <c:v>1.5000000000010597E-3</c:v>
              </c:pt>
              <c:pt idx="125">
                <c:v>1.0000000000011098E-3</c:v>
              </c:pt>
              <c:pt idx="126">
                <c:v>5.0000000000116585E-4</c:v>
              </c:pt>
              <c:pt idx="127">
                <c:v>1.2212453270876698E-15</c:v>
              </c:pt>
            </c:numLit>
          </c:yVal>
          <c:smooth val="0"/>
          <c:extLst>
            <c:ext xmlns:c16="http://schemas.microsoft.com/office/drawing/2014/chart" uri="{C3380CC4-5D6E-409C-BE32-E72D297353CC}">
              <c16:uniqueId val="{00000000-4F7E-4766-9A99-B8EE32AD5D76}"/>
            </c:ext>
          </c:extLst>
        </c:ser>
        <c:ser>
          <c:idx val="2"/>
          <c:order val="2"/>
          <c:tx>
            <c:v>Modelled</c:v>
          </c:tx>
          <c:spPr>
            <a:ln w="12700" cmpd="sng">
              <a:solidFill>
                <a:schemeClr val="tx1">
                  <a:lumMod val="95000"/>
                  <a:lumOff val="5000"/>
                </a:schemeClr>
              </a:solidFill>
              <a:prstDash val="sysDash"/>
            </a:ln>
          </c:spPr>
          <c:marker>
            <c:symbol val="circle"/>
            <c:size val="5"/>
            <c:spPr>
              <a:solidFill>
                <a:schemeClr val="bg2">
                  <a:lumMod val="50000"/>
                </a:schemeClr>
              </a:solidFill>
              <a:effectLst/>
            </c:spPr>
          </c:marker>
          <c:xVal>
            <c:numLit>
              <c:formatCode>General</c:formatCode>
              <c:ptCount val="5"/>
              <c:pt idx="0">
                <c:v>0.5</c:v>
              </c:pt>
              <c:pt idx="1">
                <c:v>0.75</c:v>
              </c:pt>
              <c:pt idx="2">
                <c:v>0.9</c:v>
              </c:pt>
              <c:pt idx="3">
                <c:v>0.95</c:v>
              </c:pt>
              <c:pt idx="4">
                <c:v>0.995</c:v>
              </c:pt>
            </c:numLit>
          </c:xVal>
          <c:yVal>
            <c:numRef>
              <c:f>('500'!$E$42,'500'!$F$43,'500'!$G$44,'500'!$H$45,'500'!$I$46)</c:f>
              <c:numCache>
                <c:formatCode>##,##0.00,,_-;[Red]\(##,##0.00,,\);\-_;\ </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1-4F7E-4766-9A99-B8EE32AD5D76}"/>
            </c:ext>
          </c:extLst>
        </c:ser>
        <c:ser>
          <c:idx val="1"/>
          <c:order val="1"/>
          <c:tx>
            <c:v>Independent</c:v>
          </c:tx>
          <c:spPr>
            <a:ln w="12700" cmpd="sng">
              <a:solidFill>
                <a:srgbClr val="FF0000"/>
              </a:solidFill>
            </a:ln>
          </c:spPr>
          <c:marker>
            <c:symbol val="none"/>
          </c:marker>
          <c:xVal>
            <c:numLit>
              <c:formatCode>General</c:formatCode>
              <c:ptCount val="128"/>
              <c:pt idx="0">
                <c:v>0.5</c:v>
              </c:pt>
              <c:pt idx="1">
                <c:v>0.505</c:v>
              </c:pt>
              <c:pt idx="2">
                <c:v>0.51</c:v>
              </c:pt>
              <c:pt idx="3">
                <c:v>0.5149999999999999</c:v>
              </c:pt>
              <c:pt idx="4">
                <c:v>0.52</c:v>
              </c:pt>
              <c:pt idx="5">
                <c:v>0.52499999999999991</c:v>
              </c:pt>
              <c:pt idx="6">
                <c:v>0.53</c:v>
              </c:pt>
              <c:pt idx="7">
                <c:v>0.53499999999999992</c:v>
              </c:pt>
              <c:pt idx="8">
                <c:v>0.54</c:v>
              </c:pt>
              <c:pt idx="9">
                <c:v>0.54500000000000004</c:v>
              </c:pt>
              <c:pt idx="10">
                <c:v>0.54999999999999993</c:v>
              </c:pt>
              <c:pt idx="11">
                <c:v>0.55500000000000005</c:v>
              </c:pt>
              <c:pt idx="12">
                <c:v>0.55999999999999994</c:v>
              </c:pt>
              <c:pt idx="13">
                <c:v>0.56499999999999995</c:v>
              </c:pt>
              <c:pt idx="14">
                <c:v>0.56999999999999984</c:v>
              </c:pt>
              <c:pt idx="15">
                <c:v>0.57499999999999996</c:v>
              </c:pt>
              <c:pt idx="16">
                <c:v>0.57999999999999985</c:v>
              </c:pt>
              <c:pt idx="17">
                <c:v>0.58499999999999985</c:v>
              </c:pt>
              <c:pt idx="18">
                <c:v>0.59</c:v>
              </c:pt>
              <c:pt idx="19">
                <c:v>0.59499999999999986</c:v>
              </c:pt>
              <c:pt idx="20">
                <c:v>0.6</c:v>
              </c:pt>
              <c:pt idx="21">
                <c:v>0.60499999999999987</c:v>
              </c:pt>
              <c:pt idx="22">
                <c:v>0.61</c:v>
              </c:pt>
              <c:pt idx="23">
                <c:v>0.61499999999999988</c:v>
              </c:pt>
              <c:pt idx="24">
                <c:v>0.62</c:v>
              </c:pt>
              <c:pt idx="25">
                <c:v>0.625</c:v>
              </c:pt>
              <c:pt idx="26">
                <c:v>0.63</c:v>
              </c:pt>
              <c:pt idx="27">
                <c:v>0.63500000000000001</c:v>
              </c:pt>
              <c:pt idx="28">
                <c:v>0.64</c:v>
              </c:pt>
              <c:pt idx="29">
                <c:v>0.64500000000000002</c:v>
              </c:pt>
              <c:pt idx="30">
                <c:v>0.65</c:v>
              </c:pt>
              <c:pt idx="31">
                <c:v>0.65500000000000003</c:v>
              </c:pt>
              <c:pt idx="32">
                <c:v>0.66</c:v>
              </c:pt>
              <c:pt idx="33">
                <c:v>0.66500000000000004</c:v>
              </c:pt>
              <c:pt idx="34">
                <c:v>0.67</c:v>
              </c:pt>
              <c:pt idx="35">
                <c:v>0.67499999999999993</c:v>
              </c:pt>
              <c:pt idx="36">
                <c:v>0.68</c:v>
              </c:pt>
              <c:pt idx="37">
                <c:v>0.68499999999999994</c:v>
              </c:pt>
              <c:pt idx="38">
                <c:v>0.69</c:v>
              </c:pt>
              <c:pt idx="39">
                <c:v>0.69499999999999984</c:v>
              </c:pt>
              <c:pt idx="40">
                <c:v>0.7</c:v>
              </c:pt>
              <c:pt idx="41">
                <c:v>0.70499999999999985</c:v>
              </c:pt>
              <c:pt idx="42">
                <c:v>0.71</c:v>
              </c:pt>
              <c:pt idx="43">
                <c:v>0.71499999999999997</c:v>
              </c:pt>
              <c:pt idx="44">
                <c:v>0.72</c:v>
              </c:pt>
              <c:pt idx="45">
                <c:v>0.72499999999999998</c:v>
              </c:pt>
              <c:pt idx="46">
                <c:v>0.73</c:v>
              </c:pt>
              <c:pt idx="47">
                <c:v>0.73499999999999999</c:v>
              </c:pt>
              <c:pt idx="48">
                <c:v>0.74</c:v>
              </c:pt>
              <c:pt idx="49">
                <c:v>0.745</c:v>
              </c:pt>
              <c:pt idx="50">
                <c:v>0.75</c:v>
              </c:pt>
              <c:pt idx="51">
                <c:v>0.755</c:v>
              </c:pt>
              <c:pt idx="52">
                <c:v>0.76</c:v>
              </c:pt>
              <c:pt idx="53">
                <c:v>0.7649999999999999</c:v>
              </c:pt>
              <c:pt idx="54">
                <c:v>0.77</c:v>
              </c:pt>
              <c:pt idx="55">
                <c:v>0.77499999999999991</c:v>
              </c:pt>
              <c:pt idx="56">
                <c:v>0.78</c:v>
              </c:pt>
              <c:pt idx="57">
                <c:v>0.78499999999999992</c:v>
              </c:pt>
              <c:pt idx="58">
                <c:v>0.79</c:v>
              </c:pt>
              <c:pt idx="59">
                <c:v>0.79500000000000004</c:v>
              </c:pt>
              <c:pt idx="60">
                <c:v>0.8</c:v>
              </c:pt>
              <c:pt idx="61">
                <c:v>0.80500000000000005</c:v>
              </c:pt>
              <c:pt idx="62">
                <c:v>0.81</c:v>
              </c:pt>
              <c:pt idx="63">
                <c:v>0.81499999999999995</c:v>
              </c:pt>
              <c:pt idx="64">
                <c:v>0.82</c:v>
              </c:pt>
              <c:pt idx="65">
                <c:v>0.82499999999999996</c:v>
              </c:pt>
              <c:pt idx="66">
                <c:v>0.83</c:v>
              </c:pt>
              <c:pt idx="67">
                <c:v>0.83499999999999985</c:v>
              </c:pt>
              <c:pt idx="68">
                <c:v>0.84</c:v>
              </c:pt>
              <c:pt idx="69">
                <c:v>0.84499999999999986</c:v>
              </c:pt>
              <c:pt idx="70">
                <c:v>0.85</c:v>
              </c:pt>
              <c:pt idx="71">
                <c:v>0.85499999999999987</c:v>
              </c:pt>
              <c:pt idx="72">
                <c:v>0.86</c:v>
              </c:pt>
              <c:pt idx="73">
                <c:v>0.86499999999999988</c:v>
              </c:pt>
              <c:pt idx="74">
                <c:v>0.87</c:v>
              </c:pt>
              <c:pt idx="75">
                <c:v>0.875</c:v>
              </c:pt>
              <c:pt idx="76">
                <c:v>0.88</c:v>
              </c:pt>
              <c:pt idx="77">
                <c:v>0.88500000000000001</c:v>
              </c:pt>
              <c:pt idx="78">
                <c:v>0.89</c:v>
              </c:pt>
              <c:pt idx="79">
                <c:v>0.89500000000000002</c:v>
              </c:pt>
              <c:pt idx="80">
                <c:v>0.9</c:v>
              </c:pt>
              <c:pt idx="81">
                <c:v>0.90500000000000003</c:v>
              </c:pt>
              <c:pt idx="82">
                <c:v>0.91</c:v>
              </c:pt>
              <c:pt idx="83">
                <c:v>0.91500000000000004</c:v>
              </c:pt>
              <c:pt idx="84">
                <c:v>0.92</c:v>
              </c:pt>
              <c:pt idx="85">
                <c:v>0.92499999999999993</c:v>
              </c:pt>
              <c:pt idx="86">
                <c:v>0.93</c:v>
              </c:pt>
              <c:pt idx="87">
                <c:v>0.93499999999999994</c:v>
              </c:pt>
              <c:pt idx="88">
                <c:v>0.94</c:v>
              </c:pt>
              <c:pt idx="89">
                <c:v>0.94499999999999984</c:v>
              </c:pt>
              <c:pt idx="90">
                <c:v>0.95</c:v>
              </c:pt>
              <c:pt idx="91">
                <c:v>0.95499999999999985</c:v>
              </c:pt>
              <c:pt idx="92">
                <c:v>0.96</c:v>
              </c:pt>
              <c:pt idx="93">
                <c:v>0.96499999999999997</c:v>
              </c:pt>
              <c:pt idx="94">
                <c:v>0.97</c:v>
              </c:pt>
              <c:pt idx="95">
                <c:v>0.97499999999999998</c:v>
              </c:pt>
              <c:pt idx="96">
                <c:v>0.98</c:v>
              </c:pt>
              <c:pt idx="97">
                <c:v>0.98499999999999999</c:v>
              </c:pt>
              <c:pt idx="98">
                <c:v>0.98549999999999993</c:v>
              </c:pt>
              <c:pt idx="99">
                <c:v>0.98599999999999999</c:v>
              </c:pt>
              <c:pt idx="100">
                <c:v>0.98649999999999993</c:v>
              </c:pt>
              <c:pt idx="101">
                <c:v>0.98699999999999999</c:v>
              </c:pt>
              <c:pt idx="102">
                <c:v>0.98749999999999993</c:v>
              </c:pt>
              <c:pt idx="103">
                <c:v>0.98799999999999999</c:v>
              </c:pt>
              <c:pt idx="104">
                <c:v>0.98850000000000005</c:v>
              </c:pt>
              <c:pt idx="105">
                <c:v>0.98899999999999988</c:v>
              </c:pt>
              <c:pt idx="106">
                <c:v>0.98950000000000005</c:v>
              </c:pt>
              <c:pt idx="107">
                <c:v>0.99</c:v>
              </c:pt>
              <c:pt idx="108">
                <c:v>0.99050000000000005</c:v>
              </c:pt>
              <c:pt idx="109">
                <c:v>0.99099999999999988</c:v>
              </c:pt>
              <c:pt idx="110">
                <c:v>0.99150000000000005</c:v>
              </c:pt>
              <c:pt idx="111">
                <c:v>0.99199999999999988</c:v>
              </c:pt>
              <c:pt idx="112">
                <c:v>0.99250000000000005</c:v>
              </c:pt>
              <c:pt idx="113">
                <c:v>0.99299999999999988</c:v>
              </c:pt>
              <c:pt idx="114">
                <c:v>0.99349999999999894</c:v>
              </c:pt>
              <c:pt idx="115">
                <c:v>0.993999999999999</c:v>
              </c:pt>
              <c:pt idx="116">
                <c:v>0.99449999999999894</c:v>
              </c:pt>
              <c:pt idx="117">
                <c:v>0.994999999999999</c:v>
              </c:pt>
              <c:pt idx="118">
                <c:v>0.99549999999999894</c:v>
              </c:pt>
              <c:pt idx="119">
                <c:v>0.995999999999999</c:v>
              </c:pt>
              <c:pt idx="120">
                <c:v>0.99649999999999894</c:v>
              </c:pt>
              <c:pt idx="121">
                <c:v>0.996999999999999</c:v>
              </c:pt>
              <c:pt idx="122">
                <c:v>0.99749999999999894</c:v>
              </c:pt>
              <c:pt idx="123">
                <c:v>0.997999999999999</c:v>
              </c:pt>
              <c:pt idx="124">
                <c:v>0.99849999999999894</c:v>
              </c:pt>
              <c:pt idx="125">
                <c:v>0.998999999999999</c:v>
              </c:pt>
              <c:pt idx="126">
                <c:v>0.99949999999999883</c:v>
              </c:pt>
              <c:pt idx="127">
                <c:v>0.99999999999999889</c:v>
              </c:pt>
            </c:numLit>
          </c:xVal>
          <c:yVal>
            <c:numLit>
              <c:formatCode>General</c:formatCode>
              <c:ptCount val="128"/>
              <c:pt idx="0">
                <c:v>0.25</c:v>
              </c:pt>
              <c:pt idx="1">
                <c:v>0.24502499999999997</c:v>
              </c:pt>
              <c:pt idx="2">
                <c:v>0.24010000000000001</c:v>
              </c:pt>
              <c:pt idx="3">
                <c:v>0.23522499999999999</c:v>
              </c:pt>
              <c:pt idx="4">
                <c:v>0.23039999999999997</c:v>
              </c:pt>
              <c:pt idx="5">
                <c:v>0.22562499999999996</c:v>
              </c:pt>
              <c:pt idx="6">
                <c:v>0.22089999999999999</c:v>
              </c:pt>
              <c:pt idx="7">
                <c:v>0.216225</c:v>
              </c:pt>
              <c:pt idx="8">
                <c:v>0.21159999999999998</c:v>
              </c:pt>
              <c:pt idx="9">
                <c:v>0.20702499999999999</c:v>
              </c:pt>
              <c:pt idx="10">
                <c:v>0.20249999999999999</c:v>
              </c:pt>
              <c:pt idx="11">
                <c:v>0.19802500000000001</c:v>
              </c:pt>
              <c:pt idx="12">
                <c:v>0.19359999999999997</c:v>
              </c:pt>
              <c:pt idx="13">
                <c:v>0.189225</c:v>
              </c:pt>
              <c:pt idx="14">
                <c:v>0.18490000000000001</c:v>
              </c:pt>
              <c:pt idx="15">
                <c:v>0.18062500000000001</c:v>
              </c:pt>
              <c:pt idx="16">
                <c:v>0.1764</c:v>
              </c:pt>
              <c:pt idx="17">
                <c:v>0.17222499999999999</c:v>
              </c:pt>
              <c:pt idx="18">
                <c:v>0.1681</c:v>
              </c:pt>
              <c:pt idx="19">
                <c:v>0.164025</c:v>
              </c:pt>
              <c:pt idx="20">
                <c:v>0.16</c:v>
              </c:pt>
              <c:pt idx="21">
                <c:v>0.156025</c:v>
              </c:pt>
              <c:pt idx="22">
                <c:v>0.15209999999999999</c:v>
              </c:pt>
              <c:pt idx="23">
                <c:v>0.148225</c:v>
              </c:pt>
              <c:pt idx="24">
                <c:v>0.1444</c:v>
              </c:pt>
              <c:pt idx="25">
                <c:v>0.140625</c:v>
              </c:pt>
              <c:pt idx="26">
                <c:v>0.13689999999999997</c:v>
              </c:pt>
              <c:pt idx="27">
                <c:v>0.13322499999999998</c:v>
              </c:pt>
              <c:pt idx="28">
                <c:v>0.12959999999999997</c:v>
              </c:pt>
              <c:pt idx="29">
                <c:v>0.126025</c:v>
              </c:pt>
              <c:pt idx="30">
                <c:v>0.1225</c:v>
              </c:pt>
              <c:pt idx="31">
                <c:v>0.11902500000000001</c:v>
              </c:pt>
              <c:pt idx="32">
                <c:v>0.11559999999999998</c:v>
              </c:pt>
              <c:pt idx="33">
                <c:v>0.11222500000000001</c:v>
              </c:pt>
              <c:pt idx="34">
                <c:v>0.1089</c:v>
              </c:pt>
              <c:pt idx="35">
                <c:v>0.105625</c:v>
              </c:pt>
              <c:pt idx="36">
                <c:v>0.1024</c:v>
              </c:pt>
              <c:pt idx="37">
                <c:v>9.9224999999999897E-2</c:v>
              </c:pt>
              <c:pt idx="38">
                <c:v>9.6099999999999894E-2</c:v>
              </c:pt>
              <c:pt idx="39">
                <c:v>9.3024999999999886E-2</c:v>
              </c:pt>
              <c:pt idx="40">
                <c:v>8.99999999999999E-2</c:v>
              </c:pt>
              <c:pt idx="41">
                <c:v>8.702499999999988E-2</c:v>
              </c:pt>
              <c:pt idx="42">
                <c:v>8.4099999999999883E-2</c:v>
              </c:pt>
              <c:pt idx="43">
                <c:v>8.1224999999999895E-2</c:v>
              </c:pt>
              <c:pt idx="44">
                <c:v>7.8399999999999886E-2</c:v>
              </c:pt>
              <c:pt idx="45">
                <c:v>7.5624999999999901E-2</c:v>
              </c:pt>
              <c:pt idx="46">
                <c:v>7.2899999999999882E-2</c:v>
              </c:pt>
              <c:pt idx="47">
                <c:v>7.0224999999999899E-2</c:v>
              </c:pt>
              <c:pt idx="48">
                <c:v>6.7599999999999882E-2</c:v>
              </c:pt>
              <c:pt idx="49">
                <c:v>6.5024999999999888E-2</c:v>
              </c:pt>
              <c:pt idx="50">
                <c:v>6.2499999999999903E-2</c:v>
              </c:pt>
              <c:pt idx="51">
                <c:v>6.0024999999999898E-2</c:v>
              </c:pt>
              <c:pt idx="52">
                <c:v>5.7599999999999894E-2</c:v>
              </c:pt>
              <c:pt idx="53">
                <c:v>5.5224999999999892E-2</c:v>
              </c:pt>
              <c:pt idx="54">
                <c:v>5.2899999999999892E-2</c:v>
              </c:pt>
              <c:pt idx="55">
                <c:v>5.0624999999999892E-2</c:v>
              </c:pt>
              <c:pt idx="56">
                <c:v>4.8399999999999894E-2</c:v>
              </c:pt>
              <c:pt idx="57">
                <c:v>4.6224999999999891E-2</c:v>
              </c:pt>
              <c:pt idx="58">
                <c:v>4.4099999999999896E-2</c:v>
              </c:pt>
              <c:pt idx="59">
                <c:v>4.2024999999999903E-2</c:v>
              </c:pt>
              <c:pt idx="60">
                <c:v>3.9999999999999897E-2</c:v>
              </c:pt>
              <c:pt idx="61">
                <c:v>3.8024999999999892E-2</c:v>
              </c:pt>
              <c:pt idx="62">
                <c:v>3.6099999999999903E-2</c:v>
              </c:pt>
              <c:pt idx="63">
                <c:v>3.4224999999999894E-2</c:v>
              </c:pt>
              <c:pt idx="64">
                <c:v>3.2399999999999894E-2</c:v>
              </c:pt>
              <c:pt idx="65">
                <c:v>3.0624999999999899E-2</c:v>
              </c:pt>
              <c:pt idx="66">
                <c:v>2.8899999999999898E-2</c:v>
              </c:pt>
              <c:pt idx="67">
                <c:v>2.7224999999999899E-2</c:v>
              </c:pt>
              <c:pt idx="68">
                <c:v>2.5599999999999901E-2</c:v>
              </c:pt>
              <c:pt idx="69">
                <c:v>2.4024999999999901E-2</c:v>
              </c:pt>
              <c:pt idx="70">
                <c:v>2.2499999999999899E-2</c:v>
              </c:pt>
              <c:pt idx="71">
                <c:v>2.1024999999999898E-2</c:v>
              </c:pt>
              <c:pt idx="72">
                <c:v>1.9599999999999899E-2</c:v>
              </c:pt>
              <c:pt idx="73">
                <c:v>1.8224999999999898E-2</c:v>
              </c:pt>
              <c:pt idx="74">
                <c:v>1.6899999999999898E-2</c:v>
              </c:pt>
              <c:pt idx="75">
                <c:v>1.5624999999999898E-2</c:v>
              </c:pt>
              <c:pt idx="76">
                <c:v>1.4399999999999901E-2</c:v>
              </c:pt>
              <c:pt idx="77">
                <c:v>1.3224999999999898E-2</c:v>
              </c:pt>
              <c:pt idx="78">
                <c:v>1.2099999999999901E-2</c:v>
              </c:pt>
              <c:pt idx="79">
                <c:v>1.1024999999999898E-2</c:v>
              </c:pt>
              <c:pt idx="80">
                <c:v>9.9999999999999291E-3</c:v>
              </c:pt>
              <c:pt idx="81">
                <c:v>9.0249999999999289E-3</c:v>
              </c:pt>
              <c:pt idx="82">
                <c:v>8.0999999999999302E-3</c:v>
              </c:pt>
              <c:pt idx="83">
                <c:v>7.2249999999999389E-3</c:v>
              </c:pt>
              <c:pt idx="84">
                <c:v>6.3999999999999396E-3</c:v>
              </c:pt>
              <c:pt idx="85">
                <c:v>5.6249999999999391E-3</c:v>
              </c:pt>
              <c:pt idx="86">
                <c:v>4.8999999999999495E-3</c:v>
              </c:pt>
              <c:pt idx="87">
                <c:v>4.2249999999999493E-3</c:v>
              </c:pt>
              <c:pt idx="88">
                <c:v>3.5999999999999496E-3</c:v>
              </c:pt>
              <c:pt idx="89">
                <c:v>3.0249999999999596E-3</c:v>
              </c:pt>
              <c:pt idx="90">
                <c:v>2.4999999999999602E-3</c:v>
              </c:pt>
              <c:pt idx="91">
                <c:v>2.02499999999996E-3</c:v>
              </c:pt>
              <c:pt idx="92">
                <c:v>1.5999999999999697E-3</c:v>
              </c:pt>
              <c:pt idx="93">
                <c:v>1.2249999999999698E-3</c:v>
              </c:pt>
              <c:pt idx="94">
                <c:v>8.9999999999997504E-4</c:v>
              </c:pt>
              <c:pt idx="95">
                <c:v>6.2499999999997898E-4</c:v>
              </c:pt>
              <c:pt idx="96">
                <c:v>3.99999999999983E-4</c:v>
              </c:pt>
              <c:pt idx="97">
                <c:v>2.2499999999998698E-4</c:v>
              </c:pt>
              <c:pt idx="98">
                <c:v>2.1024999999998898E-4</c:v>
              </c:pt>
              <c:pt idx="99">
                <c:v>1.9599999999999097E-4</c:v>
              </c:pt>
              <c:pt idx="100">
                <c:v>1.8224999999999296E-4</c:v>
              </c:pt>
              <c:pt idx="101">
                <c:v>1.6899999999999497E-4</c:v>
              </c:pt>
              <c:pt idx="102">
                <c:v>1.5624999999999596E-4</c:v>
              </c:pt>
              <c:pt idx="103">
                <c:v>1.43999999999998E-4</c:v>
              </c:pt>
              <c:pt idx="104">
                <c:v>1.3224999999999899E-4</c:v>
              </c:pt>
              <c:pt idx="105">
                <c:v>1.21E-4</c:v>
              </c:pt>
              <c:pt idx="106">
                <c:v>1.10250000000001E-4</c:v>
              </c:pt>
              <c:pt idx="107">
                <c:v>1.00000000000002E-4</c:v>
              </c:pt>
              <c:pt idx="108">
                <c:v>9.0250000000003291E-5</c:v>
              </c:pt>
              <c:pt idx="109">
                <c:v>8.1000000000004097E-5</c:v>
              </c:pt>
              <c:pt idx="110">
                <c:v>7.2250000000004792E-5</c:v>
              </c:pt>
              <c:pt idx="111">
                <c:v>6.4000000000005405E-5</c:v>
              </c:pt>
              <c:pt idx="112">
                <c:v>5.6250000000005901E-5</c:v>
              </c:pt>
              <c:pt idx="113">
                <c:v>4.9000000000006294E-5</c:v>
              </c:pt>
              <c:pt idx="114">
                <c:v>4.225000000000659E-5</c:v>
              </c:pt>
              <c:pt idx="115">
                <c:v>3.6000000000006703E-5</c:v>
              </c:pt>
              <c:pt idx="116">
                <c:v>3.0250000000006797E-5</c:v>
              </c:pt>
              <c:pt idx="117">
                <c:v>2.50000000000067E-5</c:v>
              </c:pt>
              <c:pt idx="118">
                <c:v>2.0250000000006496E-5</c:v>
              </c:pt>
              <c:pt idx="119">
                <c:v>1.60000000000062E-5</c:v>
              </c:pt>
              <c:pt idx="120">
                <c:v>1.2250000000005898E-5</c:v>
              </c:pt>
              <c:pt idx="121">
                <c:v>9.0000000000053501E-6</c:v>
              </c:pt>
              <c:pt idx="122">
                <c:v>6.2500000000047293E-6</c:v>
              </c:pt>
              <c:pt idx="123">
                <c:v>4.0000000000040004E-6</c:v>
              </c:pt>
              <c:pt idx="124">
                <c:v>2.2500000000031701E-6</c:v>
              </c:pt>
              <c:pt idx="125">
                <c:v>1.0000000000022198E-6</c:v>
              </c:pt>
              <c:pt idx="126">
                <c:v>2.5000000000116593E-7</c:v>
              </c:pt>
              <c:pt idx="127">
                <c:v>1.49144014893348E-30</c:v>
              </c:pt>
            </c:numLit>
          </c:yVal>
          <c:smooth val="0"/>
          <c:extLst>
            <c:ext xmlns:c16="http://schemas.microsoft.com/office/drawing/2014/chart" uri="{C3380CC4-5D6E-409C-BE32-E72D297353CC}">
              <c16:uniqueId val="{00000002-4F7E-4766-9A99-B8EE32AD5D76}"/>
            </c:ext>
          </c:extLst>
        </c:ser>
        <c:dLbls>
          <c:showLegendKey val="0"/>
          <c:showVal val="0"/>
          <c:showCatName val="0"/>
          <c:showSerName val="0"/>
          <c:showPercent val="0"/>
          <c:showBubbleSize val="0"/>
        </c:dLbls>
        <c:axId val="519014272"/>
        <c:axId val="519016448"/>
      </c:scatterChart>
      <c:valAx>
        <c:axId val="519014272"/>
        <c:scaling>
          <c:orientation val="minMax"/>
          <c:max val="1"/>
          <c:min val="0.5"/>
        </c:scaling>
        <c:delete val="0"/>
        <c:axPos val="b"/>
        <c:title>
          <c:tx>
            <c:rich>
              <a:bodyPr rot="0" vert="horz"/>
              <a:lstStyle/>
              <a:p>
                <a:pPr algn="ctr">
                  <a:defRPr/>
                </a:pPr>
                <a:r>
                  <a:rPr lang="en-US" sz="1200" u="none" baseline="0">
                    <a:solidFill>
                      <a:schemeClr val="tx1"/>
                    </a:solidFill>
                    <a:latin typeface="Segoe UI"/>
                    <a:ea typeface="Segoe UI"/>
                    <a:cs typeface="Segoe UI"/>
                  </a:rPr>
                  <a:t>Percentile</a:t>
                </a:r>
              </a:p>
            </c:rich>
          </c:tx>
          <c:overlay val="0"/>
          <c:spPr>
            <a:noFill/>
            <a:ln w="9525">
              <a:noFill/>
            </a:ln>
          </c:spPr>
        </c:title>
        <c:numFmt formatCode="0%" sourceLinked="0"/>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519016448"/>
        <c:crosses val="autoZero"/>
        <c:crossBetween val="midCat"/>
      </c:valAx>
      <c:valAx>
        <c:axId val="519016448"/>
        <c:scaling>
          <c:orientation val="minMax"/>
          <c:max val="0.5"/>
        </c:scaling>
        <c:delete val="0"/>
        <c:axPos val="l"/>
        <c:majorGridlines/>
        <c:title>
          <c:tx>
            <c:rich>
              <a:bodyPr rot="-5400000" vert="horz"/>
              <a:lstStyle/>
              <a:p>
                <a:pPr algn="ctr">
                  <a:defRPr/>
                </a:pPr>
                <a:r>
                  <a:rPr lang="en-US" sz="1200" u="none" baseline="0">
                    <a:solidFill>
                      <a:schemeClr val="tx1"/>
                    </a:solidFill>
                    <a:latin typeface="Segoe UI"/>
                    <a:ea typeface="Segoe UI"/>
                    <a:cs typeface="Segoe UI"/>
                  </a:rPr>
                  <a:t>Joint exceedance Probability</a:t>
                </a:r>
              </a:p>
            </c:rich>
          </c:tx>
          <c:layout>
            <c:manualLayout>
              <c:xMode val="edge"/>
              <c:yMode val="edge"/>
              <c:x val="2.4500000000000001E-2"/>
              <c:y val="0.17349999999999999"/>
            </c:manualLayout>
          </c:layout>
          <c:overlay val="0"/>
          <c:spPr>
            <a:noFill/>
            <a:ln w="9525">
              <a:noFill/>
            </a:ln>
          </c:spPr>
        </c:title>
        <c:numFmt formatCode="0%" sourceLinked="0"/>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519014272"/>
        <c:crosses val="autoZero"/>
        <c:crossBetween val="midCat"/>
      </c:valAx>
    </c:plotArea>
    <c:legend>
      <c:legendPos val="t"/>
      <c:layout>
        <c:manualLayout>
          <c:xMode val="edge"/>
          <c:yMode val="edge"/>
          <c:x val="0.11275"/>
          <c:y val="2.6499999999999996E-2"/>
          <c:w val="0.73050000000000004"/>
          <c:h val="8.4500000000000006E-2"/>
        </c:manualLayout>
      </c:layout>
      <c:overlay val="0"/>
      <c:txPr>
        <a:bodyPr rot="0" vert="horz"/>
        <a:lstStyle/>
        <a:p>
          <a:pPr>
            <a:defRPr lang="en-US" sz="1000" b="1" u="none" baseline="0">
              <a:solidFill>
                <a:schemeClr val="tx1"/>
              </a:solidFill>
              <a:latin typeface="Segoe UI"/>
              <a:ea typeface="Segoe UI"/>
              <a:cs typeface="Segoe UI"/>
            </a:defRPr>
          </a:pPr>
          <a:endParaRPr lang="en-US"/>
        </a:p>
      </c:txPr>
    </c:legend>
    <c:plotVisOnly val="1"/>
    <c:dispBlanksAs val="gap"/>
    <c:showDLblsOverMax val="0"/>
  </c:chart>
  <c:spPr>
    <a:ln w="9525" cap="flat" cmpd="sng">
      <a:solidFill>
        <a:schemeClr val="bg1">
          <a:lumMod val="75000"/>
        </a:schemeClr>
      </a:solidFill>
    </a:ln>
  </c:spPr>
  <c:txPr>
    <a:bodyPr rot="0" vert="horz"/>
    <a:lstStyle/>
    <a:p>
      <a:pPr>
        <a:defRPr lang="en-US" u="none" baseline="0">
          <a:solidFill>
            <a:schemeClr val="tx1"/>
          </a:solidFill>
          <a:latin typeface="Arial"/>
          <a:ea typeface="Arial"/>
          <a:cs typeface="Arial"/>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624999999999996"/>
          <c:y val="0.12875"/>
          <c:w val="0.80574999999999997"/>
          <c:h val="0.70599999999999985"/>
        </c:manualLayout>
      </c:layout>
      <c:scatterChart>
        <c:scatterStyle val="lineMarker"/>
        <c:varyColors val="0"/>
        <c:ser>
          <c:idx val="0"/>
          <c:order val="0"/>
          <c:tx>
            <c:v>Fully Dependent</c:v>
          </c:tx>
          <c:spPr>
            <a:ln w="12700" cmpd="sng">
              <a:solidFill>
                <a:srgbClr val="00B050"/>
              </a:solidFill>
            </a:ln>
          </c:spPr>
          <c:marker>
            <c:symbol val="none"/>
          </c:marker>
          <c:xVal>
            <c:numLit>
              <c:formatCode>General</c:formatCode>
              <c:ptCount val="128"/>
              <c:pt idx="0">
                <c:v>0.5</c:v>
              </c:pt>
              <c:pt idx="1">
                <c:v>0.505</c:v>
              </c:pt>
              <c:pt idx="2">
                <c:v>0.51</c:v>
              </c:pt>
              <c:pt idx="3">
                <c:v>0.5149999999999999</c:v>
              </c:pt>
              <c:pt idx="4">
                <c:v>0.52</c:v>
              </c:pt>
              <c:pt idx="5">
                <c:v>0.52499999999999991</c:v>
              </c:pt>
              <c:pt idx="6">
                <c:v>0.53</c:v>
              </c:pt>
              <c:pt idx="7">
                <c:v>0.53499999999999992</c:v>
              </c:pt>
              <c:pt idx="8">
                <c:v>0.54</c:v>
              </c:pt>
              <c:pt idx="9">
                <c:v>0.54500000000000004</c:v>
              </c:pt>
              <c:pt idx="10">
                <c:v>0.54999999999999993</c:v>
              </c:pt>
              <c:pt idx="11">
                <c:v>0.55500000000000005</c:v>
              </c:pt>
              <c:pt idx="12">
                <c:v>0.55999999999999994</c:v>
              </c:pt>
              <c:pt idx="13">
                <c:v>0.56499999999999995</c:v>
              </c:pt>
              <c:pt idx="14">
                <c:v>0.56999999999999984</c:v>
              </c:pt>
              <c:pt idx="15">
                <c:v>0.57499999999999996</c:v>
              </c:pt>
              <c:pt idx="16">
                <c:v>0.57999999999999985</c:v>
              </c:pt>
              <c:pt idx="17">
                <c:v>0.58499999999999985</c:v>
              </c:pt>
              <c:pt idx="18">
                <c:v>0.59</c:v>
              </c:pt>
              <c:pt idx="19">
                <c:v>0.59499999999999986</c:v>
              </c:pt>
              <c:pt idx="20">
                <c:v>0.6</c:v>
              </c:pt>
              <c:pt idx="21">
                <c:v>0.60499999999999987</c:v>
              </c:pt>
              <c:pt idx="22">
                <c:v>0.61</c:v>
              </c:pt>
              <c:pt idx="23">
                <c:v>0.61499999999999988</c:v>
              </c:pt>
              <c:pt idx="24">
                <c:v>0.62</c:v>
              </c:pt>
              <c:pt idx="25">
                <c:v>0.625</c:v>
              </c:pt>
              <c:pt idx="26">
                <c:v>0.63</c:v>
              </c:pt>
              <c:pt idx="27">
                <c:v>0.63500000000000001</c:v>
              </c:pt>
              <c:pt idx="28">
                <c:v>0.64</c:v>
              </c:pt>
              <c:pt idx="29">
                <c:v>0.64500000000000002</c:v>
              </c:pt>
              <c:pt idx="30">
                <c:v>0.65</c:v>
              </c:pt>
              <c:pt idx="31">
                <c:v>0.65500000000000003</c:v>
              </c:pt>
              <c:pt idx="32">
                <c:v>0.66</c:v>
              </c:pt>
              <c:pt idx="33">
                <c:v>0.66500000000000004</c:v>
              </c:pt>
              <c:pt idx="34">
                <c:v>0.67</c:v>
              </c:pt>
              <c:pt idx="35">
                <c:v>0.67499999999999993</c:v>
              </c:pt>
              <c:pt idx="36">
                <c:v>0.68</c:v>
              </c:pt>
              <c:pt idx="37">
                <c:v>0.68499999999999994</c:v>
              </c:pt>
              <c:pt idx="38">
                <c:v>0.69</c:v>
              </c:pt>
              <c:pt idx="39">
                <c:v>0.69499999999999984</c:v>
              </c:pt>
              <c:pt idx="40">
                <c:v>0.7</c:v>
              </c:pt>
              <c:pt idx="41">
                <c:v>0.70499999999999985</c:v>
              </c:pt>
              <c:pt idx="42">
                <c:v>0.71</c:v>
              </c:pt>
              <c:pt idx="43">
                <c:v>0.71499999999999997</c:v>
              </c:pt>
              <c:pt idx="44">
                <c:v>0.72</c:v>
              </c:pt>
              <c:pt idx="45">
                <c:v>0.72499999999999998</c:v>
              </c:pt>
              <c:pt idx="46">
                <c:v>0.73</c:v>
              </c:pt>
              <c:pt idx="47">
                <c:v>0.73499999999999999</c:v>
              </c:pt>
              <c:pt idx="48">
                <c:v>0.74</c:v>
              </c:pt>
              <c:pt idx="49">
                <c:v>0.745</c:v>
              </c:pt>
              <c:pt idx="50">
                <c:v>0.75</c:v>
              </c:pt>
              <c:pt idx="51">
                <c:v>0.755</c:v>
              </c:pt>
              <c:pt idx="52">
                <c:v>0.76</c:v>
              </c:pt>
              <c:pt idx="53">
                <c:v>0.7649999999999999</c:v>
              </c:pt>
              <c:pt idx="54">
                <c:v>0.77</c:v>
              </c:pt>
              <c:pt idx="55">
                <c:v>0.77499999999999991</c:v>
              </c:pt>
              <c:pt idx="56">
                <c:v>0.78</c:v>
              </c:pt>
              <c:pt idx="57">
                <c:v>0.78499999999999992</c:v>
              </c:pt>
              <c:pt idx="58">
                <c:v>0.79</c:v>
              </c:pt>
              <c:pt idx="59">
                <c:v>0.79500000000000004</c:v>
              </c:pt>
              <c:pt idx="60">
                <c:v>0.8</c:v>
              </c:pt>
              <c:pt idx="61">
                <c:v>0.80500000000000005</c:v>
              </c:pt>
              <c:pt idx="62">
                <c:v>0.81</c:v>
              </c:pt>
              <c:pt idx="63">
                <c:v>0.81499999999999995</c:v>
              </c:pt>
              <c:pt idx="64">
                <c:v>0.82</c:v>
              </c:pt>
              <c:pt idx="65">
                <c:v>0.82499999999999996</c:v>
              </c:pt>
              <c:pt idx="66">
                <c:v>0.83</c:v>
              </c:pt>
              <c:pt idx="67">
                <c:v>0.83499999999999985</c:v>
              </c:pt>
              <c:pt idx="68">
                <c:v>0.84</c:v>
              </c:pt>
              <c:pt idx="69">
                <c:v>0.84499999999999986</c:v>
              </c:pt>
              <c:pt idx="70">
                <c:v>0.85</c:v>
              </c:pt>
              <c:pt idx="71">
                <c:v>0.85499999999999987</c:v>
              </c:pt>
              <c:pt idx="72">
                <c:v>0.86</c:v>
              </c:pt>
              <c:pt idx="73">
                <c:v>0.86499999999999988</c:v>
              </c:pt>
              <c:pt idx="74">
                <c:v>0.87</c:v>
              </c:pt>
              <c:pt idx="75">
                <c:v>0.875</c:v>
              </c:pt>
              <c:pt idx="76">
                <c:v>0.88</c:v>
              </c:pt>
              <c:pt idx="77">
                <c:v>0.88500000000000001</c:v>
              </c:pt>
              <c:pt idx="78">
                <c:v>0.89</c:v>
              </c:pt>
              <c:pt idx="79">
                <c:v>0.89500000000000002</c:v>
              </c:pt>
              <c:pt idx="80">
                <c:v>0.9</c:v>
              </c:pt>
              <c:pt idx="81">
                <c:v>0.90500000000000003</c:v>
              </c:pt>
              <c:pt idx="82">
                <c:v>0.91</c:v>
              </c:pt>
              <c:pt idx="83">
                <c:v>0.91500000000000004</c:v>
              </c:pt>
              <c:pt idx="84">
                <c:v>0.92</c:v>
              </c:pt>
              <c:pt idx="85">
                <c:v>0.92499999999999993</c:v>
              </c:pt>
              <c:pt idx="86">
                <c:v>0.93</c:v>
              </c:pt>
              <c:pt idx="87">
                <c:v>0.93499999999999994</c:v>
              </c:pt>
              <c:pt idx="88">
                <c:v>0.94</c:v>
              </c:pt>
              <c:pt idx="89">
                <c:v>0.94499999999999984</c:v>
              </c:pt>
              <c:pt idx="90">
                <c:v>0.95</c:v>
              </c:pt>
              <c:pt idx="91">
                <c:v>0.95499999999999985</c:v>
              </c:pt>
              <c:pt idx="92">
                <c:v>0.96</c:v>
              </c:pt>
              <c:pt idx="93">
                <c:v>0.96499999999999997</c:v>
              </c:pt>
              <c:pt idx="94">
                <c:v>0.97</c:v>
              </c:pt>
              <c:pt idx="95">
                <c:v>0.97499999999999998</c:v>
              </c:pt>
              <c:pt idx="96">
                <c:v>0.98</c:v>
              </c:pt>
              <c:pt idx="97">
                <c:v>0.98499999999999999</c:v>
              </c:pt>
              <c:pt idx="98">
                <c:v>0.98549999999999993</c:v>
              </c:pt>
              <c:pt idx="99">
                <c:v>0.98599999999999999</c:v>
              </c:pt>
              <c:pt idx="100">
                <c:v>0.98649999999999993</c:v>
              </c:pt>
              <c:pt idx="101">
                <c:v>0.98699999999999999</c:v>
              </c:pt>
              <c:pt idx="102">
                <c:v>0.98749999999999993</c:v>
              </c:pt>
              <c:pt idx="103">
                <c:v>0.98799999999999999</c:v>
              </c:pt>
              <c:pt idx="104">
                <c:v>0.98850000000000005</c:v>
              </c:pt>
              <c:pt idx="105">
                <c:v>0.98899999999999988</c:v>
              </c:pt>
              <c:pt idx="106">
                <c:v>0.98950000000000005</c:v>
              </c:pt>
              <c:pt idx="107">
                <c:v>0.99</c:v>
              </c:pt>
              <c:pt idx="108">
                <c:v>0.99050000000000005</c:v>
              </c:pt>
              <c:pt idx="109">
                <c:v>0.99099999999999988</c:v>
              </c:pt>
              <c:pt idx="110">
                <c:v>0.99150000000000005</c:v>
              </c:pt>
              <c:pt idx="111">
                <c:v>0.99199999999999988</c:v>
              </c:pt>
              <c:pt idx="112">
                <c:v>0.99250000000000005</c:v>
              </c:pt>
              <c:pt idx="113">
                <c:v>0.99299999999999988</c:v>
              </c:pt>
              <c:pt idx="114">
                <c:v>0.99349999999999894</c:v>
              </c:pt>
              <c:pt idx="115">
                <c:v>0.993999999999999</c:v>
              </c:pt>
              <c:pt idx="116">
                <c:v>0.99449999999999894</c:v>
              </c:pt>
              <c:pt idx="117">
                <c:v>0.994999999999999</c:v>
              </c:pt>
              <c:pt idx="118">
                <c:v>0.99549999999999894</c:v>
              </c:pt>
              <c:pt idx="119">
                <c:v>0.995999999999999</c:v>
              </c:pt>
              <c:pt idx="120">
                <c:v>0.99649999999999894</c:v>
              </c:pt>
              <c:pt idx="121">
                <c:v>0.996999999999999</c:v>
              </c:pt>
              <c:pt idx="122">
                <c:v>0.99749999999999894</c:v>
              </c:pt>
              <c:pt idx="123">
                <c:v>0.997999999999999</c:v>
              </c:pt>
              <c:pt idx="124">
                <c:v>0.99849999999999894</c:v>
              </c:pt>
              <c:pt idx="125">
                <c:v>0.998999999999999</c:v>
              </c:pt>
              <c:pt idx="126">
                <c:v>0.99949999999999883</c:v>
              </c:pt>
              <c:pt idx="127">
                <c:v>0.99999999999999889</c:v>
              </c:pt>
            </c:numLit>
          </c:xVal>
          <c:yVal>
            <c:numLit>
              <c:formatCode>General</c:formatCode>
              <c:ptCount val="128"/>
              <c:pt idx="0">
                <c:v>0.5</c:v>
              </c:pt>
              <c:pt idx="1">
                <c:v>0.495</c:v>
              </c:pt>
              <c:pt idx="2">
                <c:v>0.49</c:v>
              </c:pt>
              <c:pt idx="3">
                <c:v>0.48499999999999999</c:v>
              </c:pt>
              <c:pt idx="4">
                <c:v>0.48</c:v>
              </c:pt>
              <c:pt idx="5">
                <c:v>0.47499999999999998</c:v>
              </c:pt>
              <c:pt idx="6">
                <c:v>0.47</c:v>
              </c:pt>
              <c:pt idx="7">
                <c:v>0.46499999999999997</c:v>
              </c:pt>
              <c:pt idx="8">
                <c:v>0.46</c:v>
              </c:pt>
              <c:pt idx="9">
                <c:v>0.45500000000000002</c:v>
              </c:pt>
              <c:pt idx="10">
                <c:v>0.45</c:v>
              </c:pt>
              <c:pt idx="11">
                <c:v>0.44500000000000001</c:v>
              </c:pt>
              <c:pt idx="12">
                <c:v>0.44</c:v>
              </c:pt>
              <c:pt idx="13">
                <c:v>0.435</c:v>
              </c:pt>
              <c:pt idx="14">
                <c:v>0.43</c:v>
              </c:pt>
              <c:pt idx="15">
                <c:v>0.42499999999999999</c:v>
              </c:pt>
              <c:pt idx="16">
                <c:v>0.42</c:v>
              </c:pt>
              <c:pt idx="17">
                <c:v>0.41499999999999992</c:v>
              </c:pt>
              <c:pt idx="18">
                <c:v>0.41</c:v>
              </c:pt>
              <c:pt idx="19">
                <c:v>0.40500000000000003</c:v>
              </c:pt>
              <c:pt idx="20">
                <c:v>0.4</c:v>
              </c:pt>
              <c:pt idx="21">
                <c:v>0.39500000000000002</c:v>
              </c:pt>
              <c:pt idx="22">
                <c:v>0.39</c:v>
              </c:pt>
              <c:pt idx="23">
                <c:v>0.38500000000000001</c:v>
              </c:pt>
              <c:pt idx="24">
                <c:v>0.38</c:v>
              </c:pt>
              <c:pt idx="25">
                <c:v>0.375</c:v>
              </c:pt>
              <c:pt idx="26">
                <c:v>0.37</c:v>
              </c:pt>
              <c:pt idx="27">
                <c:v>0.36499999999999994</c:v>
              </c:pt>
              <c:pt idx="28">
                <c:v>0.36</c:v>
              </c:pt>
              <c:pt idx="29">
                <c:v>0.35499999999999993</c:v>
              </c:pt>
              <c:pt idx="30">
                <c:v>0.35</c:v>
              </c:pt>
              <c:pt idx="31">
                <c:v>0.34499999999999992</c:v>
              </c:pt>
              <c:pt idx="32">
                <c:v>0.34</c:v>
              </c:pt>
              <c:pt idx="33">
                <c:v>0.33500000000000002</c:v>
              </c:pt>
              <c:pt idx="34">
                <c:v>0.33</c:v>
              </c:pt>
              <c:pt idx="35">
                <c:v>0.32499999999999996</c:v>
              </c:pt>
              <c:pt idx="36">
                <c:v>0.32</c:v>
              </c:pt>
              <c:pt idx="37">
                <c:v>0.315</c:v>
              </c:pt>
              <c:pt idx="38">
                <c:v>0.31</c:v>
              </c:pt>
              <c:pt idx="39">
                <c:v>0.30499999999999994</c:v>
              </c:pt>
              <c:pt idx="40">
                <c:v>0.3</c:v>
              </c:pt>
              <c:pt idx="41">
                <c:v>0.29499999999999993</c:v>
              </c:pt>
              <c:pt idx="42">
                <c:v>0.28999999999999992</c:v>
              </c:pt>
              <c:pt idx="43">
                <c:v>0.28499999999999998</c:v>
              </c:pt>
              <c:pt idx="44">
                <c:v>0.28000000000000003</c:v>
              </c:pt>
              <c:pt idx="45">
                <c:v>0.27499999999999997</c:v>
              </c:pt>
              <c:pt idx="46">
                <c:v>0.27</c:v>
              </c:pt>
              <c:pt idx="47">
                <c:v>0.26499999999999996</c:v>
              </c:pt>
              <c:pt idx="48">
                <c:v>0.26</c:v>
              </c:pt>
              <c:pt idx="49">
                <c:v>0.255</c:v>
              </c:pt>
              <c:pt idx="50">
                <c:v>0.25</c:v>
              </c:pt>
              <c:pt idx="51">
                <c:v>0.245</c:v>
              </c:pt>
              <c:pt idx="52">
                <c:v>0.24</c:v>
              </c:pt>
              <c:pt idx="53">
                <c:v>0.23499999999999999</c:v>
              </c:pt>
              <c:pt idx="54">
                <c:v>0.23</c:v>
              </c:pt>
              <c:pt idx="55">
                <c:v>0.22500000000000001</c:v>
              </c:pt>
              <c:pt idx="56">
                <c:v>0.22</c:v>
              </c:pt>
              <c:pt idx="57">
                <c:v>0.215</c:v>
              </c:pt>
              <c:pt idx="58">
                <c:v>0.21</c:v>
              </c:pt>
              <c:pt idx="59">
                <c:v>0.20499999999999999</c:v>
              </c:pt>
              <c:pt idx="60">
                <c:v>0.2</c:v>
              </c:pt>
              <c:pt idx="61">
                <c:v>0.19500000000000001</c:v>
              </c:pt>
              <c:pt idx="62">
                <c:v>0.19</c:v>
              </c:pt>
              <c:pt idx="63">
                <c:v>0.185</c:v>
              </c:pt>
              <c:pt idx="64">
                <c:v>0.18</c:v>
              </c:pt>
              <c:pt idx="65">
                <c:v>0.17499999999999999</c:v>
              </c:pt>
              <c:pt idx="66">
                <c:v>0.17</c:v>
              </c:pt>
              <c:pt idx="67">
                <c:v>0.16500000000000001</c:v>
              </c:pt>
              <c:pt idx="68">
                <c:v>0.16</c:v>
              </c:pt>
              <c:pt idx="69">
                <c:v>0.155</c:v>
              </c:pt>
              <c:pt idx="70">
                <c:v>0.15</c:v>
              </c:pt>
              <c:pt idx="71">
                <c:v>0.14499999999999996</c:v>
              </c:pt>
              <c:pt idx="72">
                <c:v>0.13999999999999999</c:v>
              </c:pt>
              <c:pt idx="73">
                <c:v>0.13500000000000001</c:v>
              </c:pt>
              <c:pt idx="74">
                <c:v>0.13</c:v>
              </c:pt>
              <c:pt idx="75">
                <c:v>0.125</c:v>
              </c:pt>
              <c:pt idx="76">
                <c:v>0.12</c:v>
              </c:pt>
              <c:pt idx="77">
                <c:v>0.115</c:v>
              </c:pt>
              <c:pt idx="78">
                <c:v>0.11</c:v>
              </c:pt>
              <c:pt idx="79">
                <c:v>0.105</c:v>
              </c:pt>
              <c:pt idx="80">
                <c:v>9.9999999999999589E-2</c:v>
              </c:pt>
              <c:pt idx="81">
                <c:v>9.4999999999999599E-2</c:v>
              </c:pt>
              <c:pt idx="82">
                <c:v>8.999999999999958E-2</c:v>
              </c:pt>
              <c:pt idx="83">
                <c:v>8.4999999999999604E-2</c:v>
              </c:pt>
              <c:pt idx="84">
                <c:v>7.9999999999999585E-2</c:v>
              </c:pt>
              <c:pt idx="85">
                <c:v>7.4999999999999595E-2</c:v>
              </c:pt>
              <c:pt idx="86">
                <c:v>6.999999999999959E-2</c:v>
              </c:pt>
              <c:pt idx="87">
                <c:v>6.49999999999996E-2</c:v>
              </c:pt>
              <c:pt idx="88">
                <c:v>5.9999999999999595E-2</c:v>
              </c:pt>
              <c:pt idx="89">
                <c:v>5.4999999999999598E-2</c:v>
              </c:pt>
              <c:pt idx="90">
                <c:v>4.9999999999999593E-2</c:v>
              </c:pt>
              <c:pt idx="91">
                <c:v>4.4999999999999603E-2</c:v>
              </c:pt>
              <c:pt idx="92">
                <c:v>3.9999999999999591E-2</c:v>
              </c:pt>
              <c:pt idx="93">
                <c:v>3.4999999999999601E-2</c:v>
              </c:pt>
              <c:pt idx="94">
                <c:v>2.99999999999996E-2</c:v>
              </c:pt>
              <c:pt idx="95">
                <c:v>2.4999999999999599E-2</c:v>
              </c:pt>
              <c:pt idx="96">
                <c:v>1.9999999999999598E-2</c:v>
              </c:pt>
              <c:pt idx="97">
                <c:v>1.4999999999999599E-2</c:v>
              </c:pt>
              <c:pt idx="98">
                <c:v>1.4499999999999598E-2</c:v>
              </c:pt>
              <c:pt idx="99">
                <c:v>1.3999999999999698E-2</c:v>
              </c:pt>
              <c:pt idx="100">
                <c:v>1.34999999999997E-2</c:v>
              </c:pt>
              <c:pt idx="101">
                <c:v>1.29999999999998E-2</c:v>
              </c:pt>
              <c:pt idx="102">
                <c:v>1.2499999999999798E-2</c:v>
              </c:pt>
              <c:pt idx="103">
                <c:v>1.19999999999999E-2</c:v>
              </c:pt>
              <c:pt idx="104">
                <c:v>1.15E-2</c:v>
              </c:pt>
              <c:pt idx="105">
                <c:v>1.0999999999999998E-2</c:v>
              </c:pt>
              <c:pt idx="106">
                <c:v>1.05000000000001E-2</c:v>
              </c:pt>
              <c:pt idx="107">
                <c:v>1.0000000000000101E-2</c:v>
              </c:pt>
              <c:pt idx="108">
                <c:v>9.5000000000001698E-3</c:v>
              </c:pt>
              <c:pt idx="109">
                <c:v>9.0000000000002283E-3</c:v>
              </c:pt>
              <c:pt idx="110">
                <c:v>8.5000000000002886E-3</c:v>
              </c:pt>
              <c:pt idx="111">
                <c:v>8.0000000000003402E-3</c:v>
              </c:pt>
              <c:pt idx="112">
                <c:v>7.5000000000003996E-3</c:v>
              </c:pt>
              <c:pt idx="113">
                <c:v>7.0000000000004494E-3</c:v>
              </c:pt>
              <c:pt idx="114">
                <c:v>6.5000000000005088E-3</c:v>
              </c:pt>
              <c:pt idx="115">
                <c:v>6.0000000000005596E-3</c:v>
              </c:pt>
              <c:pt idx="116">
                <c:v>5.500000000000619E-3</c:v>
              </c:pt>
              <c:pt idx="117">
                <c:v>5.0000000000006688E-3</c:v>
              </c:pt>
              <c:pt idx="118">
                <c:v>4.50000000000073E-3</c:v>
              </c:pt>
              <c:pt idx="119">
                <c:v>4.000000000000779E-3</c:v>
              </c:pt>
              <c:pt idx="120">
                <c:v>3.5000000000008397E-3</c:v>
              </c:pt>
              <c:pt idx="121">
                <c:v>3.00000000000089E-3</c:v>
              </c:pt>
              <c:pt idx="122">
                <c:v>2.5000000000009494E-3</c:v>
              </c:pt>
              <c:pt idx="123">
                <c:v>2.0000000000009997E-3</c:v>
              </c:pt>
              <c:pt idx="124">
                <c:v>1.5000000000010597E-3</c:v>
              </c:pt>
              <c:pt idx="125">
                <c:v>1.0000000000011098E-3</c:v>
              </c:pt>
              <c:pt idx="126">
                <c:v>5.0000000000116585E-4</c:v>
              </c:pt>
              <c:pt idx="127">
                <c:v>1.2212453270876698E-15</c:v>
              </c:pt>
            </c:numLit>
          </c:yVal>
          <c:smooth val="0"/>
          <c:extLst>
            <c:ext xmlns:c16="http://schemas.microsoft.com/office/drawing/2014/chart" uri="{C3380CC4-5D6E-409C-BE32-E72D297353CC}">
              <c16:uniqueId val="{00000000-73FB-48D2-A3CF-24480AB8A1DD}"/>
            </c:ext>
          </c:extLst>
        </c:ser>
        <c:ser>
          <c:idx val="2"/>
          <c:order val="2"/>
          <c:tx>
            <c:v>Modelled</c:v>
          </c:tx>
          <c:spPr>
            <a:ln w="12700" cmpd="sng">
              <a:solidFill>
                <a:schemeClr val="tx1">
                  <a:lumMod val="95000"/>
                  <a:lumOff val="5000"/>
                </a:schemeClr>
              </a:solidFill>
              <a:prstDash val="sysDash"/>
            </a:ln>
          </c:spPr>
          <c:marker>
            <c:symbol val="circle"/>
            <c:size val="5"/>
            <c:spPr>
              <a:solidFill>
                <a:schemeClr val="bg2">
                  <a:lumMod val="50000"/>
                </a:schemeClr>
              </a:solidFill>
              <a:effectLst/>
            </c:spPr>
          </c:marker>
          <c:xVal>
            <c:numLit>
              <c:formatCode>General</c:formatCode>
              <c:ptCount val="5"/>
              <c:pt idx="0">
                <c:v>0.5</c:v>
              </c:pt>
              <c:pt idx="1">
                <c:v>0.75</c:v>
              </c:pt>
              <c:pt idx="2">
                <c:v>0.9</c:v>
              </c:pt>
              <c:pt idx="3">
                <c:v>0.95</c:v>
              </c:pt>
              <c:pt idx="4">
                <c:v>0.995</c:v>
              </c:pt>
            </c:numLit>
          </c:xVal>
          <c:yVal>
            <c:numRef>
              <c:f>('502'!$E$54,'502'!$F$55,'502'!$G$56,'502'!$H$57,'502'!$I$58)</c:f>
              <c:numCache>
                <c:formatCode>##,##0.00,,_-;[Red]\(##,##0.00,,\);\-_;\ </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1-73FB-48D2-A3CF-24480AB8A1DD}"/>
            </c:ext>
          </c:extLst>
        </c:ser>
        <c:ser>
          <c:idx val="1"/>
          <c:order val="1"/>
          <c:tx>
            <c:v>Independent</c:v>
          </c:tx>
          <c:spPr>
            <a:ln w="12700" cmpd="sng">
              <a:solidFill>
                <a:srgbClr val="FF0000"/>
              </a:solidFill>
            </a:ln>
          </c:spPr>
          <c:marker>
            <c:symbol val="none"/>
          </c:marker>
          <c:xVal>
            <c:numLit>
              <c:formatCode>General</c:formatCode>
              <c:ptCount val="128"/>
              <c:pt idx="0">
                <c:v>0.5</c:v>
              </c:pt>
              <c:pt idx="1">
                <c:v>0.505</c:v>
              </c:pt>
              <c:pt idx="2">
                <c:v>0.51</c:v>
              </c:pt>
              <c:pt idx="3">
                <c:v>0.5149999999999999</c:v>
              </c:pt>
              <c:pt idx="4">
                <c:v>0.52</c:v>
              </c:pt>
              <c:pt idx="5">
                <c:v>0.52499999999999991</c:v>
              </c:pt>
              <c:pt idx="6">
                <c:v>0.53</c:v>
              </c:pt>
              <c:pt idx="7">
                <c:v>0.53499999999999992</c:v>
              </c:pt>
              <c:pt idx="8">
                <c:v>0.54</c:v>
              </c:pt>
              <c:pt idx="9">
                <c:v>0.54500000000000004</c:v>
              </c:pt>
              <c:pt idx="10">
                <c:v>0.54999999999999993</c:v>
              </c:pt>
              <c:pt idx="11">
                <c:v>0.55500000000000005</c:v>
              </c:pt>
              <c:pt idx="12">
                <c:v>0.55999999999999994</c:v>
              </c:pt>
              <c:pt idx="13">
                <c:v>0.56499999999999995</c:v>
              </c:pt>
              <c:pt idx="14">
                <c:v>0.56999999999999984</c:v>
              </c:pt>
              <c:pt idx="15">
                <c:v>0.57499999999999996</c:v>
              </c:pt>
              <c:pt idx="16">
                <c:v>0.57999999999999985</c:v>
              </c:pt>
              <c:pt idx="17">
                <c:v>0.58499999999999985</c:v>
              </c:pt>
              <c:pt idx="18">
                <c:v>0.59</c:v>
              </c:pt>
              <c:pt idx="19">
                <c:v>0.59499999999999986</c:v>
              </c:pt>
              <c:pt idx="20">
                <c:v>0.6</c:v>
              </c:pt>
              <c:pt idx="21">
                <c:v>0.60499999999999987</c:v>
              </c:pt>
              <c:pt idx="22">
                <c:v>0.61</c:v>
              </c:pt>
              <c:pt idx="23">
                <c:v>0.61499999999999988</c:v>
              </c:pt>
              <c:pt idx="24">
                <c:v>0.62</c:v>
              </c:pt>
              <c:pt idx="25">
                <c:v>0.625</c:v>
              </c:pt>
              <c:pt idx="26">
                <c:v>0.63</c:v>
              </c:pt>
              <c:pt idx="27">
                <c:v>0.63500000000000001</c:v>
              </c:pt>
              <c:pt idx="28">
                <c:v>0.64</c:v>
              </c:pt>
              <c:pt idx="29">
                <c:v>0.64500000000000002</c:v>
              </c:pt>
              <c:pt idx="30">
                <c:v>0.65</c:v>
              </c:pt>
              <c:pt idx="31">
                <c:v>0.65500000000000003</c:v>
              </c:pt>
              <c:pt idx="32">
                <c:v>0.66</c:v>
              </c:pt>
              <c:pt idx="33">
                <c:v>0.66500000000000004</c:v>
              </c:pt>
              <c:pt idx="34">
                <c:v>0.67</c:v>
              </c:pt>
              <c:pt idx="35">
                <c:v>0.67499999999999993</c:v>
              </c:pt>
              <c:pt idx="36">
                <c:v>0.68</c:v>
              </c:pt>
              <c:pt idx="37">
                <c:v>0.68499999999999994</c:v>
              </c:pt>
              <c:pt idx="38">
                <c:v>0.69</c:v>
              </c:pt>
              <c:pt idx="39">
                <c:v>0.69499999999999984</c:v>
              </c:pt>
              <c:pt idx="40">
                <c:v>0.7</c:v>
              </c:pt>
              <c:pt idx="41">
                <c:v>0.70499999999999985</c:v>
              </c:pt>
              <c:pt idx="42">
                <c:v>0.71</c:v>
              </c:pt>
              <c:pt idx="43">
                <c:v>0.71499999999999997</c:v>
              </c:pt>
              <c:pt idx="44">
                <c:v>0.72</c:v>
              </c:pt>
              <c:pt idx="45">
                <c:v>0.72499999999999998</c:v>
              </c:pt>
              <c:pt idx="46">
                <c:v>0.73</c:v>
              </c:pt>
              <c:pt idx="47">
                <c:v>0.73499999999999999</c:v>
              </c:pt>
              <c:pt idx="48">
                <c:v>0.74</c:v>
              </c:pt>
              <c:pt idx="49">
                <c:v>0.745</c:v>
              </c:pt>
              <c:pt idx="50">
                <c:v>0.75</c:v>
              </c:pt>
              <c:pt idx="51">
                <c:v>0.755</c:v>
              </c:pt>
              <c:pt idx="52">
                <c:v>0.76</c:v>
              </c:pt>
              <c:pt idx="53">
                <c:v>0.7649999999999999</c:v>
              </c:pt>
              <c:pt idx="54">
                <c:v>0.77</c:v>
              </c:pt>
              <c:pt idx="55">
                <c:v>0.77499999999999991</c:v>
              </c:pt>
              <c:pt idx="56">
                <c:v>0.78</c:v>
              </c:pt>
              <c:pt idx="57">
                <c:v>0.78499999999999992</c:v>
              </c:pt>
              <c:pt idx="58">
                <c:v>0.79</c:v>
              </c:pt>
              <c:pt idx="59">
                <c:v>0.79500000000000004</c:v>
              </c:pt>
              <c:pt idx="60">
                <c:v>0.8</c:v>
              </c:pt>
              <c:pt idx="61">
                <c:v>0.80500000000000005</c:v>
              </c:pt>
              <c:pt idx="62">
                <c:v>0.81</c:v>
              </c:pt>
              <c:pt idx="63">
                <c:v>0.81499999999999995</c:v>
              </c:pt>
              <c:pt idx="64">
                <c:v>0.82</c:v>
              </c:pt>
              <c:pt idx="65">
                <c:v>0.82499999999999996</c:v>
              </c:pt>
              <c:pt idx="66">
                <c:v>0.83</c:v>
              </c:pt>
              <c:pt idx="67">
                <c:v>0.83499999999999985</c:v>
              </c:pt>
              <c:pt idx="68">
                <c:v>0.84</c:v>
              </c:pt>
              <c:pt idx="69">
                <c:v>0.84499999999999986</c:v>
              </c:pt>
              <c:pt idx="70">
                <c:v>0.85</c:v>
              </c:pt>
              <c:pt idx="71">
                <c:v>0.85499999999999987</c:v>
              </c:pt>
              <c:pt idx="72">
                <c:v>0.86</c:v>
              </c:pt>
              <c:pt idx="73">
                <c:v>0.86499999999999988</c:v>
              </c:pt>
              <c:pt idx="74">
                <c:v>0.87</c:v>
              </c:pt>
              <c:pt idx="75">
                <c:v>0.875</c:v>
              </c:pt>
              <c:pt idx="76">
                <c:v>0.88</c:v>
              </c:pt>
              <c:pt idx="77">
                <c:v>0.88500000000000001</c:v>
              </c:pt>
              <c:pt idx="78">
                <c:v>0.89</c:v>
              </c:pt>
              <c:pt idx="79">
                <c:v>0.89500000000000002</c:v>
              </c:pt>
              <c:pt idx="80">
                <c:v>0.9</c:v>
              </c:pt>
              <c:pt idx="81">
                <c:v>0.90500000000000003</c:v>
              </c:pt>
              <c:pt idx="82">
                <c:v>0.91</c:v>
              </c:pt>
              <c:pt idx="83">
                <c:v>0.91500000000000004</c:v>
              </c:pt>
              <c:pt idx="84">
                <c:v>0.92</c:v>
              </c:pt>
              <c:pt idx="85">
                <c:v>0.92499999999999993</c:v>
              </c:pt>
              <c:pt idx="86">
                <c:v>0.93</c:v>
              </c:pt>
              <c:pt idx="87">
                <c:v>0.93499999999999994</c:v>
              </c:pt>
              <c:pt idx="88">
                <c:v>0.94</c:v>
              </c:pt>
              <c:pt idx="89">
                <c:v>0.94499999999999984</c:v>
              </c:pt>
              <c:pt idx="90">
                <c:v>0.95</c:v>
              </c:pt>
              <c:pt idx="91">
                <c:v>0.95499999999999985</c:v>
              </c:pt>
              <c:pt idx="92">
                <c:v>0.96</c:v>
              </c:pt>
              <c:pt idx="93">
                <c:v>0.96499999999999997</c:v>
              </c:pt>
              <c:pt idx="94">
                <c:v>0.97</c:v>
              </c:pt>
              <c:pt idx="95">
                <c:v>0.97499999999999998</c:v>
              </c:pt>
              <c:pt idx="96">
                <c:v>0.98</c:v>
              </c:pt>
              <c:pt idx="97">
                <c:v>0.98499999999999999</c:v>
              </c:pt>
              <c:pt idx="98">
                <c:v>0.98549999999999993</c:v>
              </c:pt>
              <c:pt idx="99">
                <c:v>0.98599999999999999</c:v>
              </c:pt>
              <c:pt idx="100">
                <c:v>0.98649999999999993</c:v>
              </c:pt>
              <c:pt idx="101">
                <c:v>0.98699999999999999</c:v>
              </c:pt>
              <c:pt idx="102">
                <c:v>0.98749999999999993</c:v>
              </c:pt>
              <c:pt idx="103">
                <c:v>0.98799999999999999</c:v>
              </c:pt>
              <c:pt idx="104">
                <c:v>0.98850000000000005</c:v>
              </c:pt>
              <c:pt idx="105">
                <c:v>0.98899999999999988</c:v>
              </c:pt>
              <c:pt idx="106">
                <c:v>0.98950000000000005</c:v>
              </c:pt>
              <c:pt idx="107">
                <c:v>0.99</c:v>
              </c:pt>
              <c:pt idx="108">
                <c:v>0.99050000000000005</c:v>
              </c:pt>
              <c:pt idx="109">
                <c:v>0.99099999999999988</c:v>
              </c:pt>
              <c:pt idx="110">
                <c:v>0.99150000000000005</c:v>
              </c:pt>
              <c:pt idx="111">
                <c:v>0.99199999999999988</c:v>
              </c:pt>
              <c:pt idx="112">
                <c:v>0.99250000000000005</c:v>
              </c:pt>
              <c:pt idx="113">
                <c:v>0.99299999999999988</c:v>
              </c:pt>
              <c:pt idx="114">
                <c:v>0.99349999999999894</c:v>
              </c:pt>
              <c:pt idx="115">
                <c:v>0.993999999999999</c:v>
              </c:pt>
              <c:pt idx="116">
                <c:v>0.99449999999999894</c:v>
              </c:pt>
              <c:pt idx="117">
                <c:v>0.994999999999999</c:v>
              </c:pt>
              <c:pt idx="118">
                <c:v>0.99549999999999894</c:v>
              </c:pt>
              <c:pt idx="119">
                <c:v>0.995999999999999</c:v>
              </c:pt>
              <c:pt idx="120">
                <c:v>0.99649999999999894</c:v>
              </c:pt>
              <c:pt idx="121">
                <c:v>0.996999999999999</c:v>
              </c:pt>
              <c:pt idx="122">
                <c:v>0.99749999999999894</c:v>
              </c:pt>
              <c:pt idx="123">
                <c:v>0.997999999999999</c:v>
              </c:pt>
              <c:pt idx="124">
                <c:v>0.99849999999999894</c:v>
              </c:pt>
              <c:pt idx="125">
                <c:v>0.998999999999999</c:v>
              </c:pt>
              <c:pt idx="126">
                <c:v>0.99949999999999883</c:v>
              </c:pt>
              <c:pt idx="127">
                <c:v>0.99999999999999889</c:v>
              </c:pt>
            </c:numLit>
          </c:xVal>
          <c:yVal>
            <c:numLit>
              <c:formatCode>General</c:formatCode>
              <c:ptCount val="128"/>
              <c:pt idx="0">
                <c:v>0.25</c:v>
              </c:pt>
              <c:pt idx="1">
                <c:v>0.24502499999999997</c:v>
              </c:pt>
              <c:pt idx="2">
                <c:v>0.24010000000000001</c:v>
              </c:pt>
              <c:pt idx="3">
                <c:v>0.23522499999999999</c:v>
              </c:pt>
              <c:pt idx="4">
                <c:v>0.23039999999999997</c:v>
              </c:pt>
              <c:pt idx="5">
                <c:v>0.22562499999999996</c:v>
              </c:pt>
              <c:pt idx="6">
                <c:v>0.22089999999999999</c:v>
              </c:pt>
              <c:pt idx="7">
                <c:v>0.216225</c:v>
              </c:pt>
              <c:pt idx="8">
                <c:v>0.21159999999999998</c:v>
              </c:pt>
              <c:pt idx="9">
                <c:v>0.20702499999999999</c:v>
              </c:pt>
              <c:pt idx="10">
                <c:v>0.20249999999999999</c:v>
              </c:pt>
              <c:pt idx="11">
                <c:v>0.19802500000000001</c:v>
              </c:pt>
              <c:pt idx="12">
                <c:v>0.19359999999999997</c:v>
              </c:pt>
              <c:pt idx="13">
                <c:v>0.189225</c:v>
              </c:pt>
              <c:pt idx="14">
                <c:v>0.18490000000000001</c:v>
              </c:pt>
              <c:pt idx="15">
                <c:v>0.18062500000000001</c:v>
              </c:pt>
              <c:pt idx="16">
                <c:v>0.1764</c:v>
              </c:pt>
              <c:pt idx="17">
                <c:v>0.17222499999999999</c:v>
              </c:pt>
              <c:pt idx="18">
                <c:v>0.1681</c:v>
              </c:pt>
              <c:pt idx="19">
                <c:v>0.164025</c:v>
              </c:pt>
              <c:pt idx="20">
                <c:v>0.16</c:v>
              </c:pt>
              <c:pt idx="21">
                <c:v>0.156025</c:v>
              </c:pt>
              <c:pt idx="22">
                <c:v>0.15209999999999999</c:v>
              </c:pt>
              <c:pt idx="23">
                <c:v>0.148225</c:v>
              </c:pt>
              <c:pt idx="24">
                <c:v>0.1444</c:v>
              </c:pt>
              <c:pt idx="25">
                <c:v>0.140625</c:v>
              </c:pt>
              <c:pt idx="26">
                <c:v>0.13689999999999997</c:v>
              </c:pt>
              <c:pt idx="27">
                <c:v>0.13322499999999998</c:v>
              </c:pt>
              <c:pt idx="28">
                <c:v>0.12959999999999997</c:v>
              </c:pt>
              <c:pt idx="29">
                <c:v>0.126025</c:v>
              </c:pt>
              <c:pt idx="30">
                <c:v>0.1225</c:v>
              </c:pt>
              <c:pt idx="31">
                <c:v>0.11902500000000001</c:v>
              </c:pt>
              <c:pt idx="32">
                <c:v>0.11559999999999998</c:v>
              </c:pt>
              <c:pt idx="33">
                <c:v>0.11222500000000001</c:v>
              </c:pt>
              <c:pt idx="34">
                <c:v>0.1089</c:v>
              </c:pt>
              <c:pt idx="35">
                <c:v>0.105625</c:v>
              </c:pt>
              <c:pt idx="36">
                <c:v>0.1024</c:v>
              </c:pt>
              <c:pt idx="37">
                <c:v>9.9224999999999897E-2</c:v>
              </c:pt>
              <c:pt idx="38">
                <c:v>9.6099999999999894E-2</c:v>
              </c:pt>
              <c:pt idx="39">
                <c:v>9.3024999999999886E-2</c:v>
              </c:pt>
              <c:pt idx="40">
                <c:v>8.99999999999999E-2</c:v>
              </c:pt>
              <c:pt idx="41">
                <c:v>8.702499999999988E-2</c:v>
              </c:pt>
              <c:pt idx="42">
                <c:v>8.4099999999999883E-2</c:v>
              </c:pt>
              <c:pt idx="43">
                <c:v>8.1224999999999895E-2</c:v>
              </c:pt>
              <c:pt idx="44">
                <c:v>7.8399999999999886E-2</c:v>
              </c:pt>
              <c:pt idx="45">
                <c:v>7.5624999999999901E-2</c:v>
              </c:pt>
              <c:pt idx="46">
                <c:v>7.2899999999999882E-2</c:v>
              </c:pt>
              <c:pt idx="47">
                <c:v>7.0224999999999899E-2</c:v>
              </c:pt>
              <c:pt idx="48">
                <c:v>6.7599999999999882E-2</c:v>
              </c:pt>
              <c:pt idx="49">
                <c:v>6.5024999999999888E-2</c:v>
              </c:pt>
              <c:pt idx="50">
                <c:v>6.2499999999999903E-2</c:v>
              </c:pt>
              <c:pt idx="51">
                <c:v>6.0024999999999898E-2</c:v>
              </c:pt>
              <c:pt idx="52">
                <c:v>5.7599999999999894E-2</c:v>
              </c:pt>
              <c:pt idx="53">
                <c:v>5.5224999999999892E-2</c:v>
              </c:pt>
              <c:pt idx="54">
                <c:v>5.2899999999999892E-2</c:v>
              </c:pt>
              <c:pt idx="55">
                <c:v>5.0624999999999892E-2</c:v>
              </c:pt>
              <c:pt idx="56">
                <c:v>4.8399999999999894E-2</c:v>
              </c:pt>
              <c:pt idx="57">
                <c:v>4.6224999999999891E-2</c:v>
              </c:pt>
              <c:pt idx="58">
                <c:v>4.4099999999999896E-2</c:v>
              </c:pt>
              <c:pt idx="59">
                <c:v>4.2024999999999903E-2</c:v>
              </c:pt>
              <c:pt idx="60">
                <c:v>3.9999999999999897E-2</c:v>
              </c:pt>
              <c:pt idx="61">
                <c:v>3.8024999999999892E-2</c:v>
              </c:pt>
              <c:pt idx="62">
                <c:v>3.6099999999999903E-2</c:v>
              </c:pt>
              <c:pt idx="63">
                <c:v>3.4224999999999894E-2</c:v>
              </c:pt>
              <c:pt idx="64">
                <c:v>3.2399999999999894E-2</c:v>
              </c:pt>
              <c:pt idx="65">
                <c:v>3.0624999999999899E-2</c:v>
              </c:pt>
              <c:pt idx="66">
                <c:v>2.8899999999999898E-2</c:v>
              </c:pt>
              <c:pt idx="67">
                <c:v>2.7224999999999899E-2</c:v>
              </c:pt>
              <c:pt idx="68">
                <c:v>2.5599999999999901E-2</c:v>
              </c:pt>
              <c:pt idx="69">
                <c:v>2.4024999999999901E-2</c:v>
              </c:pt>
              <c:pt idx="70">
                <c:v>2.2499999999999899E-2</c:v>
              </c:pt>
              <c:pt idx="71">
                <c:v>2.1024999999999898E-2</c:v>
              </c:pt>
              <c:pt idx="72">
                <c:v>1.9599999999999899E-2</c:v>
              </c:pt>
              <c:pt idx="73">
                <c:v>1.8224999999999898E-2</c:v>
              </c:pt>
              <c:pt idx="74">
                <c:v>1.6899999999999898E-2</c:v>
              </c:pt>
              <c:pt idx="75">
                <c:v>1.5624999999999898E-2</c:v>
              </c:pt>
              <c:pt idx="76">
                <c:v>1.4399999999999901E-2</c:v>
              </c:pt>
              <c:pt idx="77">
                <c:v>1.3224999999999898E-2</c:v>
              </c:pt>
              <c:pt idx="78">
                <c:v>1.2099999999999901E-2</c:v>
              </c:pt>
              <c:pt idx="79">
                <c:v>1.1024999999999898E-2</c:v>
              </c:pt>
              <c:pt idx="80">
                <c:v>9.9999999999999291E-3</c:v>
              </c:pt>
              <c:pt idx="81">
                <c:v>9.0249999999999289E-3</c:v>
              </c:pt>
              <c:pt idx="82">
                <c:v>8.0999999999999302E-3</c:v>
              </c:pt>
              <c:pt idx="83">
                <c:v>7.2249999999999389E-3</c:v>
              </c:pt>
              <c:pt idx="84">
                <c:v>6.3999999999999396E-3</c:v>
              </c:pt>
              <c:pt idx="85">
                <c:v>5.6249999999999391E-3</c:v>
              </c:pt>
              <c:pt idx="86">
                <c:v>4.8999999999999495E-3</c:v>
              </c:pt>
              <c:pt idx="87">
                <c:v>4.2249999999999493E-3</c:v>
              </c:pt>
              <c:pt idx="88">
                <c:v>3.5999999999999496E-3</c:v>
              </c:pt>
              <c:pt idx="89">
                <c:v>3.0249999999999596E-3</c:v>
              </c:pt>
              <c:pt idx="90">
                <c:v>2.4999999999999602E-3</c:v>
              </c:pt>
              <c:pt idx="91">
                <c:v>2.02499999999996E-3</c:v>
              </c:pt>
              <c:pt idx="92">
                <c:v>1.5999999999999697E-3</c:v>
              </c:pt>
              <c:pt idx="93">
                <c:v>1.2249999999999698E-3</c:v>
              </c:pt>
              <c:pt idx="94">
                <c:v>8.9999999999997504E-4</c:v>
              </c:pt>
              <c:pt idx="95">
                <c:v>6.2499999999997898E-4</c:v>
              </c:pt>
              <c:pt idx="96">
                <c:v>3.99999999999983E-4</c:v>
              </c:pt>
              <c:pt idx="97">
                <c:v>2.2499999999998698E-4</c:v>
              </c:pt>
              <c:pt idx="98">
                <c:v>2.1024999999998898E-4</c:v>
              </c:pt>
              <c:pt idx="99">
                <c:v>1.9599999999999097E-4</c:v>
              </c:pt>
              <c:pt idx="100">
                <c:v>1.8224999999999296E-4</c:v>
              </c:pt>
              <c:pt idx="101">
                <c:v>1.6899999999999497E-4</c:v>
              </c:pt>
              <c:pt idx="102">
                <c:v>1.5624999999999596E-4</c:v>
              </c:pt>
              <c:pt idx="103">
                <c:v>1.43999999999998E-4</c:v>
              </c:pt>
              <c:pt idx="104">
                <c:v>1.3224999999999899E-4</c:v>
              </c:pt>
              <c:pt idx="105">
                <c:v>1.21E-4</c:v>
              </c:pt>
              <c:pt idx="106">
                <c:v>1.10250000000001E-4</c:v>
              </c:pt>
              <c:pt idx="107">
                <c:v>1.00000000000002E-4</c:v>
              </c:pt>
              <c:pt idx="108">
                <c:v>9.0250000000003291E-5</c:v>
              </c:pt>
              <c:pt idx="109">
                <c:v>8.1000000000004097E-5</c:v>
              </c:pt>
              <c:pt idx="110">
                <c:v>7.2250000000004792E-5</c:v>
              </c:pt>
              <c:pt idx="111">
                <c:v>6.4000000000005405E-5</c:v>
              </c:pt>
              <c:pt idx="112">
                <c:v>5.6250000000005901E-5</c:v>
              </c:pt>
              <c:pt idx="113">
                <c:v>4.9000000000006294E-5</c:v>
              </c:pt>
              <c:pt idx="114">
                <c:v>4.225000000000659E-5</c:v>
              </c:pt>
              <c:pt idx="115">
                <c:v>3.6000000000006703E-5</c:v>
              </c:pt>
              <c:pt idx="116">
                <c:v>3.0250000000006797E-5</c:v>
              </c:pt>
              <c:pt idx="117">
                <c:v>2.50000000000067E-5</c:v>
              </c:pt>
              <c:pt idx="118">
                <c:v>2.0250000000006496E-5</c:v>
              </c:pt>
              <c:pt idx="119">
                <c:v>1.60000000000062E-5</c:v>
              </c:pt>
              <c:pt idx="120">
                <c:v>1.2250000000005898E-5</c:v>
              </c:pt>
              <c:pt idx="121">
                <c:v>9.0000000000053501E-6</c:v>
              </c:pt>
              <c:pt idx="122">
                <c:v>6.2500000000047293E-6</c:v>
              </c:pt>
              <c:pt idx="123">
                <c:v>4.0000000000040004E-6</c:v>
              </c:pt>
              <c:pt idx="124">
                <c:v>2.2500000000031701E-6</c:v>
              </c:pt>
              <c:pt idx="125">
                <c:v>1.0000000000022198E-6</c:v>
              </c:pt>
              <c:pt idx="126">
                <c:v>2.5000000000116593E-7</c:v>
              </c:pt>
              <c:pt idx="127">
                <c:v>1.49144014893348E-30</c:v>
              </c:pt>
            </c:numLit>
          </c:yVal>
          <c:smooth val="0"/>
          <c:extLst>
            <c:ext xmlns:c16="http://schemas.microsoft.com/office/drawing/2014/chart" uri="{C3380CC4-5D6E-409C-BE32-E72D297353CC}">
              <c16:uniqueId val="{00000002-73FB-48D2-A3CF-24480AB8A1DD}"/>
            </c:ext>
          </c:extLst>
        </c:ser>
        <c:dLbls>
          <c:showLegendKey val="0"/>
          <c:showVal val="0"/>
          <c:showCatName val="0"/>
          <c:showSerName val="0"/>
          <c:showPercent val="0"/>
          <c:showBubbleSize val="0"/>
        </c:dLbls>
        <c:axId val="301318528"/>
        <c:axId val="301320448"/>
      </c:scatterChart>
      <c:valAx>
        <c:axId val="301318528"/>
        <c:scaling>
          <c:orientation val="minMax"/>
          <c:max val="1"/>
          <c:min val="0.5"/>
        </c:scaling>
        <c:delete val="0"/>
        <c:axPos val="b"/>
        <c:title>
          <c:tx>
            <c:rich>
              <a:bodyPr rot="0" vert="horz"/>
              <a:lstStyle/>
              <a:p>
                <a:pPr algn="ctr">
                  <a:defRPr/>
                </a:pPr>
                <a:r>
                  <a:rPr lang="en-US" sz="1200" b="1" u="none" baseline="0">
                    <a:solidFill>
                      <a:schemeClr val="tx1"/>
                    </a:solidFill>
                    <a:latin typeface="Segoe UI"/>
                    <a:ea typeface="Segoe UI"/>
                    <a:cs typeface="Segoe UI"/>
                  </a:rPr>
                  <a:t>Percentile</a:t>
                </a:r>
              </a:p>
            </c:rich>
          </c:tx>
          <c:overlay val="0"/>
          <c:spPr>
            <a:noFill/>
            <a:ln w="9525">
              <a:noFill/>
            </a:ln>
          </c:spPr>
        </c:title>
        <c:numFmt formatCode="0%" sourceLinked="0"/>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301320448"/>
        <c:crosses val="autoZero"/>
        <c:crossBetween val="midCat"/>
      </c:valAx>
      <c:valAx>
        <c:axId val="301320448"/>
        <c:scaling>
          <c:orientation val="minMax"/>
          <c:max val="0.5"/>
        </c:scaling>
        <c:delete val="0"/>
        <c:axPos val="l"/>
        <c:majorGridlines/>
        <c:title>
          <c:tx>
            <c:rich>
              <a:bodyPr rot="-5400000" vert="horz"/>
              <a:lstStyle/>
              <a:p>
                <a:pPr algn="ctr">
                  <a:defRPr/>
                </a:pPr>
                <a:r>
                  <a:rPr lang="en-US" sz="1200" b="1" u="none" baseline="0">
                    <a:solidFill>
                      <a:schemeClr val="tx1"/>
                    </a:solidFill>
                    <a:latin typeface="Segoe UI"/>
                    <a:ea typeface="Segoe UI"/>
                    <a:cs typeface="Segoe UI"/>
                  </a:rPr>
                  <a:t>Joint exceedance Probability</a:t>
                </a:r>
              </a:p>
            </c:rich>
          </c:tx>
          <c:layout>
            <c:manualLayout>
              <c:xMode val="edge"/>
              <c:yMode val="edge"/>
              <c:x val="2.4500000000000001E-2"/>
              <c:y val="0.17349999999999999"/>
            </c:manualLayout>
          </c:layout>
          <c:overlay val="0"/>
          <c:spPr>
            <a:noFill/>
            <a:ln w="9525">
              <a:noFill/>
            </a:ln>
          </c:spPr>
        </c:title>
        <c:numFmt formatCode="0%" sourceLinked="0"/>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301318528"/>
        <c:crosses val="autoZero"/>
        <c:crossBetween val="midCat"/>
      </c:valAx>
    </c:plotArea>
    <c:legend>
      <c:legendPos val="t"/>
      <c:layout>
        <c:manualLayout>
          <c:xMode val="edge"/>
          <c:yMode val="edge"/>
          <c:x val="0.106"/>
          <c:y val="3.9750000000000001E-2"/>
          <c:w val="0.73050000000000004"/>
          <c:h val="7.1249999999999994E-2"/>
        </c:manualLayout>
      </c:layout>
      <c:overlay val="0"/>
      <c:txPr>
        <a:bodyPr rot="0" vert="horz"/>
        <a:lstStyle/>
        <a:p>
          <a:pPr>
            <a:defRPr lang="en-US" b="1" u="none" baseline="0">
              <a:solidFill>
                <a:schemeClr val="tx1"/>
              </a:solidFill>
              <a:latin typeface="Segoe UI"/>
              <a:ea typeface="Segoe UI"/>
              <a:cs typeface="Segoe UI"/>
            </a:defRPr>
          </a:pPr>
          <a:endParaRPr lang="en-US"/>
        </a:p>
      </c:txPr>
    </c:legend>
    <c:plotVisOnly val="1"/>
    <c:dispBlanksAs val="gap"/>
    <c:showDLblsOverMax val="0"/>
  </c:chart>
  <c:spPr>
    <a:ln w="9525" cap="flat" cmpd="sng">
      <a:solidFill>
        <a:schemeClr val="bg1">
          <a:lumMod val="75000"/>
        </a:schemeClr>
      </a:solidFill>
    </a:ln>
  </c:spPr>
  <c:txPr>
    <a:bodyPr rot="0" vert="horz"/>
    <a:lstStyle/>
    <a:p>
      <a:pPr>
        <a:defRPr lang="en-US" b="1" u="none" baseline="0">
          <a:solidFill>
            <a:schemeClr val="tx1"/>
          </a:solidFill>
          <a:latin typeface="Arial"/>
          <a:ea typeface="Arial"/>
          <a:cs typeface="Arial"/>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624999999999996"/>
          <c:y val="0.151"/>
          <c:w val="0.80574999999999997"/>
          <c:h val="0.68399999999999994"/>
        </c:manualLayout>
      </c:layout>
      <c:scatterChart>
        <c:scatterStyle val="lineMarker"/>
        <c:varyColors val="0"/>
        <c:ser>
          <c:idx val="0"/>
          <c:order val="0"/>
          <c:tx>
            <c:v>Fully Dependent</c:v>
          </c:tx>
          <c:spPr>
            <a:ln w="12700" cmpd="sng">
              <a:solidFill>
                <a:srgbClr val="00B050"/>
              </a:solidFill>
            </a:ln>
          </c:spPr>
          <c:marker>
            <c:symbol val="none"/>
          </c:marker>
          <c:xVal>
            <c:numLit>
              <c:formatCode>General</c:formatCode>
              <c:ptCount val="128"/>
              <c:pt idx="0">
                <c:v>0.5</c:v>
              </c:pt>
              <c:pt idx="1">
                <c:v>0.505</c:v>
              </c:pt>
              <c:pt idx="2">
                <c:v>0.51</c:v>
              </c:pt>
              <c:pt idx="3">
                <c:v>0.5149999999999999</c:v>
              </c:pt>
              <c:pt idx="4">
                <c:v>0.52</c:v>
              </c:pt>
              <c:pt idx="5">
                <c:v>0.52499999999999991</c:v>
              </c:pt>
              <c:pt idx="6">
                <c:v>0.53</c:v>
              </c:pt>
              <c:pt idx="7">
                <c:v>0.53499999999999992</c:v>
              </c:pt>
              <c:pt idx="8">
                <c:v>0.54</c:v>
              </c:pt>
              <c:pt idx="9">
                <c:v>0.54500000000000004</c:v>
              </c:pt>
              <c:pt idx="10">
                <c:v>0.54999999999999993</c:v>
              </c:pt>
              <c:pt idx="11">
                <c:v>0.55500000000000005</c:v>
              </c:pt>
              <c:pt idx="12">
                <c:v>0.55999999999999994</c:v>
              </c:pt>
              <c:pt idx="13">
                <c:v>0.56499999999999995</c:v>
              </c:pt>
              <c:pt idx="14">
                <c:v>0.56999999999999984</c:v>
              </c:pt>
              <c:pt idx="15">
                <c:v>0.57499999999999996</c:v>
              </c:pt>
              <c:pt idx="16">
                <c:v>0.57999999999999985</c:v>
              </c:pt>
              <c:pt idx="17">
                <c:v>0.58499999999999985</c:v>
              </c:pt>
              <c:pt idx="18">
                <c:v>0.59</c:v>
              </c:pt>
              <c:pt idx="19">
                <c:v>0.59499999999999986</c:v>
              </c:pt>
              <c:pt idx="20">
                <c:v>0.6</c:v>
              </c:pt>
              <c:pt idx="21">
                <c:v>0.60499999999999987</c:v>
              </c:pt>
              <c:pt idx="22">
                <c:v>0.61</c:v>
              </c:pt>
              <c:pt idx="23">
                <c:v>0.61499999999999988</c:v>
              </c:pt>
              <c:pt idx="24">
                <c:v>0.62</c:v>
              </c:pt>
              <c:pt idx="25">
                <c:v>0.625</c:v>
              </c:pt>
              <c:pt idx="26">
                <c:v>0.63</c:v>
              </c:pt>
              <c:pt idx="27">
                <c:v>0.63500000000000001</c:v>
              </c:pt>
              <c:pt idx="28">
                <c:v>0.64</c:v>
              </c:pt>
              <c:pt idx="29">
                <c:v>0.64500000000000002</c:v>
              </c:pt>
              <c:pt idx="30">
                <c:v>0.65</c:v>
              </c:pt>
              <c:pt idx="31">
                <c:v>0.65500000000000003</c:v>
              </c:pt>
              <c:pt idx="32">
                <c:v>0.66</c:v>
              </c:pt>
              <c:pt idx="33">
                <c:v>0.66500000000000004</c:v>
              </c:pt>
              <c:pt idx="34">
                <c:v>0.67</c:v>
              </c:pt>
              <c:pt idx="35">
                <c:v>0.67499999999999993</c:v>
              </c:pt>
              <c:pt idx="36">
                <c:v>0.68</c:v>
              </c:pt>
              <c:pt idx="37">
                <c:v>0.68499999999999994</c:v>
              </c:pt>
              <c:pt idx="38">
                <c:v>0.69</c:v>
              </c:pt>
              <c:pt idx="39">
                <c:v>0.69499999999999984</c:v>
              </c:pt>
              <c:pt idx="40">
                <c:v>0.7</c:v>
              </c:pt>
              <c:pt idx="41">
                <c:v>0.70499999999999985</c:v>
              </c:pt>
              <c:pt idx="42">
                <c:v>0.71</c:v>
              </c:pt>
              <c:pt idx="43">
                <c:v>0.71499999999999997</c:v>
              </c:pt>
              <c:pt idx="44">
                <c:v>0.72</c:v>
              </c:pt>
              <c:pt idx="45">
                <c:v>0.72499999999999998</c:v>
              </c:pt>
              <c:pt idx="46">
                <c:v>0.73</c:v>
              </c:pt>
              <c:pt idx="47">
                <c:v>0.73499999999999999</c:v>
              </c:pt>
              <c:pt idx="48">
                <c:v>0.74</c:v>
              </c:pt>
              <c:pt idx="49">
                <c:v>0.745</c:v>
              </c:pt>
              <c:pt idx="50">
                <c:v>0.75</c:v>
              </c:pt>
              <c:pt idx="51">
                <c:v>0.755</c:v>
              </c:pt>
              <c:pt idx="52">
                <c:v>0.76</c:v>
              </c:pt>
              <c:pt idx="53">
                <c:v>0.7649999999999999</c:v>
              </c:pt>
              <c:pt idx="54">
                <c:v>0.77</c:v>
              </c:pt>
              <c:pt idx="55">
                <c:v>0.77499999999999991</c:v>
              </c:pt>
              <c:pt idx="56">
                <c:v>0.78</c:v>
              </c:pt>
              <c:pt idx="57">
                <c:v>0.78499999999999992</c:v>
              </c:pt>
              <c:pt idx="58">
                <c:v>0.79</c:v>
              </c:pt>
              <c:pt idx="59">
                <c:v>0.79500000000000004</c:v>
              </c:pt>
              <c:pt idx="60">
                <c:v>0.8</c:v>
              </c:pt>
              <c:pt idx="61">
                <c:v>0.80500000000000005</c:v>
              </c:pt>
              <c:pt idx="62">
                <c:v>0.81</c:v>
              </c:pt>
              <c:pt idx="63">
                <c:v>0.81499999999999995</c:v>
              </c:pt>
              <c:pt idx="64">
                <c:v>0.82</c:v>
              </c:pt>
              <c:pt idx="65">
                <c:v>0.82499999999999996</c:v>
              </c:pt>
              <c:pt idx="66">
                <c:v>0.83</c:v>
              </c:pt>
              <c:pt idx="67">
                <c:v>0.83499999999999985</c:v>
              </c:pt>
              <c:pt idx="68">
                <c:v>0.84</c:v>
              </c:pt>
              <c:pt idx="69">
                <c:v>0.84499999999999986</c:v>
              </c:pt>
              <c:pt idx="70">
                <c:v>0.85</c:v>
              </c:pt>
              <c:pt idx="71">
                <c:v>0.85499999999999987</c:v>
              </c:pt>
              <c:pt idx="72">
                <c:v>0.86</c:v>
              </c:pt>
              <c:pt idx="73">
                <c:v>0.86499999999999988</c:v>
              </c:pt>
              <c:pt idx="74">
                <c:v>0.87</c:v>
              </c:pt>
              <c:pt idx="75">
                <c:v>0.875</c:v>
              </c:pt>
              <c:pt idx="76">
                <c:v>0.88</c:v>
              </c:pt>
              <c:pt idx="77">
                <c:v>0.88500000000000001</c:v>
              </c:pt>
              <c:pt idx="78">
                <c:v>0.89</c:v>
              </c:pt>
              <c:pt idx="79">
                <c:v>0.89500000000000002</c:v>
              </c:pt>
              <c:pt idx="80">
                <c:v>0.9</c:v>
              </c:pt>
              <c:pt idx="81">
                <c:v>0.90500000000000003</c:v>
              </c:pt>
              <c:pt idx="82">
                <c:v>0.91</c:v>
              </c:pt>
              <c:pt idx="83">
                <c:v>0.91500000000000004</c:v>
              </c:pt>
              <c:pt idx="84">
                <c:v>0.92</c:v>
              </c:pt>
              <c:pt idx="85">
                <c:v>0.92499999999999993</c:v>
              </c:pt>
              <c:pt idx="86">
                <c:v>0.93</c:v>
              </c:pt>
              <c:pt idx="87">
                <c:v>0.93499999999999994</c:v>
              </c:pt>
              <c:pt idx="88">
                <c:v>0.94</c:v>
              </c:pt>
              <c:pt idx="89">
                <c:v>0.94499999999999984</c:v>
              </c:pt>
              <c:pt idx="90">
                <c:v>0.95</c:v>
              </c:pt>
              <c:pt idx="91">
                <c:v>0.95499999999999985</c:v>
              </c:pt>
              <c:pt idx="92">
                <c:v>0.96</c:v>
              </c:pt>
              <c:pt idx="93">
                <c:v>0.96499999999999997</c:v>
              </c:pt>
              <c:pt idx="94">
                <c:v>0.97</c:v>
              </c:pt>
              <c:pt idx="95">
                <c:v>0.97499999999999998</c:v>
              </c:pt>
              <c:pt idx="96">
                <c:v>0.98</c:v>
              </c:pt>
              <c:pt idx="97">
                <c:v>0.98499999999999999</c:v>
              </c:pt>
              <c:pt idx="98">
                <c:v>0.98549999999999993</c:v>
              </c:pt>
              <c:pt idx="99">
                <c:v>0.98599999999999999</c:v>
              </c:pt>
              <c:pt idx="100">
                <c:v>0.98649999999999993</c:v>
              </c:pt>
              <c:pt idx="101">
                <c:v>0.98699999999999999</c:v>
              </c:pt>
              <c:pt idx="102">
                <c:v>0.98749999999999993</c:v>
              </c:pt>
              <c:pt idx="103">
                <c:v>0.98799999999999999</c:v>
              </c:pt>
              <c:pt idx="104">
                <c:v>0.98850000000000005</c:v>
              </c:pt>
              <c:pt idx="105">
                <c:v>0.98899999999999988</c:v>
              </c:pt>
              <c:pt idx="106">
                <c:v>0.98950000000000005</c:v>
              </c:pt>
              <c:pt idx="107">
                <c:v>0.99</c:v>
              </c:pt>
              <c:pt idx="108">
                <c:v>0.99050000000000005</c:v>
              </c:pt>
              <c:pt idx="109">
                <c:v>0.99099999999999988</c:v>
              </c:pt>
              <c:pt idx="110">
                <c:v>0.99150000000000005</c:v>
              </c:pt>
              <c:pt idx="111">
                <c:v>0.99199999999999988</c:v>
              </c:pt>
              <c:pt idx="112">
                <c:v>0.99250000000000005</c:v>
              </c:pt>
              <c:pt idx="113">
                <c:v>0.99299999999999988</c:v>
              </c:pt>
              <c:pt idx="114">
                <c:v>0.99349999999999894</c:v>
              </c:pt>
              <c:pt idx="115">
                <c:v>0.993999999999999</c:v>
              </c:pt>
              <c:pt idx="116">
                <c:v>0.99449999999999894</c:v>
              </c:pt>
              <c:pt idx="117">
                <c:v>0.994999999999999</c:v>
              </c:pt>
              <c:pt idx="118">
                <c:v>0.99549999999999894</c:v>
              </c:pt>
              <c:pt idx="119">
                <c:v>0.995999999999999</c:v>
              </c:pt>
              <c:pt idx="120">
                <c:v>0.99649999999999894</c:v>
              </c:pt>
              <c:pt idx="121">
                <c:v>0.996999999999999</c:v>
              </c:pt>
              <c:pt idx="122">
                <c:v>0.99749999999999894</c:v>
              </c:pt>
              <c:pt idx="123">
                <c:v>0.997999999999999</c:v>
              </c:pt>
              <c:pt idx="124">
                <c:v>0.99849999999999894</c:v>
              </c:pt>
              <c:pt idx="125">
                <c:v>0.998999999999999</c:v>
              </c:pt>
              <c:pt idx="126">
                <c:v>0.99949999999999883</c:v>
              </c:pt>
              <c:pt idx="127">
                <c:v>0.99999999999999889</c:v>
              </c:pt>
            </c:numLit>
          </c:xVal>
          <c:yVal>
            <c:numLit>
              <c:formatCode>General</c:formatCode>
              <c:ptCount val="128"/>
              <c:pt idx="0">
                <c:v>0.5</c:v>
              </c:pt>
              <c:pt idx="1">
                <c:v>0.495</c:v>
              </c:pt>
              <c:pt idx="2">
                <c:v>0.49</c:v>
              </c:pt>
              <c:pt idx="3">
                <c:v>0.48499999999999999</c:v>
              </c:pt>
              <c:pt idx="4">
                <c:v>0.48</c:v>
              </c:pt>
              <c:pt idx="5">
                <c:v>0.47499999999999998</c:v>
              </c:pt>
              <c:pt idx="6">
                <c:v>0.47</c:v>
              </c:pt>
              <c:pt idx="7">
                <c:v>0.46499999999999997</c:v>
              </c:pt>
              <c:pt idx="8">
                <c:v>0.46</c:v>
              </c:pt>
              <c:pt idx="9">
                <c:v>0.45500000000000002</c:v>
              </c:pt>
              <c:pt idx="10">
                <c:v>0.45</c:v>
              </c:pt>
              <c:pt idx="11">
                <c:v>0.44500000000000001</c:v>
              </c:pt>
              <c:pt idx="12">
                <c:v>0.44</c:v>
              </c:pt>
              <c:pt idx="13">
                <c:v>0.435</c:v>
              </c:pt>
              <c:pt idx="14">
                <c:v>0.43</c:v>
              </c:pt>
              <c:pt idx="15">
                <c:v>0.42499999999999999</c:v>
              </c:pt>
              <c:pt idx="16">
                <c:v>0.42</c:v>
              </c:pt>
              <c:pt idx="17">
                <c:v>0.41499999999999992</c:v>
              </c:pt>
              <c:pt idx="18">
                <c:v>0.41</c:v>
              </c:pt>
              <c:pt idx="19">
                <c:v>0.40500000000000003</c:v>
              </c:pt>
              <c:pt idx="20">
                <c:v>0.4</c:v>
              </c:pt>
              <c:pt idx="21">
                <c:v>0.39500000000000002</c:v>
              </c:pt>
              <c:pt idx="22">
                <c:v>0.39</c:v>
              </c:pt>
              <c:pt idx="23">
                <c:v>0.38500000000000001</c:v>
              </c:pt>
              <c:pt idx="24">
                <c:v>0.38</c:v>
              </c:pt>
              <c:pt idx="25">
                <c:v>0.375</c:v>
              </c:pt>
              <c:pt idx="26">
                <c:v>0.37</c:v>
              </c:pt>
              <c:pt idx="27">
                <c:v>0.36499999999999994</c:v>
              </c:pt>
              <c:pt idx="28">
                <c:v>0.36</c:v>
              </c:pt>
              <c:pt idx="29">
                <c:v>0.35499999999999993</c:v>
              </c:pt>
              <c:pt idx="30">
                <c:v>0.35</c:v>
              </c:pt>
              <c:pt idx="31">
                <c:v>0.34499999999999992</c:v>
              </c:pt>
              <c:pt idx="32">
                <c:v>0.34</c:v>
              </c:pt>
              <c:pt idx="33">
                <c:v>0.33500000000000002</c:v>
              </c:pt>
              <c:pt idx="34">
                <c:v>0.33</c:v>
              </c:pt>
              <c:pt idx="35">
                <c:v>0.32499999999999996</c:v>
              </c:pt>
              <c:pt idx="36">
                <c:v>0.32</c:v>
              </c:pt>
              <c:pt idx="37">
                <c:v>0.315</c:v>
              </c:pt>
              <c:pt idx="38">
                <c:v>0.31</c:v>
              </c:pt>
              <c:pt idx="39">
                <c:v>0.30499999999999994</c:v>
              </c:pt>
              <c:pt idx="40">
                <c:v>0.3</c:v>
              </c:pt>
              <c:pt idx="41">
                <c:v>0.29499999999999993</c:v>
              </c:pt>
              <c:pt idx="42">
                <c:v>0.28999999999999992</c:v>
              </c:pt>
              <c:pt idx="43">
                <c:v>0.28499999999999998</c:v>
              </c:pt>
              <c:pt idx="44">
                <c:v>0.28000000000000003</c:v>
              </c:pt>
              <c:pt idx="45">
                <c:v>0.27499999999999997</c:v>
              </c:pt>
              <c:pt idx="46">
                <c:v>0.27</c:v>
              </c:pt>
              <c:pt idx="47">
                <c:v>0.26499999999999996</c:v>
              </c:pt>
              <c:pt idx="48">
                <c:v>0.26</c:v>
              </c:pt>
              <c:pt idx="49">
                <c:v>0.255</c:v>
              </c:pt>
              <c:pt idx="50">
                <c:v>0.25</c:v>
              </c:pt>
              <c:pt idx="51">
                <c:v>0.245</c:v>
              </c:pt>
              <c:pt idx="52">
                <c:v>0.24</c:v>
              </c:pt>
              <c:pt idx="53">
                <c:v>0.23499999999999999</c:v>
              </c:pt>
              <c:pt idx="54">
                <c:v>0.23</c:v>
              </c:pt>
              <c:pt idx="55">
                <c:v>0.22500000000000001</c:v>
              </c:pt>
              <c:pt idx="56">
                <c:v>0.22</c:v>
              </c:pt>
              <c:pt idx="57">
                <c:v>0.215</c:v>
              </c:pt>
              <c:pt idx="58">
                <c:v>0.21</c:v>
              </c:pt>
              <c:pt idx="59">
                <c:v>0.20499999999999999</c:v>
              </c:pt>
              <c:pt idx="60">
                <c:v>0.2</c:v>
              </c:pt>
              <c:pt idx="61">
                <c:v>0.19500000000000001</c:v>
              </c:pt>
              <c:pt idx="62">
                <c:v>0.19</c:v>
              </c:pt>
              <c:pt idx="63">
                <c:v>0.185</c:v>
              </c:pt>
              <c:pt idx="64">
                <c:v>0.18</c:v>
              </c:pt>
              <c:pt idx="65">
                <c:v>0.17499999999999999</c:v>
              </c:pt>
              <c:pt idx="66">
                <c:v>0.17</c:v>
              </c:pt>
              <c:pt idx="67">
                <c:v>0.16500000000000001</c:v>
              </c:pt>
              <c:pt idx="68">
                <c:v>0.16</c:v>
              </c:pt>
              <c:pt idx="69">
                <c:v>0.155</c:v>
              </c:pt>
              <c:pt idx="70">
                <c:v>0.15</c:v>
              </c:pt>
              <c:pt idx="71">
                <c:v>0.14499999999999996</c:v>
              </c:pt>
              <c:pt idx="72">
                <c:v>0.13999999999999999</c:v>
              </c:pt>
              <c:pt idx="73">
                <c:v>0.13500000000000001</c:v>
              </c:pt>
              <c:pt idx="74">
                <c:v>0.13</c:v>
              </c:pt>
              <c:pt idx="75">
                <c:v>0.125</c:v>
              </c:pt>
              <c:pt idx="76">
                <c:v>0.12</c:v>
              </c:pt>
              <c:pt idx="77">
                <c:v>0.115</c:v>
              </c:pt>
              <c:pt idx="78">
                <c:v>0.11</c:v>
              </c:pt>
              <c:pt idx="79">
                <c:v>0.105</c:v>
              </c:pt>
              <c:pt idx="80">
                <c:v>9.9999999999999589E-2</c:v>
              </c:pt>
              <c:pt idx="81">
                <c:v>9.4999999999999599E-2</c:v>
              </c:pt>
              <c:pt idx="82">
                <c:v>8.999999999999958E-2</c:v>
              </c:pt>
              <c:pt idx="83">
                <c:v>8.4999999999999604E-2</c:v>
              </c:pt>
              <c:pt idx="84">
                <c:v>7.9999999999999585E-2</c:v>
              </c:pt>
              <c:pt idx="85">
                <c:v>7.4999999999999595E-2</c:v>
              </c:pt>
              <c:pt idx="86">
                <c:v>6.999999999999959E-2</c:v>
              </c:pt>
              <c:pt idx="87">
                <c:v>6.49999999999996E-2</c:v>
              </c:pt>
              <c:pt idx="88">
                <c:v>5.9999999999999595E-2</c:v>
              </c:pt>
              <c:pt idx="89">
                <c:v>5.4999999999999598E-2</c:v>
              </c:pt>
              <c:pt idx="90">
                <c:v>4.9999999999999593E-2</c:v>
              </c:pt>
              <c:pt idx="91">
                <c:v>4.4999999999999603E-2</c:v>
              </c:pt>
              <c:pt idx="92">
                <c:v>3.9999999999999591E-2</c:v>
              </c:pt>
              <c:pt idx="93">
                <c:v>3.4999999999999601E-2</c:v>
              </c:pt>
              <c:pt idx="94">
                <c:v>2.99999999999996E-2</c:v>
              </c:pt>
              <c:pt idx="95">
                <c:v>2.4999999999999599E-2</c:v>
              </c:pt>
              <c:pt idx="96">
                <c:v>1.9999999999999598E-2</c:v>
              </c:pt>
              <c:pt idx="97">
                <c:v>1.4999999999999599E-2</c:v>
              </c:pt>
              <c:pt idx="98">
                <c:v>1.4499999999999598E-2</c:v>
              </c:pt>
              <c:pt idx="99">
                <c:v>1.3999999999999698E-2</c:v>
              </c:pt>
              <c:pt idx="100">
                <c:v>1.34999999999997E-2</c:v>
              </c:pt>
              <c:pt idx="101">
                <c:v>1.29999999999998E-2</c:v>
              </c:pt>
              <c:pt idx="102">
                <c:v>1.2499999999999798E-2</c:v>
              </c:pt>
              <c:pt idx="103">
                <c:v>1.19999999999999E-2</c:v>
              </c:pt>
              <c:pt idx="104">
                <c:v>1.15E-2</c:v>
              </c:pt>
              <c:pt idx="105">
                <c:v>1.0999999999999998E-2</c:v>
              </c:pt>
              <c:pt idx="106">
                <c:v>1.05000000000001E-2</c:v>
              </c:pt>
              <c:pt idx="107">
                <c:v>1.0000000000000101E-2</c:v>
              </c:pt>
              <c:pt idx="108">
                <c:v>9.5000000000001698E-3</c:v>
              </c:pt>
              <c:pt idx="109">
                <c:v>9.0000000000002283E-3</c:v>
              </c:pt>
              <c:pt idx="110">
                <c:v>8.5000000000002886E-3</c:v>
              </c:pt>
              <c:pt idx="111">
                <c:v>8.0000000000003402E-3</c:v>
              </c:pt>
              <c:pt idx="112">
                <c:v>7.5000000000003996E-3</c:v>
              </c:pt>
              <c:pt idx="113">
                <c:v>7.0000000000004494E-3</c:v>
              </c:pt>
              <c:pt idx="114">
                <c:v>6.5000000000005088E-3</c:v>
              </c:pt>
              <c:pt idx="115">
                <c:v>6.0000000000005596E-3</c:v>
              </c:pt>
              <c:pt idx="116">
                <c:v>5.500000000000619E-3</c:v>
              </c:pt>
              <c:pt idx="117">
                <c:v>5.0000000000006688E-3</c:v>
              </c:pt>
              <c:pt idx="118">
                <c:v>4.50000000000073E-3</c:v>
              </c:pt>
              <c:pt idx="119">
                <c:v>4.000000000000779E-3</c:v>
              </c:pt>
              <c:pt idx="120">
                <c:v>3.5000000000008397E-3</c:v>
              </c:pt>
              <c:pt idx="121">
                <c:v>3.00000000000089E-3</c:v>
              </c:pt>
              <c:pt idx="122">
                <c:v>2.5000000000009494E-3</c:v>
              </c:pt>
              <c:pt idx="123">
                <c:v>2.0000000000009997E-3</c:v>
              </c:pt>
              <c:pt idx="124">
                <c:v>1.5000000000010597E-3</c:v>
              </c:pt>
              <c:pt idx="125">
                <c:v>1.0000000000011098E-3</c:v>
              </c:pt>
              <c:pt idx="126">
                <c:v>5.0000000000116585E-4</c:v>
              </c:pt>
              <c:pt idx="127">
                <c:v>1.2212453270876698E-15</c:v>
              </c:pt>
            </c:numLit>
          </c:yVal>
          <c:smooth val="0"/>
          <c:extLst>
            <c:ext xmlns:c16="http://schemas.microsoft.com/office/drawing/2014/chart" uri="{C3380CC4-5D6E-409C-BE32-E72D297353CC}">
              <c16:uniqueId val="{00000000-561F-4115-8F33-23F1C8285257}"/>
            </c:ext>
          </c:extLst>
        </c:ser>
        <c:ser>
          <c:idx val="2"/>
          <c:order val="2"/>
          <c:tx>
            <c:v>Modelled</c:v>
          </c:tx>
          <c:spPr>
            <a:ln w="12700" cmpd="sng">
              <a:solidFill>
                <a:schemeClr val="tx1">
                  <a:lumMod val="95000"/>
                  <a:lumOff val="5000"/>
                </a:schemeClr>
              </a:solidFill>
              <a:prstDash val="sysDash"/>
            </a:ln>
          </c:spPr>
          <c:marker>
            <c:symbol val="circle"/>
            <c:size val="5"/>
            <c:spPr>
              <a:solidFill>
                <a:schemeClr val="bg2">
                  <a:lumMod val="50000"/>
                </a:schemeClr>
              </a:solidFill>
              <a:effectLst/>
            </c:spPr>
          </c:marker>
          <c:xVal>
            <c:numLit>
              <c:formatCode>General</c:formatCode>
              <c:ptCount val="5"/>
              <c:pt idx="0">
                <c:v>0.5</c:v>
              </c:pt>
              <c:pt idx="1">
                <c:v>0.75</c:v>
              </c:pt>
              <c:pt idx="2">
                <c:v>0.9</c:v>
              </c:pt>
              <c:pt idx="3">
                <c:v>0.95</c:v>
              </c:pt>
              <c:pt idx="4">
                <c:v>0.995</c:v>
              </c:pt>
            </c:numLit>
          </c:xVal>
          <c:yVal>
            <c:numRef>
              <c:f>('502'!$E$65,'502'!$F$66,'502'!$G$67,'502'!$H$68,'502'!$I$69)</c:f>
              <c:numCache>
                <c:formatCode>##,##0.00,,_-;[Red]\(##,##0.00,,\);\-_;\ </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1-561F-4115-8F33-23F1C8285257}"/>
            </c:ext>
          </c:extLst>
        </c:ser>
        <c:ser>
          <c:idx val="1"/>
          <c:order val="1"/>
          <c:tx>
            <c:v>Independent</c:v>
          </c:tx>
          <c:spPr>
            <a:ln w="12700" cmpd="sng">
              <a:solidFill>
                <a:srgbClr val="FF0000"/>
              </a:solidFill>
            </a:ln>
          </c:spPr>
          <c:marker>
            <c:symbol val="none"/>
          </c:marker>
          <c:xVal>
            <c:numLit>
              <c:formatCode>General</c:formatCode>
              <c:ptCount val="128"/>
              <c:pt idx="0">
                <c:v>0.5</c:v>
              </c:pt>
              <c:pt idx="1">
                <c:v>0.505</c:v>
              </c:pt>
              <c:pt idx="2">
                <c:v>0.51</c:v>
              </c:pt>
              <c:pt idx="3">
                <c:v>0.5149999999999999</c:v>
              </c:pt>
              <c:pt idx="4">
                <c:v>0.52</c:v>
              </c:pt>
              <c:pt idx="5">
                <c:v>0.52499999999999991</c:v>
              </c:pt>
              <c:pt idx="6">
                <c:v>0.53</c:v>
              </c:pt>
              <c:pt idx="7">
                <c:v>0.53499999999999992</c:v>
              </c:pt>
              <c:pt idx="8">
                <c:v>0.54</c:v>
              </c:pt>
              <c:pt idx="9">
                <c:v>0.54500000000000004</c:v>
              </c:pt>
              <c:pt idx="10">
                <c:v>0.54999999999999993</c:v>
              </c:pt>
              <c:pt idx="11">
                <c:v>0.55500000000000005</c:v>
              </c:pt>
              <c:pt idx="12">
                <c:v>0.55999999999999994</c:v>
              </c:pt>
              <c:pt idx="13">
                <c:v>0.56499999999999995</c:v>
              </c:pt>
              <c:pt idx="14">
                <c:v>0.56999999999999984</c:v>
              </c:pt>
              <c:pt idx="15">
                <c:v>0.57499999999999996</c:v>
              </c:pt>
              <c:pt idx="16">
                <c:v>0.57999999999999985</c:v>
              </c:pt>
              <c:pt idx="17">
                <c:v>0.58499999999999985</c:v>
              </c:pt>
              <c:pt idx="18">
                <c:v>0.59</c:v>
              </c:pt>
              <c:pt idx="19">
                <c:v>0.59499999999999986</c:v>
              </c:pt>
              <c:pt idx="20">
                <c:v>0.6</c:v>
              </c:pt>
              <c:pt idx="21">
                <c:v>0.60499999999999987</c:v>
              </c:pt>
              <c:pt idx="22">
                <c:v>0.61</c:v>
              </c:pt>
              <c:pt idx="23">
                <c:v>0.61499999999999988</c:v>
              </c:pt>
              <c:pt idx="24">
                <c:v>0.62</c:v>
              </c:pt>
              <c:pt idx="25">
                <c:v>0.625</c:v>
              </c:pt>
              <c:pt idx="26">
                <c:v>0.63</c:v>
              </c:pt>
              <c:pt idx="27">
                <c:v>0.63500000000000001</c:v>
              </c:pt>
              <c:pt idx="28">
                <c:v>0.64</c:v>
              </c:pt>
              <c:pt idx="29">
                <c:v>0.64500000000000002</c:v>
              </c:pt>
              <c:pt idx="30">
                <c:v>0.65</c:v>
              </c:pt>
              <c:pt idx="31">
                <c:v>0.65500000000000003</c:v>
              </c:pt>
              <c:pt idx="32">
                <c:v>0.66</c:v>
              </c:pt>
              <c:pt idx="33">
                <c:v>0.66500000000000004</c:v>
              </c:pt>
              <c:pt idx="34">
                <c:v>0.67</c:v>
              </c:pt>
              <c:pt idx="35">
                <c:v>0.67499999999999993</c:v>
              </c:pt>
              <c:pt idx="36">
                <c:v>0.68</c:v>
              </c:pt>
              <c:pt idx="37">
                <c:v>0.68499999999999994</c:v>
              </c:pt>
              <c:pt idx="38">
                <c:v>0.69</c:v>
              </c:pt>
              <c:pt idx="39">
                <c:v>0.69499999999999984</c:v>
              </c:pt>
              <c:pt idx="40">
                <c:v>0.7</c:v>
              </c:pt>
              <c:pt idx="41">
                <c:v>0.70499999999999985</c:v>
              </c:pt>
              <c:pt idx="42">
                <c:v>0.71</c:v>
              </c:pt>
              <c:pt idx="43">
                <c:v>0.71499999999999997</c:v>
              </c:pt>
              <c:pt idx="44">
                <c:v>0.72</c:v>
              </c:pt>
              <c:pt idx="45">
                <c:v>0.72499999999999998</c:v>
              </c:pt>
              <c:pt idx="46">
                <c:v>0.73</c:v>
              </c:pt>
              <c:pt idx="47">
                <c:v>0.73499999999999999</c:v>
              </c:pt>
              <c:pt idx="48">
                <c:v>0.74</c:v>
              </c:pt>
              <c:pt idx="49">
                <c:v>0.745</c:v>
              </c:pt>
              <c:pt idx="50">
                <c:v>0.75</c:v>
              </c:pt>
              <c:pt idx="51">
                <c:v>0.755</c:v>
              </c:pt>
              <c:pt idx="52">
                <c:v>0.76</c:v>
              </c:pt>
              <c:pt idx="53">
                <c:v>0.7649999999999999</c:v>
              </c:pt>
              <c:pt idx="54">
                <c:v>0.77</c:v>
              </c:pt>
              <c:pt idx="55">
                <c:v>0.77499999999999991</c:v>
              </c:pt>
              <c:pt idx="56">
                <c:v>0.78</c:v>
              </c:pt>
              <c:pt idx="57">
                <c:v>0.78499999999999992</c:v>
              </c:pt>
              <c:pt idx="58">
                <c:v>0.79</c:v>
              </c:pt>
              <c:pt idx="59">
                <c:v>0.79500000000000004</c:v>
              </c:pt>
              <c:pt idx="60">
                <c:v>0.8</c:v>
              </c:pt>
              <c:pt idx="61">
                <c:v>0.80500000000000005</c:v>
              </c:pt>
              <c:pt idx="62">
                <c:v>0.81</c:v>
              </c:pt>
              <c:pt idx="63">
                <c:v>0.81499999999999995</c:v>
              </c:pt>
              <c:pt idx="64">
                <c:v>0.82</c:v>
              </c:pt>
              <c:pt idx="65">
                <c:v>0.82499999999999996</c:v>
              </c:pt>
              <c:pt idx="66">
                <c:v>0.83</c:v>
              </c:pt>
              <c:pt idx="67">
                <c:v>0.83499999999999985</c:v>
              </c:pt>
              <c:pt idx="68">
                <c:v>0.84</c:v>
              </c:pt>
              <c:pt idx="69">
                <c:v>0.84499999999999986</c:v>
              </c:pt>
              <c:pt idx="70">
                <c:v>0.85</c:v>
              </c:pt>
              <c:pt idx="71">
                <c:v>0.85499999999999987</c:v>
              </c:pt>
              <c:pt idx="72">
                <c:v>0.86</c:v>
              </c:pt>
              <c:pt idx="73">
                <c:v>0.86499999999999988</c:v>
              </c:pt>
              <c:pt idx="74">
                <c:v>0.87</c:v>
              </c:pt>
              <c:pt idx="75">
                <c:v>0.875</c:v>
              </c:pt>
              <c:pt idx="76">
                <c:v>0.88</c:v>
              </c:pt>
              <c:pt idx="77">
                <c:v>0.88500000000000001</c:v>
              </c:pt>
              <c:pt idx="78">
                <c:v>0.89</c:v>
              </c:pt>
              <c:pt idx="79">
                <c:v>0.89500000000000002</c:v>
              </c:pt>
              <c:pt idx="80">
                <c:v>0.9</c:v>
              </c:pt>
              <c:pt idx="81">
                <c:v>0.90500000000000003</c:v>
              </c:pt>
              <c:pt idx="82">
                <c:v>0.91</c:v>
              </c:pt>
              <c:pt idx="83">
                <c:v>0.91500000000000004</c:v>
              </c:pt>
              <c:pt idx="84">
                <c:v>0.92</c:v>
              </c:pt>
              <c:pt idx="85">
                <c:v>0.92499999999999993</c:v>
              </c:pt>
              <c:pt idx="86">
                <c:v>0.93</c:v>
              </c:pt>
              <c:pt idx="87">
                <c:v>0.93499999999999994</c:v>
              </c:pt>
              <c:pt idx="88">
                <c:v>0.94</c:v>
              </c:pt>
              <c:pt idx="89">
                <c:v>0.94499999999999984</c:v>
              </c:pt>
              <c:pt idx="90">
                <c:v>0.95</c:v>
              </c:pt>
              <c:pt idx="91">
                <c:v>0.95499999999999985</c:v>
              </c:pt>
              <c:pt idx="92">
                <c:v>0.96</c:v>
              </c:pt>
              <c:pt idx="93">
                <c:v>0.96499999999999997</c:v>
              </c:pt>
              <c:pt idx="94">
                <c:v>0.97</c:v>
              </c:pt>
              <c:pt idx="95">
                <c:v>0.97499999999999998</c:v>
              </c:pt>
              <c:pt idx="96">
                <c:v>0.98</c:v>
              </c:pt>
              <c:pt idx="97">
                <c:v>0.98499999999999999</c:v>
              </c:pt>
              <c:pt idx="98">
                <c:v>0.98549999999999993</c:v>
              </c:pt>
              <c:pt idx="99">
                <c:v>0.98599999999999999</c:v>
              </c:pt>
              <c:pt idx="100">
                <c:v>0.98649999999999993</c:v>
              </c:pt>
              <c:pt idx="101">
                <c:v>0.98699999999999999</c:v>
              </c:pt>
              <c:pt idx="102">
                <c:v>0.98749999999999993</c:v>
              </c:pt>
              <c:pt idx="103">
                <c:v>0.98799999999999999</c:v>
              </c:pt>
              <c:pt idx="104">
                <c:v>0.98850000000000005</c:v>
              </c:pt>
              <c:pt idx="105">
                <c:v>0.98899999999999988</c:v>
              </c:pt>
              <c:pt idx="106">
                <c:v>0.98950000000000005</c:v>
              </c:pt>
              <c:pt idx="107">
                <c:v>0.99</c:v>
              </c:pt>
              <c:pt idx="108">
                <c:v>0.99050000000000005</c:v>
              </c:pt>
              <c:pt idx="109">
                <c:v>0.99099999999999988</c:v>
              </c:pt>
              <c:pt idx="110">
                <c:v>0.99150000000000005</c:v>
              </c:pt>
              <c:pt idx="111">
                <c:v>0.99199999999999988</c:v>
              </c:pt>
              <c:pt idx="112">
                <c:v>0.99250000000000005</c:v>
              </c:pt>
              <c:pt idx="113">
                <c:v>0.99299999999999988</c:v>
              </c:pt>
              <c:pt idx="114">
                <c:v>0.99349999999999894</c:v>
              </c:pt>
              <c:pt idx="115">
                <c:v>0.993999999999999</c:v>
              </c:pt>
              <c:pt idx="116">
                <c:v>0.99449999999999894</c:v>
              </c:pt>
              <c:pt idx="117">
                <c:v>0.994999999999999</c:v>
              </c:pt>
              <c:pt idx="118">
                <c:v>0.99549999999999894</c:v>
              </c:pt>
              <c:pt idx="119">
                <c:v>0.995999999999999</c:v>
              </c:pt>
              <c:pt idx="120">
                <c:v>0.99649999999999894</c:v>
              </c:pt>
              <c:pt idx="121">
                <c:v>0.996999999999999</c:v>
              </c:pt>
              <c:pt idx="122">
                <c:v>0.99749999999999894</c:v>
              </c:pt>
              <c:pt idx="123">
                <c:v>0.997999999999999</c:v>
              </c:pt>
              <c:pt idx="124">
                <c:v>0.99849999999999894</c:v>
              </c:pt>
              <c:pt idx="125">
                <c:v>0.998999999999999</c:v>
              </c:pt>
              <c:pt idx="126">
                <c:v>0.99949999999999883</c:v>
              </c:pt>
              <c:pt idx="127">
                <c:v>0.99999999999999889</c:v>
              </c:pt>
            </c:numLit>
          </c:xVal>
          <c:yVal>
            <c:numLit>
              <c:formatCode>General</c:formatCode>
              <c:ptCount val="128"/>
              <c:pt idx="0">
                <c:v>0.25</c:v>
              </c:pt>
              <c:pt idx="1">
                <c:v>0.24502499999999997</c:v>
              </c:pt>
              <c:pt idx="2">
                <c:v>0.24010000000000001</c:v>
              </c:pt>
              <c:pt idx="3">
                <c:v>0.23522499999999999</c:v>
              </c:pt>
              <c:pt idx="4">
                <c:v>0.23039999999999997</c:v>
              </c:pt>
              <c:pt idx="5">
                <c:v>0.22562499999999996</c:v>
              </c:pt>
              <c:pt idx="6">
                <c:v>0.22089999999999999</c:v>
              </c:pt>
              <c:pt idx="7">
                <c:v>0.216225</c:v>
              </c:pt>
              <c:pt idx="8">
                <c:v>0.21159999999999998</c:v>
              </c:pt>
              <c:pt idx="9">
                <c:v>0.20702499999999999</c:v>
              </c:pt>
              <c:pt idx="10">
                <c:v>0.20249999999999999</c:v>
              </c:pt>
              <c:pt idx="11">
                <c:v>0.19802500000000001</c:v>
              </c:pt>
              <c:pt idx="12">
                <c:v>0.19359999999999997</c:v>
              </c:pt>
              <c:pt idx="13">
                <c:v>0.189225</c:v>
              </c:pt>
              <c:pt idx="14">
                <c:v>0.18490000000000001</c:v>
              </c:pt>
              <c:pt idx="15">
                <c:v>0.18062500000000001</c:v>
              </c:pt>
              <c:pt idx="16">
                <c:v>0.1764</c:v>
              </c:pt>
              <c:pt idx="17">
                <c:v>0.17222499999999999</c:v>
              </c:pt>
              <c:pt idx="18">
                <c:v>0.1681</c:v>
              </c:pt>
              <c:pt idx="19">
                <c:v>0.164025</c:v>
              </c:pt>
              <c:pt idx="20">
                <c:v>0.16</c:v>
              </c:pt>
              <c:pt idx="21">
                <c:v>0.156025</c:v>
              </c:pt>
              <c:pt idx="22">
                <c:v>0.15209999999999999</c:v>
              </c:pt>
              <c:pt idx="23">
                <c:v>0.148225</c:v>
              </c:pt>
              <c:pt idx="24">
                <c:v>0.1444</c:v>
              </c:pt>
              <c:pt idx="25">
                <c:v>0.140625</c:v>
              </c:pt>
              <c:pt idx="26">
                <c:v>0.13689999999999997</c:v>
              </c:pt>
              <c:pt idx="27">
                <c:v>0.13322499999999998</c:v>
              </c:pt>
              <c:pt idx="28">
                <c:v>0.12959999999999997</c:v>
              </c:pt>
              <c:pt idx="29">
                <c:v>0.126025</c:v>
              </c:pt>
              <c:pt idx="30">
                <c:v>0.1225</c:v>
              </c:pt>
              <c:pt idx="31">
                <c:v>0.11902500000000001</c:v>
              </c:pt>
              <c:pt idx="32">
                <c:v>0.11559999999999998</c:v>
              </c:pt>
              <c:pt idx="33">
                <c:v>0.11222500000000001</c:v>
              </c:pt>
              <c:pt idx="34">
                <c:v>0.1089</c:v>
              </c:pt>
              <c:pt idx="35">
                <c:v>0.105625</c:v>
              </c:pt>
              <c:pt idx="36">
                <c:v>0.1024</c:v>
              </c:pt>
              <c:pt idx="37">
                <c:v>9.9224999999999897E-2</c:v>
              </c:pt>
              <c:pt idx="38">
                <c:v>9.6099999999999894E-2</c:v>
              </c:pt>
              <c:pt idx="39">
                <c:v>9.3024999999999886E-2</c:v>
              </c:pt>
              <c:pt idx="40">
                <c:v>8.99999999999999E-2</c:v>
              </c:pt>
              <c:pt idx="41">
                <c:v>8.702499999999988E-2</c:v>
              </c:pt>
              <c:pt idx="42">
                <c:v>8.4099999999999883E-2</c:v>
              </c:pt>
              <c:pt idx="43">
                <c:v>8.1224999999999895E-2</c:v>
              </c:pt>
              <c:pt idx="44">
                <c:v>7.8399999999999886E-2</c:v>
              </c:pt>
              <c:pt idx="45">
                <c:v>7.5624999999999901E-2</c:v>
              </c:pt>
              <c:pt idx="46">
                <c:v>7.2899999999999882E-2</c:v>
              </c:pt>
              <c:pt idx="47">
                <c:v>7.0224999999999899E-2</c:v>
              </c:pt>
              <c:pt idx="48">
                <c:v>6.7599999999999882E-2</c:v>
              </c:pt>
              <c:pt idx="49">
                <c:v>6.5024999999999888E-2</c:v>
              </c:pt>
              <c:pt idx="50">
                <c:v>6.2499999999999903E-2</c:v>
              </c:pt>
              <c:pt idx="51">
                <c:v>6.0024999999999898E-2</c:v>
              </c:pt>
              <c:pt idx="52">
                <c:v>5.7599999999999894E-2</c:v>
              </c:pt>
              <c:pt idx="53">
                <c:v>5.5224999999999892E-2</c:v>
              </c:pt>
              <c:pt idx="54">
                <c:v>5.2899999999999892E-2</c:v>
              </c:pt>
              <c:pt idx="55">
                <c:v>5.0624999999999892E-2</c:v>
              </c:pt>
              <c:pt idx="56">
                <c:v>4.8399999999999894E-2</c:v>
              </c:pt>
              <c:pt idx="57">
                <c:v>4.6224999999999891E-2</c:v>
              </c:pt>
              <c:pt idx="58">
                <c:v>4.4099999999999896E-2</c:v>
              </c:pt>
              <c:pt idx="59">
                <c:v>4.2024999999999903E-2</c:v>
              </c:pt>
              <c:pt idx="60">
                <c:v>3.9999999999999897E-2</c:v>
              </c:pt>
              <c:pt idx="61">
                <c:v>3.8024999999999892E-2</c:v>
              </c:pt>
              <c:pt idx="62">
                <c:v>3.6099999999999903E-2</c:v>
              </c:pt>
              <c:pt idx="63">
                <c:v>3.4224999999999894E-2</c:v>
              </c:pt>
              <c:pt idx="64">
                <c:v>3.2399999999999894E-2</c:v>
              </c:pt>
              <c:pt idx="65">
                <c:v>3.0624999999999899E-2</c:v>
              </c:pt>
              <c:pt idx="66">
                <c:v>2.8899999999999898E-2</c:v>
              </c:pt>
              <c:pt idx="67">
                <c:v>2.7224999999999899E-2</c:v>
              </c:pt>
              <c:pt idx="68">
                <c:v>2.5599999999999901E-2</c:v>
              </c:pt>
              <c:pt idx="69">
                <c:v>2.4024999999999901E-2</c:v>
              </c:pt>
              <c:pt idx="70">
                <c:v>2.2499999999999899E-2</c:v>
              </c:pt>
              <c:pt idx="71">
                <c:v>2.1024999999999898E-2</c:v>
              </c:pt>
              <c:pt idx="72">
                <c:v>1.9599999999999899E-2</c:v>
              </c:pt>
              <c:pt idx="73">
                <c:v>1.8224999999999898E-2</c:v>
              </c:pt>
              <c:pt idx="74">
                <c:v>1.6899999999999898E-2</c:v>
              </c:pt>
              <c:pt idx="75">
                <c:v>1.5624999999999898E-2</c:v>
              </c:pt>
              <c:pt idx="76">
                <c:v>1.4399999999999901E-2</c:v>
              </c:pt>
              <c:pt idx="77">
                <c:v>1.3224999999999898E-2</c:v>
              </c:pt>
              <c:pt idx="78">
                <c:v>1.2099999999999901E-2</c:v>
              </c:pt>
              <c:pt idx="79">
                <c:v>1.1024999999999898E-2</c:v>
              </c:pt>
              <c:pt idx="80">
                <c:v>9.9999999999999291E-3</c:v>
              </c:pt>
              <c:pt idx="81">
                <c:v>9.0249999999999289E-3</c:v>
              </c:pt>
              <c:pt idx="82">
                <c:v>8.0999999999999302E-3</c:v>
              </c:pt>
              <c:pt idx="83">
                <c:v>7.2249999999999389E-3</c:v>
              </c:pt>
              <c:pt idx="84">
                <c:v>6.3999999999999396E-3</c:v>
              </c:pt>
              <c:pt idx="85">
                <c:v>5.6249999999999391E-3</c:v>
              </c:pt>
              <c:pt idx="86">
                <c:v>4.8999999999999495E-3</c:v>
              </c:pt>
              <c:pt idx="87">
                <c:v>4.2249999999999493E-3</c:v>
              </c:pt>
              <c:pt idx="88">
                <c:v>3.5999999999999496E-3</c:v>
              </c:pt>
              <c:pt idx="89">
                <c:v>3.0249999999999596E-3</c:v>
              </c:pt>
              <c:pt idx="90">
                <c:v>2.4999999999999602E-3</c:v>
              </c:pt>
              <c:pt idx="91">
                <c:v>2.02499999999996E-3</c:v>
              </c:pt>
              <c:pt idx="92">
                <c:v>1.5999999999999697E-3</c:v>
              </c:pt>
              <c:pt idx="93">
                <c:v>1.2249999999999698E-3</c:v>
              </c:pt>
              <c:pt idx="94">
                <c:v>8.9999999999997504E-4</c:v>
              </c:pt>
              <c:pt idx="95">
                <c:v>6.2499999999997898E-4</c:v>
              </c:pt>
              <c:pt idx="96">
                <c:v>3.99999999999983E-4</c:v>
              </c:pt>
              <c:pt idx="97">
                <c:v>2.2499999999998698E-4</c:v>
              </c:pt>
              <c:pt idx="98">
                <c:v>2.1024999999998898E-4</c:v>
              </c:pt>
              <c:pt idx="99">
                <c:v>1.9599999999999097E-4</c:v>
              </c:pt>
              <c:pt idx="100">
                <c:v>1.8224999999999296E-4</c:v>
              </c:pt>
              <c:pt idx="101">
                <c:v>1.6899999999999497E-4</c:v>
              </c:pt>
              <c:pt idx="102">
                <c:v>1.5624999999999596E-4</c:v>
              </c:pt>
              <c:pt idx="103">
                <c:v>1.43999999999998E-4</c:v>
              </c:pt>
              <c:pt idx="104">
                <c:v>1.3224999999999899E-4</c:v>
              </c:pt>
              <c:pt idx="105">
                <c:v>1.21E-4</c:v>
              </c:pt>
              <c:pt idx="106">
                <c:v>1.10250000000001E-4</c:v>
              </c:pt>
              <c:pt idx="107">
                <c:v>1.00000000000002E-4</c:v>
              </c:pt>
              <c:pt idx="108">
                <c:v>9.0250000000003291E-5</c:v>
              </c:pt>
              <c:pt idx="109">
                <c:v>8.1000000000004097E-5</c:v>
              </c:pt>
              <c:pt idx="110">
                <c:v>7.2250000000004792E-5</c:v>
              </c:pt>
              <c:pt idx="111">
                <c:v>6.4000000000005405E-5</c:v>
              </c:pt>
              <c:pt idx="112">
                <c:v>5.6250000000005901E-5</c:v>
              </c:pt>
              <c:pt idx="113">
                <c:v>4.9000000000006294E-5</c:v>
              </c:pt>
              <c:pt idx="114">
                <c:v>4.225000000000659E-5</c:v>
              </c:pt>
              <c:pt idx="115">
                <c:v>3.6000000000006703E-5</c:v>
              </c:pt>
              <c:pt idx="116">
                <c:v>3.0250000000006797E-5</c:v>
              </c:pt>
              <c:pt idx="117">
                <c:v>2.50000000000067E-5</c:v>
              </c:pt>
              <c:pt idx="118">
                <c:v>2.0250000000006496E-5</c:v>
              </c:pt>
              <c:pt idx="119">
                <c:v>1.60000000000062E-5</c:v>
              </c:pt>
              <c:pt idx="120">
                <c:v>1.2250000000005898E-5</c:v>
              </c:pt>
              <c:pt idx="121">
                <c:v>9.0000000000053501E-6</c:v>
              </c:pt>
              <c:pt idx="122">
                <c:v>6.2500000000047293E-6</c:v>
              </c:pt>
              <c:pt idx="123">
                <c:v>4.0000000000040004E-6</c:v>
              </c:pt>
              <c:pt idx="124">
                <c:v>2.2500000000031701E-6</c:v>
              </c:pt>
              <c:pt idx="125">
                <c:v>1.0000000000022198E-6</c:v>
              </c:pt>
              <c:pt idx="126">
                <c:v>2.5000000000116593E-7</c:v>
              </c:pt>
              <c:pt idx="127">
                <c:v>1.49144014893348E-30</c:v>
              </c:pt>
            </c:numLit>
          </c:yVal>
          <c:smooth val="0"/>
          <c:extLst>
            <c:ext xmlns:c16="http://schemas.microsoft.com/office/drawing/2014/chart" uri="{C3380CC4-5D6E-409C-BE32-E72D297353CC}">
              <c16:uniqueId val="{00000002-561F-4115-8F33-23F1C8285257}"/>
            </c:ext>
          </c:extLst>
        </c:ser>
        <c:dLbls>
          <c:showLegendKey val="0"/>
          <c:showVal val="0"/>
          <c:showCatName val="0"/>
          <c:showSerName val="0"/>
          <c:showPercent val="0"/>
          <c:showBubbleSize val="0"/>
        </c:dLbls>
        <c:axId val="301563904"/>
        <c:axId val="301565824"/>
      </c:scatterChart>
      <c:valAx>
        <c:axId val="301563904"/>
        <c:scaling>
          <c:orientation val="minMax"/>
          <c:max val="1"/>
          <c:min val="0.5"/>
        </c:scaling>
        <c:delete val="0"/>
        <c:axPos val="b"/>
        <c:title>
          <c:tx>
            <c:rich>
              <a:bodyPr rot="0" vert="horz"/>
              <a:lstStyle/>
              <a:p>
                <a:pPr algn="ctr">
                  <a:defRPr/>
                </a:pPr>
                <a:r>
                  <a:rPr lang="en-US" sz="1200" b="1" u="none" baseline="0">
                    <a:solidFill>
                      <a:schemeClr val="tx1"/>
                    </a:solidFill>
                    <a:latin typeface="Segoe UI"/>
                    <a:ea typeface="Segoe UI"/>
                    <a:cs typeface="Segoe UI"/>
                  </a:rPr>
                  <a:t>Percentile</a:t>
                </a:r>
              </a:p>
            </c:rich>
          </c:tx>
          <c:overlay val="0"/>
          <c:spPr>
            <a:noFill/>
            <a:ln w="9525">
              <a:noFill/>
            </a:ln>
          </c:spPr>
        </c:title>
        <c:numFmt formatCode="0%" sourceLinked="0"/>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301565824"/>
        <c:crosses val="autoZero"/>
        <c:crossBetween val="midCat"/>
      </c:valAx>
      <c:valAx>
        <c:axId val="301565824"/>
        <c:scaling>
          <c:orientation val="minMax"/>
          <c:max val="0.5"/>
        </c:scaling>
        <c:delete val="0"/>
        <c:axPos val="l"/>
        <c:majorGridlines/>
        <c:title>
          <c:tx>
            <c:rich>
              <a:bodyPr rot="-5400000" vert="horz"/>
              <a:lstStyle/>
              <a:p>
                <a:pPr algn="ctr">
                  <a:defRPr/>
                </a:pPr>
                <a:r>
                  <a:rPr lang="en-US" sz="1200" b="1" u="none" baseline="0">
                    <a:solidFill>
                      <a:schemeClr val="tx1"/>
                    </a:solidFill>
                    <a:latin typeface="Segoe UI"/>
                    <a:ea typeface="Segoe UI"/>
                    <a:cs typeface="Segoe UI"/>
                  </a:rPr>
                  <a:t>Joint exceedance Probability</a:t>
                </a:r>
              </a:p>
            </c:rich>
          </c:tx>
          <c:layout>
            <c:manualLayout>
              <c:xMode val="edge"/>
              <c:yMode val="edge"/>
              <c:x val="2.4500000000000001E-2"/>
              <c:y val="0.17349999999999999"/>
            </c:manualLayout>
          </c:layout>
          <c:overlay val="0"/>
          <c:spPr>
            <a:noFill/>
            <a:ln w="9525">
              <a:noFill/>
            </a:ln>
          </c:spPr>
        </c:title>
        <c:numFmt formatCode="0%" sourceLinked="0"/>
        <c:majorTickMark val="out"/>
        <c:minorTickMark val="none"/>
        <c:tickLblPos val="nextTo"/>
        <c:txPr>
          <a:bodyPr/>
          <a:lstStyle/>
          <a:p>
            <a:pPr>
              <a:defRPr lang="en-US" sz="800" b="1" u="none" baseline="0">
                <a:solidFill>
                  <a:schemeClr val="tx1"/>
                </a:solidFill>
                <a:latin typeface="Arial"/>
                <a:ea typeface="Arial"/>
                <a:cs typeface="Arial"/>
              </a:defRPr>
            </a:pPr>
            <a:endParaRPr lang="en-US"/>
          </a:p>
        </c:txPr>
        <c:crossAx val="301563904"/>
        <c:crosses val="autoZero"/>
        <c:crossBetween val="midCat"/>
      </c:valAx>
    </c:plotArea>
    <c:legend>
      <c:legendPos val="t"/>
      <c:layout>
        <c:manualLayout>
          <c:xMode val="edge"/>
          <c:yMode val="edge"/>
          <c:x val="0.10150000000000001"/>
          <c:y val="2.6499999999999996E-2"/>
          <c:w val="0.73050000000000004"/>
          <c:h val="8.4500000000000006E-2"/>
        </c:manualLayout>
      </c:layout>
      <c:overlay val="0"/>
      <c:txPr>
        <a:bodyPr rot="0" vert="horz"/>
        <a:lstStyle/>
        <a:p>
          <a:pPr>
            <a:defRPr lang="en-US" sz="1000" b="1" u="none" baseline="0">
              <a:solidFill>
                <a:schemeClr val="tx1"/>
              </a:solidFill>
              <a:latin typeface="Segoe UI"/>
              <a:ea typeface="Segoe UI"/>
              <a:cs typeface="Segoe UI"/>
            </a:defRPr>
          </a:pPr>
          <a:endParaRPr lang="en-US"/>
        </a:p>
      </c:txPr>
    </c:legend>
    <c:plotVisOnly val="1"/>
    <c:dispBlanksAs val="gap"/>
    <c:showDLblsOverMax val="0"/>
  </c:chart>
  <c:spPr>
    <a:ln w="9525" cap="flat" cmpd="sng">
      <a:solidFill>
        <a:schemeClr val="bg1">
          <a:lumMod val="75000"/>
        </a:schemeClr>
      </a:solidFill>
    </a:ln>
  </c:spPr>
  <c:txPr>
    <a:bodyPr rot="0" vert="horz"/>
    <a:lstStyle/>
    <a:p>
      <a:pPr>
        <a:defRPr lang="en-US" b="1" u="none" baseline="0">
          <a:solidFill>
            <a:schemeClr val="tx1"/>
          </a:solidFill>
          <a:latin typeface="Arial"/>
          <a:ea typeface="Arial"/>
          <a:cs typeface="Arial"/>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525"/>
          <c:y val="0.108"/>
          <c:w val="0.76324999999999987"/>
          <c:h val="0.76024999999999987"/>
        </c:manualLayout>
      </c:layout>
      <c:scatterChart>
        <c:scatterStyle val="lineMarker"/>
        <c:varyColors val="0"/>
        <c:ser>
          <c:idx val="2"/>
          <c:order val="1"/>
          <c:tx>
            <c:v>Modelled</c:v>
          </c:tx>
          <c:spPr>
            <a:ln w="28575">
              <a:noFill/>
            </a:ln>
          </c:spPr>
          <c:marker>
            <c:symbol val="circle"/>
            <c:size val="7"/>
            <c:spPr>
              <a:solidFill>
                <a:schemeClr val="bg2">
                  <a:lumMod val="50000"/>
                </a:schemeClr>
              </a:solidFill>
              <a:ln w="9525">
                <a:noFill/>
              </a:ln>
              <a:effectLst/>
            </c:spPr>
          </c:marker>
          <c:xVal>
            <c:numLit>
              <c:formatCode>General</c:formatCode>
              <c:ptCount val="1"/>
              <c:pt idx="0">
                <c:v>0.994999999999999</c:v>
              </c:pt>
            </c:numLit>
          </c:xVal>
          <c:yVal>
            <c:numRef>
              <c:f>'502'!$I$58</c:f>
              <c:numCache>
                <c:formatCode>##,##0.00,,_-;[Red]\(##,##0.00,,\);\-_;\ </c:formatCode>
                <c:ptCount val="1"/>
                <c:pt idx="0">
                  <c:v>0</c:v>
                </c:pt>
              </c:numCache>
            </c:numRef>
          </c:yVal>
          <c:smooth val="0"/>
          <c:extLst>
            <c:ext xmlns:c16="http://schemas.microsoft.com/office/drawing/2014/chart" uri="{C3380CC4-5D6E-409C-BE32-E72D297353CC}">
              <c16:uniqueId val="{00000000-CAD6-4EC8-B17D-F0E7C4D85036}"/>
            </c:ext>
          </c:extLst>
        </c:ser>
        <c:ser>
          <c:idx val="1"/>
          <c:order val="0"/>
          <c:tx>
            <c:v>Independent</c:v>
          </c:tx>
          <c:spPr>
            <a:ln w="12700" cmpd="sng">
              <a:solidFill>
                <a:srgbClr val="FF0000"/>
              </a:solidFill>
            </a:ln>
          </c:spPr>
          <c:marker>
            <c:symbol val="none"/>
          </c:marker>
          <c:xVal>
            <c:numLit>
              <c:formatCode>General</c:formatCode>
              <c:ptCount val="21"/>
              <c:pt idx="0">
                <c:v>0.99</c:v>
              </c:pt>
              <c:pt idx="1">
                <c:v>0.99050000000000005</c:v>
              </c:pt>
              <c:pt idx="2">
                <c:v>0.99099999999999988</c:v>
              </c:pt>
              <c:pt idx="3">
                <c:v>0.99150000000000005</c:v>
              </c:pt>
              <c:pt idx="4">
                <c:v>0.99199999999999988</c:v>
              </c:pt>
              <c:pt idx="5">
                <c:v>0.99250000000000005</c:v>
              </c:pt>
              <c:pt idx="6">
                <c:v>0.99299999999999988</c:v>
              </c:pt>
              <c:pt idx="7">
                <c:v>0.99349999999999894</c:v>
              </c:pt>
              <c:pt idx="8">
                <c:v>0.993999999999999</c:v>
              </c:pt>
              <c:pt idx="9">
                <c:v>0.99449999999999894</c:v>
              </c:pt>
              <c:pt idx="10">
                <c:v>0.994999999999999</c:v>
              </c:pt>
              <c:pt idx="11">
                <c:v>0.99549999999999894</c:v>
              </c:pt>
              <c:pt idx="12">
                <c:v>0.995999999999999</c:v>
              </c:pt>
              <c:pt idx="13">
                <c:v>0.99649999999999894</c:v>
              </c:pt>
              <c:pt idx="14">
                <c:v>0.996999999999999</c:v>
              </c:pt>
              <c:pt idx="15">
                <c:v>0.99749999999999894</c:v>
              </c:pt>
              <c:pt idx="16">
                <c:v>0.997999999999999</c:v>
              </c:pt>
              <c:pt idx="17">
                <c:v>0.99849999999999894</c:v>
              </c:pt>
              <c:pt idx="18">
                <c:v>0.998999999999999</c:v>
              </c:pt>
              <c:pt idx="19">
                <c:v>0.99949999999999883</c:v>
              </c:pt>
              <c:pt idx="20">
                <c:v>0.99999999999999889</c:v>
              </c:pt>
            </c:numLit>
          </c:xVal>
          <c:yVal>
            <c:numLit>
              <c:formatCode>General</c:formatCode>
              <c:ptCount val="21"/>
              <c:pt idx="0">
                <c:v>1.00000000000002E-4</c:v>
              </c:pt>
              <c:pt idx="1">
                <c:v>9.0250000000003291E-5</c:v>
              </c:pt>
              <c:pt idx="2">
                <c:v>8.1000000000004097E-5</c:v>
              </c:pt>
              <c:pt idx="3">
                <c:v>7.2250000000004792E-5</c:v>
              </c:pt>
              <c:pt idx="4">
                <c:v>6.4000000000005405E-5</c:v>
              </c:pt>
              <c:pt idx="5">
                <c:v>5.6250000000005901E-5</c:v>
              </c:pt>
              <c:pt idx="6">
                <c:v>4.9000000000006294E-5</c:v>
              </c:pt>
              <c:pt idx="7">
                <c:v>4.225000000000659E-5</c:v>
              </c:pt>
              <c:pt idx="8">
                <c:v>3.6000000000006703E-5</c:v>
              </c:pt>
              <c:pt idx="9">
                <c:v>3.0250000000006797E-5</c:v>
              </c:pt>
              <c:pt idx="10">
                <c:v>2.50000000000067E-5</c:v>
              </c:pt>
              <c:pt idx="11">
                <c:v>2.0250000000006496E-5</c:v>
              </c:pt>
              <c:pt idx="12">
                <c:v>1.60000000000062E-5</c:v>
              </c:pt>
              <c:pt idx="13">
                <c:v>1.2250000000005898E-5</c:v>
              </c:pt>
              <c:pt idx="14">
                <c:v>9.0000000000053501E-6</c:v>
              </c:pt>
              <c:pt idx="15">
                <c:v>6.2500000000047293E-6</c:v>
              </c:pt>
              <c:pt idx="16">
                <c:v>4.0000000000040004E-6</c:v>
              </c:pt>
              <c:pt idx="17">
                <c:v>2.2500000000031701E-6</c:v>
              </c:pt>
              <c:pt idx="18">
                <c:v>1.0000000000022198E-6</c:v>
              </c:pt>
              <c:pt idx="19">
                <c:v>2.5000000000116593E-7</c:v>
              </c:pt>
              <c:pt idx="20">
                <c:v>1.49144014893348E-30</c:v>
              </c:pt>
            </c:numLit>
          </c:yVal>
          <c:smooth val="0"/>
          <c:extLst>
            <c:ext xmlns:c16="http://schemas.microsoft.com/office/drawing/2014/chart" uri="{C3380CC4-5D6E-409C-BE32-E72D297353CC}">
              <c16:uniqueId val="{00000001-CAD6-4EC8-B17D-F0E7C4D85036}"/>
            </c:ext>
          </c:extLst>
        </c:ser>
        <c:dLbls>
          <c:showLegendKey val="0"/>
          <c:showVal val="0"/>
          <c:showCatName val="0"/>
          <c:showSerName val="0"/>
          <c:showPercent val="0"/>
          <c:showBubbleSize val="0"/>
        </c:dLbls>
        <c:axId val="301579648"/>
        <c:axId val="301581440"/>
      </c:scatterChart>
      <c:valAx>
        <c:axId val="301579648"/>
        <c:scaling>
          <c:orientation val="minMax"/>
          <c:max val="1"/>
          <c:min val="0.99"/>
        </c:scaling>
        <c:delete val="0"/>
        <c:axPos val="b"/>
        <c:numFmt formatCode="0.0%" sourceLinked="0"/>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301581440"/>
        <c:crosses val="autoZero"/>
        <c:crossBetween val="midCat"/>
        <c:majorUnit val="4.9999999999999992E-3"/>
      </c:valAx>
      <c:valAx>
        <c:axId val="301581440"/>
        <c:scaling>
          <c:orientation val="minMax"/>
        </c:scaling>
        <c:delete val="0"/>
        <c:axPos val="l"/>
        <c:majorGridlines/>
        <c:numFmt formatCode="0.000%" sourceLinked="0"/>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301579648"/>
        <c:crosses val="autoZero"/>
        <c:crossBetween val="midCat"/>
      </c:valAx>
    </c:plotArea>
    <c:legend>
      <c:legendPos val="t"/>
      <c:layout>
        <c:manualLayout>
          <c:xMode val="edge"/>
          <c:yMode val="edge"/>
          <c:x val="0.10575"/>
          <c:y val="3.075E-2"/>
          <c:w val="0.71775"/>
          <c:h val="8.4500000000000006E-2"/>
        </c:manualLayout>
      </c:layout>
      <c:overlay val="0"/>
      <c:txPr>
        <a:bodyPr rot="0" vert="horz"/>
        <a:lstStyle/>
        <a:p>
          <a:pPr>
            <a:defRPr lang="en-US" sz="1000" b="1" u="none" baseline="0">
              <a:solidFill>
                <a:schemeClr val="tx1"/>
              </a:solidFill>
              <a:latin typeface="Segoe UI"/>
              <a:ea typeface="Segoe UI"/>
              <a:cs typeface="Segoe UI"/>
            </a:defRPr>
          </a:pPr>
          <a:endParaRPr lang="en-US"/>
        </a:p>
      </c:txPr>
    </c:legend>
    <c:plotVisOnly val="1"/>
    <c:dispBlanksAs val="gap"/>
    <c:showDLblsOverMax val="0"/>
  </c:chart>
  <c:spPr>
    <a:ln w="9525" cap="flat" cmpd="sng">
      <a:solidFill>
        <a:schemeClr val="bg1">
          <a:lumMod val="75000"/>
        </a:schemeClr>
      </a:solidFill>
    </a:ln>
  </c:spPr>
  <c:txPr>
    <a:bodyPr rot="0" vert="horz"/>
    <a:lstStyle/>
    <a:p>
      <a:pPr>
        <a:defRPr lang="en-US" sz="800" b="1" u="none" baseline="0">
          <a:solidFill>
            <a:schemeClr val="tx1"/>
          </a:solidFill>
          <a:latin typeface="Arial"/>
          <a:ea typeface="Arial"/>
          <a:cs typeface="Arial"/>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525"/>
          <c:y val="0.11700000000000001"/>
          <c:w val="0.76324999999999987"/>
          <c:h val="0.75124999999999986"/>
        </c:manualLayout>
      </c:layout>
      <c:scatterChart>
        <c:scatterStyle val="lineMarker"/>
        <c:varyColors val="0"/>
        <c:ser>
          <c:idx val="2"/>
          <c:order val="1"/>
          <c:tx>
            <c:v>Modelled</c:v>
          </c:tx>
          <c:spPr>
            <a:ln w="28575">
              <a:noFill/>
            </a:ln>
          </c:spPr>
          <c:marker>
            <c:symbol val="circle"/>
            <c:size val="7"/>
            <c:spPr>
              <a:solidFill>
                <a:srgbClr val="948A54"/>
              </a:solidFill>
              <a:ln w="9525">
                <a:noFill/>
              </a:ln>
              <a:effectLst/>
            </c:spPr>
          </c:marker>
          <c:xVal>
            <c:numLit>
              <c:formatCode>General</c:formatCode>
              <c:ptCount val="1"/>
              <c:pt idx="0">
                <c:v>0.994999999999999</c:v>
              </c:pt>
            </c:numLit>
          </c:xVal>
          <c:yVal>
            <c:numRef>
              <c:f>'502'!$I$69</c:f>
              <c:numCache>
                <c:formatCode>##,##0.00,,_-;[Red]\(##,##0.00,,\);\-_;\ </c:formatCode>
                <c:ptCount val="1"/>
                <c:pt idx="0">
                  <c:v>0</c:v>
                </c:pt>
              </c:numCache>
            </c:numRef>
          </c:yVal>
          <c:smooth val="0"/>
          <c:extLst>
            <c:ext xmlns:c16="http://schemas.microsoft.com/office/drawing/2014/chart" uri="{C3380CC4-5D6E-409C-BE32-E72D297353CC}">
              <c16:uniqueId val="{00000000-02DF-4D4A-9607-D8266344CD66}"/>
            </c:ext>
          </c:extLst>
        </c:ser>
        <c:ser>
          <c:idx val="1"/>
          <c:order val="0"/>
          <c:tx>
            <c:v>Independent</c:v>
          </c:tx>
          <c:spPr>
            <a:ln w="12700" cmpd="sng">
              <a:solidFill>
                <a:srgbClr val="FF0000"/>
              </a:solidFill>
            </a:ln>
          </c:spPr>
          <c:marker>
            <c:symbol val="none"/>
          </c:marker>
          <c:xVal>
            <c:numLit>
              <c:formatCode>General</c:formatCode>
              <c:ptCount val="21"/>
              <c:pt idx="0">
                <c:v>0.99</c:v>
              </c:pt>
              <c:pt idx="1">
                <c:v>0.99050000000000005</c:v>
              </c:pt>
              <c:pt idx="2">
                <c:v>0.99099999999999988</c:v>
              </c:pt>
              <c:pt idx="3">
                <c:v>0.99150000000000005</c:v>
              </c:pt>
              <c:pt idx="4">
                <c:v>0.99199999999999988</c:v>
              </c:pt>
              <c:pt idx="5">
                <c:v>0.99250000000000005</c:v>
              </c:pt>
              <c:pt idx="6">
                <c:v>0.99299999999999988</c:v>
              </c:pt>
              <c:pt idx="7">
                <c:v>0.99349999999999894</c:v>
              </c:pt>
              <c:pt idx="8">
                <c:v>0.993999999999999</c:v>
              </c:pt>
              <c:pt idx="9">
                <c:v>0.99449999999999894</c:v>
              </c:pt>
              <c:pt idx="10">
                <c:v>0.994999999999999</c:v>
              </c:pt>
              <c:pt idx="11">
                <c:v>0.99549999999999894</c:v>
              </c:pt>
              <c:pt idx="12">
                <c:v>0.995999999999999</c:v>
              </c:pt>
              <c:pt idx="13">
                <c:v>0.99649999999999894</c:v>
              </c:pt>
              <c:pt idx="14">
                <c:v>0.996999999999999</c:v>
              </c:pt>
              <c:pt idx="15">
                <c:v>0.99749999999999894</c:v>
              </c:pt>
              <c:pt idx="16">
                <c:v>0.997999999999999</c:v>
              </c:pt>
              <c:pt idx="17">
                <c:v>0.99849999999999894</c:v>
              </c:pt>
              <c:pt idx="18">
                <c:v>0.998999999999999</c:v>
              </c:pt>
              <c:pt idx="19">
                <c:v>0.99949999999999883</c:v>
              </c:pt>
              <c:pt idx="20">
                <c:v>0.99999999999999889</c:v>
              </c:pt>
            </c:numLit>
          </c:xVal>
          <c:yVal>
            <c:numLit>
              <c:formatCode>General</c:formatCode>
              <c:ptCount val="21"/>
              <c:pt idx="0">
                <c:v>1.00000000000002E-4</c:v>
              </c:pt>
              <c:pt idx="1">
                <c:v>9.0250000000003291E-5</c:v>
              </c:pt>
              <c:pt idx="2">
                <c:v>8.1000000000004097E-5</c:v>
              </c:pt>
              <c:pt idx="3">
                <c:v>7.2250000000004792E-5</c:v>
              </c:pt>
              <c:pt idx="4">
                <c:v>6.4000000000005405E-5</c:v>
              </c:pt>
              <c:pt idx="5">
                <c:v>5.6250000000005901E-5</c:v>
              </c:pt>
              <c:pt idx="6">
                <c:v>4.9000000000006294E-5</c:v>
              </c:pt>
              <c:pt idx="7">
                <c:v>4.225000000000659E-5</c:v>
              </c:pt>
              <c:pt idx="8">
                <c:v>3.6000000000006703E-5</c:v>
              </c:pt>
              <c:pt idx="9">
                <c:v>3.0250000000006797E-5</c:v>
              </c:pt>
              <c:pt idx="10">
                <c:v>2.50000000000067E-5</c:v>
              </c:pt>
              <c:pt idx="11">
                <c:v>2.0250000000006496E-5</c:v>
              </c:pt>
              <c:pt idx="12">
                <c:v>1.60000000000062E-5</c:v>
              </c:pt>
              <c:pt idx="13">
                <c:v>1.2250000000005898E-5</c:v>
              </c:pt>
              <c:pt idx="14">
                <c:v>9.0000000000053501E-6</c:v>
              </c:pt>
              <c:pt idx="15">
                <c:v>6.2500000000047293E-6</c:v>
              </c:pt>
              <c:pt idx="16">
                <c:v>4.0000000000040004E-6</c:v>
              </c:pt>
              <c:pt idx="17">
                <c:v>2.2500000000031701E-6</c:v>
              </c:pt>
              <c:pt idx="18">
                <c:v>1.0000000000022198E-6</c:v>
              </c:pt>
              <c:pt idx="19">
                <c:v>2.5000000000116593E-7</c:v>
              </c:pt>
              <c:pt idx="20">
                <c:v>1.49144014893348E-30</c:v>
              </c:pt>
            </c:numLit>
          </c:yVal>
          <c:smooth val="0"/>
          <c:extLst>
            <c:ext xmlns:c16="http://schemas.microsoft.com/office/drawing/2014/chart" uri="{C3380CC4-5D6E-409C-BE32-E72D297353CC}">
              <c16:uniqueId val="{00000001-02DF-4D4A-9607-D8266344CD66}"/>
            </c:ext>
          </c:extLst>
        </c:ser>
        <c:dLbls>
          <c:showLegendKey val="0"/>
          <c:showVal val="0"/>
          <c:showCatName val="0"/>
          <c:showSerName val="0"/>
          <c:showPercent val="0"/>
          <c:showBubbleSize val="0"/>
        </c:dLbls>
        <c:axId val="301622784"/>
        <c:axId val="301624320"/>
      </c:scatterChart>
      <c:valAx>
        <c:axId val="301622784"/>
        <c:scaling>
          <c:orientation val="minMax"/>
          <c:max val="1"/>
          <c:min val="0.99"/>
        </c:scaling>
        <c:delete val="0"/>
        <c:axPos val="b"/>
        <c:numFmt formatCode="0.0%" sourceLinked="0"/>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301624320"/>
        <c:crosses val="autoZero"/>
        <c:crossBetween val="midCat"/>
        <c:majorUnit val="4.9999999999999992E-3"/>
      </c:valAx>
      <c:valAx>
        <c:axId val="301624320"/>
        <c:scaling>
          <c:orientation val="minMax"/>
        </c:scaling>
        <c:delete val="0"/>
        <c:axPos val="l"/>
        <c:majorGridlines/>
        <c:numFmt formatCode="0.000%" sourceLinked="0"/>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301622784"/>
        <c:crosses val="autoZero"/>
        <c:crossBetween val="midCat"/>
      </c:valAx>
    </c:plotArea>
    <c:legend>
      <c:legendPos val="t"/>
      <c:layout>
        <c:manualLayout>
          <c:xMode val="edge"/>
          <c:yMode val="edge"/>
          <c:x val="9.0249999999999997E-2"/>
          <c:y val="3.5249999999999997E-2"/>
          <c:w val="0.71775"/>
          <c:h val="8.4500000000000006E-2"/>
        </c:manualLayout>
      </c:layout>
      <c:overlay val="0"/>
      <c:txPr>
        <a:bodyPr rot="0" vert="horz"/>
        <a:lstStyle/>
        <a:p>
          <a:pPr>
            <a:defRPr lang="en-US" sz="1000" b="1" u="none" baseline="0">
              <a:solidFill>
                <a:schemeClr val="tx1"/>
              </a:solidFill>
              <a:latin typeface="Segoe UI"/>
              <a:ea typeface="Segoe UI"/>
              <a:cs typeface="Segoe UI"/>
            </a:defRPr>
          </a:pPr>
          <a:endParaRPr lang="en-US"/>
        </a:p>
      </c:txPr>
    </c:legend>
    <c:plotVisOnly val="1"/>
    <c:dispBlanksAs val="gap"/>
    <c:showDLblsOverMax val="0"/>
  </c:chart>
  <c:spPr>
    <a:ln w="9525" cap="flat" cmpd="sng">
      <a:solidFill>
        <a:schemeClr val="bg1">
          <a:lumMod val="75000"/>
        </a:schemeClr>
      </a:solidFill>
    </a:ln>
  </c:spPr>
  <c:txPr>
    <a:bodyPr rot="0" vert="horz"/>
    <a:lstStyle/>
    <a:p>
      <a:pPr>
        <a:defRPr lang="en-US" b="1" u="none" baseline="0">
          <a:solidFill>
            <a:schemeClr val="tx1"/>
          </a:solidFill>
          <a:latin typeface="Arial"/>
          <a:ea typeface="Arial"/>
          <a:cs typeface="Arial"/>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600" b="1" i="0" u="none" baseline="0">
                <a:solidFill>
                  <a:schemeClr val="tx1"/>
                </a:solidFill>
                <a:latin typeface="Segoe UI"/>
                <a:ea typeface="Segoe UI"/>
                <a:cs typeface="Segoe UI"/>
              </a:rPr>
              <a:t>Total Claims at the 99.5th Percentile</a:t>
            </a:r>
          </a:p>
        </c:rich>
      </c:tx>
      <c:overlay val="0"/>
      <c:spPr>
        <a:noFill/>
        <a:ln w="9525">
          <a:noFill/>
        </a:ln>
        <a:effectLst/>
      </c:spPr>
    </c:title>
    <c:autoTitleDeleted val="0"/>
    <c:plotArea>
      <c:layout/>
      <c:scatterChart>
        <c:scatterStyle val="lineMarker"/>
        <c:varyColors val="0"/>
        <c:ser>
          <c:idx val="1"/>
          <c:order val="0"/>
          <c:tx>
            <c:v>Fully Dependent</c:v>
          </c:tx>
          <c:spPr>
            <a:ln w="19050">
              <a:noFill/>
              <a:round/>
            </a:ln>
            <a:effectLst/>
          </c:spPr>
          <c:marker>
            <c:symbol val="triangle"/>
            <c:size val="8"/>
            <c:spPr>
              <a:solidFill>
                <a:srgbClr val="FFC000"/>
              </a:solidFill>
              <a:ln w="9525" cap="flat" cmpd="sng">
                <a:solidFill>
                  <a:srgbClr val="FFC000"/>
                </a:solidFill>
              </a:ln>
              <a:effectLst/>
            </c:spPr>
          </c:marker>
          <c:xVal>
            <c:strRef>
              <c:f>'503'!$I$43</c:f>
              <c:strCache>
                <c:ptCount val="1"/>
                <c:pt idx="0">
                  <c:v>502.1 Sum(I)</c:v>
                </c:pt>
              </c:strCache>
            </c:strRef>
          </c:xVal>
          <c:yVal>
            <c:numLit>
              <c:formatCode>General</c:formatCode>
              <c:ptCount val="1"/>
              <c:pt idx="0">
                <c:v>1</c:v>
              </c:pt>
            </c:numLit>
          </c:yVal>
          <c:smooth val="0"/>
          <c:extLst>
            <c:ext xmlns:c16="http://schemas.microsoft.com/office/drawing/2014/chart" uri="{C3380CC4-5D6E-409C-BE32-E72D297353CC}">
              <c16:uniqueId val="{00000000-9466-48BD-B63F-18266D21CEF0}"/>
            </c:ext>
          </c:extLst>
        </c:ser>
        <c:ser>
          <c:idx val="2"/>
          <c:order val="1"/>
          <c:tx>
            <c:v>Modelled</c:v>
          </c:tx>
          <c:spPr>
            <a:ln w="19050">
              <a:noFill/>
              <a:round/>
            </a:ln>
            <a:effectLst/>
          </c:spPr>
          <c:marker>
            <c:symbol val="square"/>
            <c:size val="8"/>
            <c:spPr>
              <a:solidFill>
                <a:srgbClr val="31859C"/>
              </a:solidFill>
              <a:ln w="9525" cap="flat" cmpd="sng">
                <a:solidFill>
                  <a:srgbClr val="31859C"/>
                </a:solidFill>
              </a:ln>
              <a:effectLst/>
            </c:spPr>
          </c:marker>
          <c:xVal>
            <c:strRef>
              <c:f>'503'!$I$44</c:f>
              <c:strCache>
                <c:ptCount val="1"/>
                <c:pt idx="0">
                  <c:v>502.1 I Total</c:v>
                </c:pt>
              </c:strCache>
            </c:strRef>
          </c:xVal>
          <c:yVal>
            <c:numLit>
              <c:formatCode>General</c:formatCode>
              <c:ptCount val="1"/>
              <c:pt idx="0">
                <c:v>1</c:v>
              </c:pt>
            </c:numLit>
          </c:yVal>
          <c:smooth val="0"/>
          <c:extLst>
            <c:ext xmlns:c16="http://schemas.microsoft.com/office/drawing/2014/chart" uri="{C3380CC4-5D6E-409C-BE32-E72D297353CC}">
              <c16:uniqueId val="{00000001-9466-48BD-B63F-18266D21CEF0}"/>
            </c:ext>
          </c:extLst>
        </c:ser>
        <c:ser>
          <c:idx val="3"/>
          <c:order val="2"/>
          <c:tx>
            <c:v>SST</c:v>
          </c:tx>
          <c:spPr>
            <a:ln w="19050">
              <a:noFill/>
              <a:round/>
            </a:ln>
            <a:effectLst/>
          </c:spPr>
          <c:marker>
            <c:symbol val="circle"/>
            <c:size val="8"/>
            <c:spPr>
              <a:solidFill>
                <a:srgbClr val="BE4B48"/>
              </a:solidFill>
              <a:ln w="9525" cap="flat" cmpd="sng">
                <a:solidFill>
                  <a:srgbClr val="BE4B48"/>
                </a:solidFill>
              </a:ln>
              <a:effectLst/>
            </c:spPr>
          </c:marker>
          <c:xVal>
            <c:strRef>
              <c:f>'503'!$I$48</c:f>
              <c:strCache>
                <c:ptCount val="1"/>
                <c:pt idx="0">
                  <c:v>502.1 B Total
+ SQRT(SUMXMY2 ( 502.1 B , 502.1 I ))</c:v>
                </c:pt>
              </c:strCache>
            </c:strRef>
          </c:xVal>
          <c:yVal>
            <c:numLit>
              <c:formatCode>General</c:formatCode>
              <c:ptCount val="1"/>
              <c:pt idx="0">
                <c:v>1</c:v>
              </c:pt>
            </c:numLit>
          </c:yVal>
          <c:smooth val="0"/>
          <c:extLst>
            <c:ext xmlns:c16="http://schemas.microsoft.com/office/drawing/2014/chart" uri="{C3380CC4-5D6E-409C-BE32-E72D297353CC}">
              <c16:uniqueId val="{00000002-9466-48BD-B63F-18266D21CEF0}"/>
            </c:ext>
          </c:extLst>
        </c:ser>
        <c:ser>
          <c:idx val="4"/>
          <c:order val="3"/>
          <c:tx>
            <c:v>Range</c:v>
          </c:tx>
          <c:spPr>
            <a:ln w="19050" cap="rnd" cmpd="sng">
              <a:solidFill>
                <a:srgbClr val="002060"/>
              </a:solidFill>
              <a:round/>
            </a:ln>
            <a:effectLst/>
          </c:spPr>
          <c:marker>
            <c:symbol val="none"/>
          </c:marker>
          <c:xVal>
            <c:strRef>
              <c:f>('503'!$I$43,'503'!$I$48)</c:f>
              <c:strCache>
                <c:ptCount val="2"/>
                <c:pt idx="0">
                  <c:v>502.1 Sum(I)</c:v>
                </c:pt>
                <c:pt idx="1">
                  <c:v>502.1 B Total
+ SQRT(SUMXMY2 ( 502.1 B , 502.1 I ))</c:v>
                </c:pt>
              </c:strCache>
            </c:strRef>
          </c:xVal>
          <c:yVal>
            <c:numLit>
              <c:formatCode>General</c:formatCode>
              <c:ptCount val="3"/>
              <c:pt idx="0">
                <c:v>1</c:v>
              </c:pt>
              <c:pt idx="1">
                <c:v>1</c:v>
              </c:pt>
              <c:pt idx="2">
                <c:v>1</c:v>
              </c:pt>
            </c:numLit>
          </c:yVal>
          <c:smooth val="0"/>
          <c:extLst>
            <c:ext xmlns:c16="http://schemas.microsoft.com/office/drawing/2014/chart" uri="{C3380CC4-5D6E-409C-BE32-E72D297353CC}">
              <c16:uniqueId val="{00000003-9466-48BD-B63F-18266D21CEF0}"/>
            </c:ext>
          </c:extLst>
        </c:ser>
        <c:dLbls>
          <c:showLegendKey val="0"/>
          <c:showVal val="0"/>
          <c:showCatName val="0"/>
          <c:showSerName val="0"/>
          <c:showPercent val="0"/>
          <c:showBubbleSize val="0"/>
        </c:dLbls>
        <c:axId val="301654400"/>
        <c:axId val="301655936"/>
      </c:scatterChart>
      <c:valAx>
        <c:axId val="301654400"/>
        <c:scaling>
          <c:orientation val="minMax"/>
        </c:scaling>
        <c:delete val="0"/>
        <c:axPos val="b"/>
        <c:numFmt formatCode="##,##0.00,,_-;[Red]\(##,##0.00,,\);\-_;\ " sourceLinked="1"/>
        <c:majorTickMark val="none"/>
        <c:minorTickMark val="none"/>
        <c:tickLblPos val="nextTo"/>
        <c:spPr>
          <a:noFill/>
          <a:ln w="9525" cap="flat" cmpd="sng">
            <a:solidFill>
              <a:schemeClr val="tx1">
                <a:lumMod val="25000"/>
                <a:lumOff val="75000"/>
              </a:schemeClr>
            </a:solidFill>
            <a:round/>
          </a:ln>
          <a:effectLst/>
        </c:spPr>
        <c:txPr>
          <a:bodyPr/>
          <a:lstStyle/>
          <a:p>
            <a:pPr>
              <a:defRPr lang="en-US" sz="900" b="0" i="0" u="none" baseline="0">
                <a:solidFill>
                  <a:schemeClr val="tx1">
                    <a:lumMod val="65000"/>
                    <a:lumOff val="35000"/>
                  </a:schemeClr>
                </a:solidFill>
                <a:latin typeface="Arial"/>
                <a:ea typeface="Arial"/>
                <a:cs typeface="Arial"/>
              </a:defRPr>
            </a:pPr>
            <a:endParaRPr lang="en-US"/>
          </a:p>
        </c:txPr>
        <c:crossAx val="301655936"/>
        <c:crosses val="autoZero"/>
        <c:crossBetween val="midCat"/>
      </c:valAx>
      <c:valAx>
        <c:axId val="301655936"/>
        <c:scaling>
          <c:orientation val="minMax"/>
        </c:scaling>
        <c:delete val="1"/>
        <c:axPos val="l"/>
        <c:numFmt formatCode="General" sourceLinked="1"/>
        <c:majorTickMark val="none"/>
        <c:minorTickMark val="none"/>
        <c:tickLblPos val="nextTo"/>
        <c:crossAx val="301654400"/>
        <c:crosses val="autoZero"/>
        <c:crossBetween val="midCat"/>
      </c:valAx>
      <c:spPr>
        <a:noFill/>
        <a:ln w="9525">
          <a:noFill/>
        </a:ln>
        <a:effectLst/>
      </c:spPr>
    </c:plotArea>
    <c:legend>
      <c:legendPos val="t"/>
      <c:overlay val="0"/>
      <c:spPr>
        <a:noFill/>
        <a:ln w="9525">
          <a:noFill/>
        </a:ln>
        <a:effectLst/>
      </c:spPr>
      <c:txPr>
        <a:bodyPr rot="0" vert="horz"/>
        <a:lstStyle/>
        <a:p>
          <a:pPr>
            <a:defRPr lang="en-US" sz="1000" b="1" i="0" u="none" baseline="0">
              <a:solidFill>
                <a:schemeClr val="tx1"/>
              </a:solidFill>
              <a:latin typeface="Segoe UI"/>
              <a:ea typeface="Segoe UI"/>
              <a:cs typeface="Segoe UI"/>
            </a:defRPr>
          </a:pPr>
          <a:endParaRPr lang="en-US"/>
        </a:p>
      </c:txPr>
    </c:legend>
    <c:plotVisOnly val="1"/>
    <c:dispBlanksAs val="gap"/>
    <c:showDLblsOverMax val="0"/>
  </c:chart>
  <c:spPr>
    <a:solidFill>
      <a:schemeClr val="bg1"/>
    </a:solidFill>
    <a:ln w="9525" cap="flat" cmpd="sng">
      <a:solidFill>
        <a:schemeClr val="tx1">
          <a:lumMod val="15000"/>
          <a:lumOff val="85000"/>
        </a:schemeClr>
      </a:solidFill>
      <a:round/>
    </a:ln>
    <a:effectLst/>
  </c:spPr>
  <c:txPr>
    <a:bodyPr rot="0" vert="horz"/>
    <a:lstStyle/>
    <a:p>
      <a:pPr>
        <a:defRPr lang="en-US" u="none" baseline="0">
          <a:solidFill>
            <a:schemeClr val="tx1"/>
          </a:solidFill>
          <a:latin typeface="Arial"/>
          <a:ea typeface="Arial"/>
          <a:cs typeface="Arial"/>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600" b="1" u="none" baseline="0">
                <a:solidFill>
                  <a:schemeClr val="tx1"/>
                </a:solidFill>
                <a:latin typeface="Segoe UI"/>
                <a:ea typeface="Segoe UI"/>
                <a:cs typeface="Segoe UI"/>
              </a:rPr>
              <a:t>Total Claims at the 99.5th Percentile</a:t>
            </a:r>
          </a:p>
        </c:rich>
      </c:tx>
      <c:layout>
        <c:manualLayout>
          <c:xMode val="edge"/>
          <c:yMode val="edge"/>
          <c:x val="0.24825"/>
          <c:y val="3.075E-2"/>
        </c:manualLayout>
      </c:layout>
      <c:overlay val="0"/>
      <c:spPr>
        <a:noFill/>
        <a:ln w="9525">
          <a:noFill/>
        </a:ln>
      </c:spPr>
    </c:title>
    <c:autoTitleDeleted val="0"/>
    <c:plotArea>
      <c:layout>
        <c:manualLayout>
          <c:layoutTarget val="inner"/>
          <c:xMode val="edge"/>
          <c:yMode val="edge"/>
          <c:x val="0.10725"/>
          <c:y val="0.58899999999999997"/>
          <c:w val="0.78599999999999992"/>
          <c:h val="0.20499999999999999"/>
        </c:manualLayout>
      </c:layout>
      <c:scatterChart>
        <c:scatterStyle val="lineMarker"/>
        <c:varyColors val="0"/>
        <c:ser>
          <c:idx val="0"/>
          <c:order val="0"/>
          <c:tx>
            <c:v>Range</c:v>
          </c:tx>
          <c:spPr>
            <a:ln w="28575" cmpd="sng">
              <a:solidFill>
                <a:srgbClr val="002060"/>
              </a:solidFill>
            </a:ln>
          </c:spPr>
          <c:marker>
            <c:symbol val="none"/>
          </c:marker>
          <c:xVal>
            <c:strRef>
              <c:f>('511'!$I$34,'511'!$I$39)</c:f>
              <c:strCache>
                <c:ptCount val="2"/>
                <c:pt idx="0">
                  <c:v>510.1 Sum(F)</c:v>
                </c:pt>
                <c:pt idx="1">
                  <c:v>510.1 A Total
+ SQRT(SUMXMY2 ( 510.1 A , 510.1 F ))</c:v>
                </c:pt>
              </c:strCache>
            </c:strRef>
          </c:xVal>
          <c:yVal>
            <c:numLit>
              <c:formatCode>General</c:formatCode>
              <c:ptCount val="3"/>
              <c:pt idx="0">
                <c:v>1</c:v>
              </c:pt>
              <c:pt idx="1">
                <c:v>1</c:v>
              </c:pt>
              <c:pt idx="2">
                <c:v>1</c:v>
              </c:pt>
            </c:numLit>
          </c:yVal>
          <c:smooth val="0"/>
          <c:extLst>
            <c:ext xmlns:c16="http://schemas.microsoft.com/office/drawing/2014/chart" uri="{C3380CC4-5D6E-409C-BE32-E72D297353CC}">
              <c16:uniqueId val="{00000000-1580-49ED-A7A3-EF0E9052A2BA}"/>
            </c:ext>
          </c:extLst>
        </c:ser>
        <c:ser>
          <c:idx val="1"/>
          <c:order val="1"/>
          <c:tx>
            <c:v>SST</c:v>
          </c:tx>
          <c:spPr>
            <a:ln w="28575">
              <a:noFill/>
            </a:ln>
          </c:spPr>
          <c:marker>
            <c:symbol val="circle"/>
            <c:size val="8"/>
            <c:spPr>
              <a:solidFill>
                <a:srgbClr val="BE4B48"/>
              </a:solidFill>
              <a:effectLst/>
            </c:spPr>
          </c:marker>
          <c:dPt>
            <c:idx val="0"/>
            <c:marker>
              <c:symbol val="circle"/>
              <c:size val="10"/>
            </c:marker>
            <c:bubble3D val="0"/>
            <c:extLst>
              <c:ext xmlns:c16="http://schemas.microsoft.com/office/drawing/2014/chart" uri="{C3380CC4-5D6E-409C-BE32-E72D297353CC}">
                <c16:uniqueId val="{00000001-1580-49ED-A7A3-EF0E9052A2BA}"/>
              </c:ext>
            </c:extLst>
          </c:dPt>
          <c:xVal>
            <c:strRef>
              <c:f>'511'!$I$39</c:f>
              <c:strCache>
                <c:ptCount val="1"/>
                <c:pt idx="0">
                  <c:v>510.1 A Total
+ SQRT(SUMXMY2 ( 510.1 A , 510.1 F ))</c:v>
                </c:pt>
              </c:strCache>
            </c:strRef>
          </c:xVal>
          <c:yVal>
            <c:numLit>
              <c:formatCode>General</c:formatCode>
              <c:ptCount val="1"/>
              <c:pt idx="0">
                <c:v>1</c:v>
              </c:pt>
            </c:numLit>
          </c:yVal>
          <c:smooth val="0"/>
          <c:extLst>
            <c:ext xmlns:c16="http://schemas.microsoft.com/office/drawing/2014/chart" uri="{C3380CC4-5D6E-409C-BE32-E72D297353CC}">
              <c16:uniqueId val="{00000002-1580-49ED-A7A3-EF0E9052A2BA}"/>
            </c:ext>
          </c:extLst>
        </c:ser>
        <c:ser>
          <c:idx val="2"/>
          <c:order val="2"/>
          <c:tx>
            <c:v>Modelled</c:v>
          </c:tx>
          <c:spPr>
            <a:ln w="28575">
              <a:noFill/>
            </a:ln>
          </c:spPr>
          <c:marker>
            <c:symbol val="square"/>
            <c:size val="8"/>
            <c:spPr>
              <a:solidFill>
                <a:schemeClr val="accent5">
                  <a:lumMod val="75000"/>
                </a:schemeClr>
              </a:solidFill>
              <a:ln w="9525" cap="flat" cmpd="sng">
                <a:solidFill>
                  <a:schemeClr val="accent1"/>
                </a:solidFill>
              </a:ln>
              <a:effectLst/>
            </c:spPr>
          </c:marker>
          <c:xVal>
            <c:strRef>
              <c:f>'511'!$I$35</c:f>
              <c:strCache>
                <c:ptCount val="1"/>
                <c:pt idx="0">
                  <c:v>510.1 F Total</c:v>
                </c:pt>
              </c:strCache>
            </c:strRef>
          </c:xVal>
          <c:yVal>
            <c:numLit>
              <c:formatCode>General</c:formatCode>
              <c:ptCount val="1"/>
              <c:pt idx="0">
                <c:v>1</c:v>
              </c:pt>
            </c:numLit>
          </c:yVal>
          <c:smooth val="0"/>
          <c:extLst>
            <c:ext xmlns:c16="http://schemas.microsoft.com/office/drawing/2014/chart" uri="{C3380CC4-5D6E-409C-BE32-E72D297353CC}">
              <c16:uniqueId val="{00000003-1580-49ED-A7A3-EF0E9052A2BA}"/>
            </c:ext>
          </c:extLst>
        </c:ser>
        <c:ser>
          <c:idx val="3"/>
          <c:order val="3"/>
          <c:tx>
            <c:v>Fully dependent</c:v>
          </c:tx>
          <c:spPr>
            <a:ln w="28575">
              <a:noFill/>
            </a:ln>
          </c:spPr>
          <c:marker>
            <c:symbol val="triangle"/>
            <c:size val="8"/>
            <c:spPr>
              <a:solidFill>
                <a:srgbClr val="FFC000"/>
              </a:solidFill>
              <a:ln w="9525" cap="flat" cmpd="sng">
                <a:solidFill>
                  <a:srgbClr val="FFC000"/>
                </a:solidFill>
              </a:ln>
              <a:effectLst/>
            </c:spPr>
          </c:marker>
          <c:xVal>
            <c:strRef>
              <c:f>'511'!$I$34</c:f>
              <c:strCache>
                <c:ptCount val="1"/>
                <c:pt idx="0">
                  <c:v>510.1 Sum(F)</c:v>
                </c:pt>
              </c:strCache>
            </c:strRef>
          </c:xVal>
          <c:yVal>
            <c:numLit>
              <c:formatCode>General</c:formatCode>
              <c:ptCount val="1"/>
              <c:pt idx="0">
                <c:v>1</c:v>
              </c:pt>
            </c:numLit>
          </c:yVal>
          <c:smooth val="0"/>
          <c:extLst>
            <c:ext xmlns:c16="http://schemas.microsoft.com/office/drawing/2014/chart" uri="{C3380CC4-5D6E-409C-BE32-E72D297353CC}">
              <c16:uniqueId val="{00000004-1580-49ED-A7A3-EF0E9052A2BA}"/>
            </c:ext>
          </c:extLst>
        </c:ser>
        <c:dLbls>
          <c:showLegendKey val="0"/>
          <c:showVal val="0"/>
          <c:showCatName val="0"/>
          <c:showSerName val="0"/>
          <c:showPercent val="0"/>
          <c:showBubbleSize val="0"/>
        </c:dLbls>
        <c:axId val="322372736"/>
        <c:axId val="322374272"/>
      </c:scatterChart>
      <c:valAx>
        <c:axId val="322372736"/>
        <c:scaling>
          <c:orientation val="minMax"/>
        </c:scaling>
        <c:delete val="0"/>
        <c:axPos val="b"/>
        <c:numFmt formatCode="##,##0.00,,_-;[Red]\(##,##0.00,,\);\-_;\ " sourceLinked="1"/>
        <c:majorTickMark val="out"/>
        <c:minorTickMark val="none"/>
        <c:tickLblPos val="nextTo"/>
        <c:crossAx val="322374272"/>
        <c:crosses val="autoZero"/>
        <c:crossBetween val="midCat"/>
      </c:valAx>
      <c:valAx>
        <c:axId val="322374272"/>
        <c:scaling>
          <c:orientation val="minMax"/>
          <c:max val="1"/>
          <c:min val="0.95"/>
        </c:scaling>
        <c:delete val="1"/>
        <c:axPos val="l"/>
        <c:majorGridlines>
          <c:spPr>
            <a:ln w="9525">
              <a:noFill/>
            </a:ln>
          </c:spPr>
        </c:majorGridlines>
        <c:numFmt formatCode="General" sourceLinked="1"/>
        <c:majorTickMark val="out"/>
        <c:minorTickMark val="none"/>
        <c:tickLblPos val="nextTo"/>
        <c:crossAx val="322372736"/>
        <c:crosses val="autoZero"/>
        <c:crossBetween val="midCat"/>
      </c:valAx>
    </c:plotArea>
    <c:legend>
      <c:legendPos val="t"/>
      <c:legendEntry>
        <c:idx val="0"/>
        <c:delete val="1"/>
      </c:legendEntry>
      <c:layout>
        <c:manualLayout>
          <c:xMode val="edge"/>
          <c:yMode val="edge"/>
          <c:x val="0.22375"/>
          <c:y val="0.246"/>
          <c:w val="0.35299999999999992"/>
          <c:h val="0.11774999999999998"/>
        </c:manualLayout>
      </c:layout>
      <c:overlay val="0"/>
      <c:txPr>
        <a:bodyPr rot="0" vert="horz"/>
        <a:lstStyle/>
        <a:p>
          <a:pPr>
            <a:defRPr lang="en-US" b="1" u="none" baseline="0">
              <a:solidFill>
                <a:schemeClr val="tx1"/>
              </a:solidFill>
              <a:latin typeface="Segoe UI"/>
              <a:ea typeface="Segoe UI"/>
              <a:cs typeface="Segoe UI"/>
            </a:defRPr>
          </a:pPr>
          <a:endParaRPr lang="en-US"/>
        </a:p>
      </c:txPr>
    </c:legend>
    <c:plotVisOnly val="1"/>
    <c:dispBlanksAs val="gap"/>
    <c:showDLblsOverMax val="0"/>
  </c:chart>
  <c:txPr>
    <a:bodyPr rot="0" vert="horz"/>
    <a:lstStyle/>
    <a:p>
      <a:pPr>
        <a:defRPr lang="en-US" b="1" u="none" baseline="0">
          <a:solidFill>
            <a:schemeClr val="tx1"/>
          </a:solidFill>
          <a:latin typeface="Arial"/>
          <a:ea typeface="Arial"/>
          <a:cs typeface="Arial"/>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624999999999996"/>
          <c:y val="0.12875"/>
          <c:w val="0.80574999999999997"/>
          <c:h val="0.70599999999999985"/>
        </c:manualLayout>
      </c:layout>
      <c:scatterChart>
        <c:scatterStyle val="lineMarker"/>
        <c:varyColors val="0"/>
        <c:ser>
          <c:idx val="0"/>
          <c:order val="0"/>
          <c:tx>
            <c:v>Fully Dependent</c:v>
          </c:tx>
          <c:spPr>
            <a:ln w="12700" cmpd="sng">
              <a:solidFill>
                <a:srgbClr val="00B050"/>
              </a:solidFill>
            </a:ln>
          </c:spPr>
          <c:marker>
            <c:symbol val="none"/>
          </c:marker>
          <c:xVal>
            <c:numLit>
              <c:formatCode>General</c:formatCode>
              <c:ptCount val="128"/>
              <c:pt idx="0">
                <c:v>0.5</c:v>
              </c:pt>
              <c:pt idx="1">
                <c:v>0.505</c:v>
              </c:pt>
              <c:pt idx="2">
                <c:v>0.51</c:v>
              </c:pt>
              <c:pt idx="3">
                <c:v>0.5149999999999999</c:v>
              </c:pt>
              <c:pt idx="4">
                <c:v>0.52</c:v>
              </c:pt>
              <c:pt idx="5">
                <c:v>0.52499999999999991</c:v>
              </c:pt>
              <c:pt idx="6">
                <c:v>0.53</c:v>
              </c:pt>
              <c:pt idx="7">
                <c:v>0.53499999999999992</c:v>
              </c:pt>
              <c:pt idx="8">
                <c:v>0.54</c:v>
              </c:pt>
              <c:pt idx="9">
                <c:v>0.54500000000000004</c:v>
              </c:pt>
              <c:pt idx="10">
                <c:v>0.54999999999999993</c:v>
              </c:pt>
              <c:pt idx="11">
                <c:v>0.55500000000000005</c:v>
              </c:pt>
              <c:pt idx="12">
                <c:v>0.55999999999999994</c:v>
              </c:pt>
              <c:pt idx="13">
                <c:v>0.56499999999999995</c:v>
              </c:pt>
              <c:pt idx="14">
                <c:v>0.56999999999999984</c:v>
              </c:pt>
              <c:pt idx="15">
                <c:v>0.57499999999999996</c:v>
              </c:pt>
              <c:pt idx="16">
                <c:v>0.57999999999999985</c:v>
              </c:pt>
              <c:pt idx="17">
                <c:v>0.58499999999999985</c:v>
              </c:pt>
              <c:pt idx="18">
                <c:v>0.59</c:v>
              </c:pt>
              <c:pt idx="19">
                <c:v>0.59499999999999986</c:v>
              </c:pt>
              <c:pt idx="20">
                <c:v>0.6</c:v>
              </c:pt>
              <c:pt idx="21">
                <c:v>0.60499999999999987</c:v>
              </c:pt>
              <c:pt idx="22">
                <c:v>0.61</c:v>
              </c:pt>
              <c:pt idx="23">
                <c:v>0.61499999999999988</c:v>
              </c:pt>
              <c:pt idx="24">
                <c:v>0.62</c:v>
              </c:pt>
              <c:pt idx="25">
                <c:v>0.625</c:v>
              </c:pt>
              <c:pt idx="26">
                <c:v>0.63</c:v>
              </c:pt>
              <c:pt idx="27">
                <c:v>0.63500000000000001</c:v>
              </c:pt>
              <c:pt idx="28">
                <c:v>0.64</c:v>
              </c:pt>
              <c:pt idx="29">
                <c:v>0.64500000000000002</c:v>
              </c:pt>
              <c:pt idx="30">
                <c:v>0.65</c:v>
              </c:pt>
              <c:pt idx="31">
                <c:v>0.65500000000000003</c:v>
              </c:pt>
              <c:pt idx="32">
                <c:v>0.66</c:v>
              </c:pt>
              <c:pt idx="33">
                <c:v>0.66500000000000004</c:v>
              </c:pt>
              <c:pt idx="34">
                <c:v>0.67</c:v>
              </c:pt>
              <c:pt idx="35">
                <c:v>0.67499999999999993</c:v>
              </c:pt>
              <c:pt idx="36">
                <c:v>0.68</c:v>
              </c:pt>
              <c:pt idx="37">
                <c:v>0.68499999999999994</c:v>
              </c:pt>
              <c:pt idx="38">
                <c:v>0.69</c:v>
              </c:pt>
              <c:pt idx="39">
                <c:v>0.69499999999999984</c:v>
              </c:pt>
              <c:pt idx="40">
                <c:v>0.7</c:v>
              </c:pt>
              <c:pt idx="41">
                <c:v>0.70499999999999985</c:v>
              </c:pt>
              <c:pt idx="42">
                <c:v>0.71</c:v>
              </c:pt>
              <c:pt idx="43">
                <c:v>0.71499999999999997</c:v>
              </c:pt>
              <c:pt idx="44">
                <c:v>0.72</c:v>
              </c:pt>
              <c:pt idx="45">
                <c:v>0.72499999999999998</c:v>
              </c:pt>
              <c:pt idx="46">
                <c:v>0.73</c:v>
              </c:pt>
              <c:pt idx="47">
                <c:v>0.73499999999999999</c:v>
              </c:pt>
              <c:pt idx="48">
                <c:v>0.74</c:v>
              </c:pt>
              <c:pt idx="49">
                <c:v>0.745</c:v>
              </c:pt>
              <c:pt idx="50">
                <c:v>0.75</c:v>
              </c:pt>
              <c:pt idx="51">
                <c:v>0.755</c:v>
              </c:pt>
              <c:pt idx="52">
                <c:v>0.76</c:v>
              </c:pt>
              <c:pt idx="53">
                <c:v>0.7649999999999999</c:v>
              </c:pt>
              <c:pt idx="54">
                <c:v>0.77</c:v>
              </c:pt>
              <c:pt idx="55">
                <c:v>0.77499999999999991</c:v>
              </c:pt>
              <c:pt idx="56">
                <c:v>0.78</c:v>
              </c:pt>
              <c:pt idx="57">
                <c:v>0.78499999999999992</c:v>
              </c:pt>
              <c:pt idx="58">
                <c:v>0.79</c:v>
              </c:pt>
              <c:pt idx="59">
                <c:v>0.79500000000000004</c:v>
              </c:pt>
              <c:pt idx="60">
                <c:v>0.8</c:v>
              </c:pt>
              <c:pt idx="61">
                <c:v>0.80500000000000005</c:v>
              </c:pt>
              <c:pt idx="62">
                <c:v>0.81</c:v>
              </c:pt>
              <c:pt idx="63">
                <c:v>0.81499999999999995</c:v>
              </c:pt>
              <c:pt idx="64">
                <c:v>0.82</c:v>
              </c:pt>
              <c:pt idx="65">
                <c:v>0.82499999999999996</c:v>
              </c:pt>
              <c:pt idx="66">
                <c:v>0.83</c:v>
              </c:pt>
              <c:pt idx="67">
                <c:v>0.83499999999999985</c:v>
              </c:pt>
              <c:pt idx="68">
                <c:v>0.84</c:v>
              </c:pt>
              <c:pt idx="69">
                <c:v>0.84499999999999986</c:v>
              </c:pt>
              <c:pt idx="70">
                <c:v>0.85</c:v>
              </c:pt>
              <c:pt idx="71">
                <c:v>0.85499999999999987</c:v>
              </c:pt>
              <c:pt idx="72">
                <c:v>0.86</c:v>
              </c:pt>
              <c:pt idx="73">
                <c:v>0.86499999999999988</c:v>
              </c:pt>
              <c:pt idx="74">
                <c:v>0.87</c:v>
              </c:pt>
              <c:pt idx="75">
                <c:v>0.875</c:v>
              </c:pt>
              <c:pt idx="76">
                <c:v>0.88</c:v>
              </c:pt>
              <c:pt idx="77">
                <c:v>0.88500000000000001</c:v>
              </c:pt>
              <c:pt idx="78">
                <c:v>0.89</c:v>
              </c:pt>
              <c:pt idx="79">
                <c:v>0.89500000000000002</c:v>
              </c:pt>
              <c:pt idx="80">
                <c:v>0.9</c:v>
              </c:pt>
              <c:pt idx="81">
                <c:v>0.90500000000000003</c:v>
              </c:pt>
              <c:pt idx="82">
                <c:v>0.91</c:v>
              </c:pt>
              <c:pt idx="83">
                <c:v>0.91500000000000004</c:v>
              </c:pt>
              <c:pt idx="84">
                <c:v>0.92</c:v>
              </c:pt>
              <c:pt idx="85">
                <c:v>0.92499999999999993</c:v>
              </c:pt>
              <c:pt idx="86">
                <c:v>0.93</c:v>
              </c:pt>
              <c:pt idx="87">
                <c:v>0.93499999999999994</c:v>
              </c:pt>
              <c:pt idx="88">
                <c:v>0.94</c:v>
              </c:pt>
              <c:pt idx="89">
                <c:v>0.94499999999999984</c:v>
              </c:pt>
              <c:pt idx="90">
                <c:v>0.95</c:v>
              </c:pt>
              <c:pt idx="91">
                <c:v>0.95499999999999985</c:v>
              </c:pt>
              <c:pt idx="92">
                <c:v>0.96</c:v>
              </c:pt>
              <c:pt idx="93">
                <c:v>0.96499999999999997</c:v>
              </c:pt>
              <c:pt idx="94">
                <c:v>0.97</c:v>
              </c:pt>
              <c:pt idx="95">
                <c:v>0.97499999999999998</c:v>
              </c:pt>
              <c:pt idx="96">
                <c:v>0.98</c:v>
              </c:pt>
              <c:pt idx="97">
                <c:v>0.98499999999999999</c:v>
              </c:pt>
              <c:pt idx="98">
                <c:v>0.98549999999999993</c:v>
              </c:pt>
              <c:pt idx="99">
                <c:v>0.98599999999999999</c:v>
              </c:pt>
              <c:pt idx="100">
                <c:v>0.98649999999999993</c:v>
              </c:pt>
              <c:pt idx="101">
                <c:v>0.98699999999999999</c:v>
              </c:pt>
              <c:pt idx="102">
                <c:v>0.98749999999999993</c:v>
              </c:pt>
              <c:pt idx="103">
                <c:v>0.98799999999999999</c:v>
              </c:pt>
              <c:pt idx="104">
                <c:v>0.98850000000000005</c:v>
              </c:pt>
              <c:pt idx="105">
                <c:v>0.98899999999999988</c:v>
              </c:pt>
              <c:pt idx="106">
                <c:v>0.98950000000000005</c:v>
              </c:pt>
              <c:pt idx="107">
                <c:v>0.99</c:v>
              </c:pt>
              <c:pt idx="108">
                <c:v>0.99050000000000005</c:v>
              </c:pt>
              <c:pt idx="109">
                <c:v>0.99099999999999988</c:v>
              </c:pt>
              <c:pt idx="110">
                <c:v>0.99150000000000005</c:v>
              </c:pt>
              <c:pt idx="111">
                <c:v>0.99199999999999988</c:v>
              </c:pt>
              <c:pt idx="112">
                <c:v>0.99250000000000005</c:v>
              </c:pt>
              <c:pt idx="113">
                <c:v>0.99299999999999988</c:v>
              </c:pt>
              <c:pt idx="114">
                <c:v>0.99349999999999894</c:v>
              </c:pt>
              <c:pt idx="115">
                <c:v>0.993999999999999</c:v>
              </c:pt>
              <c:pt idx="116">
                <c:v>0.99449999999999894</c:v>
              </c:pt>
              <c:pt idx="117">
                <c:v>0.994999999999999</c:v>
              </c:pt>
              <c:pt idx="118">
                <c:v>0.99549999999999894</c:v>
              </c:pt>
              <c:pt idx="119">
                <c:v>0.995999999999999</c:v>
              </c:pt>
              <c:pt idx="120">
                <c:v>0.99649999999999894</c:v>
              </c:pt>
              <c:pt idx="121">
                <c:v>0.996999999999999</c:v>
              </c:pt>
              <c:pt idx="122">
                <c:v>0.99749999999999894</c:v>
              </c:pt>
              <c:pt idx="123">
                <c:v>0.997999999999999</c:v>
              </c:pt>
              <c:pt idx="124">
                <c:v>0.99849999999999894</c:v>
              </c:pt>
              <c:pt idx="125">
                <c:v>0.998999999999999</c:v>
              </c:pt>
              <c:pt idx="126">
                <c:v>0.99949999999999883</c:v>
              </c:pt>
              <c:pt idx="127">
                <c:v>0.99999999999999889</c:v>
              </c:pt>
            </c:numLit>
          </c:xVal>
          <c:yVal>
            <c:numLit>
              <c:formatCode>General</c:formatCode>
              <c:ptCount val="128"/>
              <c:pt idx="0">
                <c:v>0.5</c:v>
              </c:pt>
              <c:pt idx="1">
                <c:v>0.495</c:v>
              </c:pt>
              <c:pt idx="2">
                <c:v>0.49</c:v>
              </c:pt>
              <c:pt idx="3">
                <c:v>0.48499999999999999</c:v>
              </c:pt>
              <c:pt idx="4">
                <c:v>0.48</c:v>
              </c:pt>
              <c:pt idx="5">
                <c:v>0.47499999999999998</c:v>
              </c:pt>
              <c:pt idx="6">
                <c:v>0.47</c:v>
              </c:pt>
              <c:pt idx="7">
                <c:v>0.46499999999999997</c:v>
              </c:pt>
              <c:pt idx="8">
                <c:v>0.46</c:v>
              </c:pt>
              <c:pt idx="9">
                <c:v>0.45500000000000002</c:v>
              </c:pt>
              <c:pt idx="10">
                <c:v>0.45</c:v>
              </c:pt>
              <c:pt idx="11">
                <c:v>0.44500000000000001</c:v>
              </c:pt>
              <c:pt idx="12">
                <c:v>0.44</c:v>
              </c:pt>
              <c:pt idx="13">
                <c:v>0.435</c:v>
              </c:pt>
              <c:pt idx="14">
                <c:v>0.43</c:v>
              </c:pt>
              <c:pt idx="15">
                <c:v>0.42499999999999999</c:v>
              </c:pt>
              <c:pt idx="16">
                <c:v>0.42</c:v>
              </c:pt>
              <c:pt idx="17">
                <c:v>0.41499999999999992</c:v>
              </c:pt>
              <c:pt idx="18">
                <c:v>0.41</c:v>
              </c:pt>
              <c:pt idx="19">
                <c:v>0.40500000000000003</c:v>
              </c:pt>
              <c:pt idx="20">
                <c:v>0.4</c:v>
              </c:pt>
              <c:pt idx="21">
                <c:v>0.39500000000000002</c:v>
              </c:pt>
              <c:pt idx="22">
                <c:v>0.39</c:v>
              </c:pt>
              <c:pt idx="23">
                <c:v>0.38500000000000001</c:v>
              </c:pt>
              <c:pt idx="24">
                <c:v>0.38</c:v>
              </c:pt>
              <c:pt idx="25">
                <c:v>0.375</c:v>
              </c:pt>
              <c:pt idx="26">
                <c:v>0.37</c:v>
              </c:pt>
              <c:pt idx="27">
                <c:v>0.36499999999999994</c:v>
              </c:pt>
              <c:pt idx="28">
                <c:v>0.36</c:v>
              </c:pt>
              <c:pt idx="29">
                <c:v>0.35499999999999993</c:v>
              </c:pt>
              <c:pt idx="30">
                <c:v>0.35</c:v>
              </c:pt>
              <c:pt idx="31">
                <c:v>0.34499999999999992</c:v>
              </c:pt>
              <c:pt idx="32">
                <c:v>0.34</c:v>
              </c:pt>
              <c:pt idx="33">
                <c:v>0.33500000000000002</c:v>
              </c:pt>
              <c:pt idx="34">
                <c:v>0.33</c:v>
              </c:pt>
              <c:pt idx="35">
                <c:v>0.32499999999999996</c:v>
              </c:pt>
              <c:pt idx="36">
                <c:v>0.32</c:v>
              </c:pt>
              <c:pt idx="37">
                <c:v>0.315</c:v>
              </c:pt>
              <c:pt idx="38">
                <c:v>0.31</c:v>
              </c:pt>
              <c:pt idx="39">
                <c:v>0.30499999999999994</c:v>
              </c:pt>
              <c:pt idx="40">
                <c:v>0.3</c:v>
              </c:pt>
              <c:pt idx="41">
                <c:v>0.29499999999999993</c:v>
              </c:pt>
              <c:pt idx="42">
                <c:v>0.28999999999999992</c:v>
              </c:pt>
              <c:pt idx="43">
                <c:v>0.28499999999999998</c:v>
              </c:pt>
              <c:pt idx="44">
                <c:v>0.28000000000000003</c:v>
              </c:pt>
              <c:pt idx="45">
                <c:v>0.27499999999999997</c:v>
              </c:pt>
              <c:pt idx="46">
                <c:v>0.27</c:v>
              </c:pt>
              <c:pt idx="47">
                <c:v>0.26499999999999996</c:v>
              </c:pt>
              <c:pt idx="48">
                <c:v>0.26</c:v>
              </c:pt>
              <c:pt idx="49">
                <c:v>0.255</c:v>
              </c:pt>
              <c:pt idx="50">
                <c:v>0.25</c:v>
              </c:pt>
              <c:pt idx="51">
                <c:v>0.245</c:v>
              </c:pt>
              <c:pt idx="52">
                <c:v>0.24</c:v>
              </c:pt>
              <c:pt idx="53">
                <c:v>0.23499999999999999</c:v>
              </c:pt>
              <c:pt idx="54">
                <c:v>0.23</c:v>
              </c:pt>
              <c:pt idx="55">
                <c:v>0.22500000000000001</c:v>
              </c:pt>
              <c:pt idx="56">
                <c:v>0.22</c:v>
              </c:pt>
              <c:pt idx="57">
                <c:v>0.215</c:v>
              </c:pt>
              <c:pt idx="58">
                <c:v>0.21</c:v>
              </c:pt>
              <c:pt idx="59">
                <c:v>0.20499999999999999</c:v>
              </c:pt>
              <c:pt idx="60">
                <c:v>0.2</c:v>
              </c:pt>
              <c:pt idx="61">
                <c:v>0.19500000000000001</c:v>
              </c:pt>
              <c:pt idx="62">
                <c:v>0.19</c:v>
              </c:pt>
              <c:pt idx="63">
                <c:v>0.185</c:v>
              </c:pt>
              <c:pt idx="64">
                <c:v>0.18</c:v>
              </c:pt>
              <c:pt idx="65">
                <c:v>0.17499999999999999</c:v>
              </c:pt>
              <c:pt idx="66">
                <c:v>0.17</c:v>
              </c:pt>
              <c:pt idx="67">
                <c:v>0.16500000000000001</c:v>
              </c:pt>
              <c:pt idx="68">
                <c:v>0.16</c:v>
              </c:pt>
              <c:pt idx="69">
                <c:v>0.155</c:v>
              </c:pt>
              <c:pt idx="70">
                <c:v>0.15</c:v>
              </c:pt>
              <c:pt idx="71">
                <c:v>0.14499999999999996</c:v>
              </c:pt>
              <c:pt idx="72">
                <c:v>0.13999999999999999</c:v>
              </c:pt>
              <c:pt idx="73">
                <c:v>0.13500000000000001</c:v>
              </c:pt>
              <c:pt idx="74">
                <c:v>0.13</c:v>
              </c:pt>
              <c:pt idx="75">
                <c:v>0.125</c:v>
              </c:pt>
              <c:pt idx="76">
                <c:v>0.12</c:v>
              </c:pt>
              <c:pt idx="77">
                <c:v>0.115</c:v>
              </c:pt>
              <c:pt idx="78">
                <c:v>0.11</c:v>
              </c:pt>
              <c:pt idx="79">
                <c:v>0.105</c:v>
              </c:pt>
              <c:pt idx="80">
                <c:v>9.9999999999999589E-2</c:v>
              </c:pt>
              <c:pt idx="81">
                <c:v>9.4999999999999599E-2</c:v>
              </c:pt>
              <c:pt idx="82">
                <c:v>8.999999999999958E-2</c:v>
              </c:pt>
              <c:pt idx="83">
                <c:v>8.4999999999999604E-2</c:v>
              </c:pt>
              <c:pt idx="84">
                <c:v>7.9999999999999585E-2</c:v>
              </c:pt>
              <c:pt idx="85">
                <c:v>7.4999999999999595E-2</c:v>
              </c:pt>
              <c:pt idx="86">
                <c:v>6.999999999999959E-2</c:v>
              </c:pt>
              <c:pt idx="87">
                <c:v>6.49999999999996E-2</c:v>
              </c:pt>
              <c:pt idx="88">
                <c:v>5.9999999999999595E-2</c:v>
              </c:pt>
              <c:pt idx="89">
                <c:v>5.4999999999999598E-2</c:v>
              </c:pt>
              <c:pt idx="90">
                <c:v>4.9999999999999593E-2</c:v>
              </c:pt>
              <c:pt idx="91">
                <c:v>4.4999999999999603E-2</c:v>
              </c:pt>
              <c:pt idx="92">
                <c:v>3.9999999999999591E-2</c:v>
              </c:pt>
              <c:pt idx="93">
                <c:v>3.4999999999999601E-2</c:v>
              </c:pt>
              <c:pt idx="94">
                <c:v>2.99999999999996E-2</c:v>
              </c:pt>
              <c:pt idx="95">
                <c:v>2.4999999999999599E-2</c:v>
              </c:pt>
              <c:pt idx="96">
                <c:v>1.9999999999999598E-2</c:v>
              </c:pt>
              <c:pt idx="97">
                <c:v>1.4999999999999599E-2</c:v>
              </c:pt>
              <c:pt idx="98">
                <c:v>1.4499999999999598E-2</c:v>
              </c:pt>
              <c:pt idx="99">
                <c:v>1.3999999999999698E-2</c:v>
              </c:pt>
              <c:pt idx="100">
                <c:v>1.34999999999997E-2</c:v>
              </c:pt>
              <c:pt idx="101">
                <c:v>1.29999999999998E-2</c:v>
              </c:pt>
              <c:pt idx="102">
                <c:v>1.2499999999999798E-2</c:v>
              </c:pt>
              <c:pt idx="103">
                <c:v>1.19999999999999E-2</c:v>
              </c:pt>
              <c:pt idx="104">
                <c:v>1.15E-2</c:v>
              </c:pt>
              <c:pt idx="105">
                <c:v>1.0999999999999998E-2</c:v>
              </c:pt>
              <c:pt idx="106">
                <c:v>1.05000000000001E-2</c:v>
              </c:pt>
              <c:pt idx="107">
                <c:v>1.0000000000000101E-2</c:v>
              </c:pt>
              <c:pt idx="108">
                <c:v>9.5000000000001698E-3</c:v>
              </c:pt>
              <c:pt idx="109">
                <c:v>9.0000000000002283E-3</c:v>
              </c:pt>
              <c:pt idx="110">
                <c:v>8.5000000000002886E-3</c:v>
              </c:pt>
              <c:pt idx="111">
                <c:v>8.0000000000003402E-3</c:v>
              </c:pt>
              <c:pt idx="112">
                <c:v>7.5000000000003996E-3</c:v>
              </c:pt>
              <c:pt idx="113">
                <c:v>7.0000000000004494E-3</c:v>
              </c:pt>
              <c:pt idx="114">
                <c:v>6.5000000000005088E-3</c:v>
              </c:pt>
              <c:pt idx="115">
                <c:v>6.0000000000005596E-3</c:v>
              </c:pt>
              <c:pt idx="116">
                <c:v>5.500000000000619E-3</c:v>
              </c:pt>
              <c:pt idx="117">
                <c:v>5.0000000000006688E-3</c:v>
              </c:pt>
              <c:pt idx="118">
                <c:v>4.50000000000073E-3</c:v>
              </c:pt>
              <c:pt idx="119">
                <c:v>4.000000000000779E-3</c:v>
              </c:pt>
              <c:pt idx="120">
                <c:v>3.5000000000008397E-3</c:v>
              </c:pt>
              <c:pt idx="121">
                <c:v>3.00000000000089E-3</c:v>
              </c:pt>
              <c:pt idx="122">
                <c:v>2.5000000000009494E-3</c:v>
              </c:pt>
              <c:pt idx="123">
                <c:v>2.0000000000009997E-3</c:v>
              </c:pt>
              <c:pt idx="124">
                <c:v>1.5000000000010597E-3</c:v>
              </c:pt>
              <c:pt idx="125">
                <c:v>1.0000000000011098E-3</c:v>
              </c:pt>
              <c:pt idx="126">
                <c:v>5.0000000000116585E-4</c:v>
              </c:pt>
              <c:pt idx="127">
                <c:v>1.2212453270876698E-15</c:v>
              </c:pt>
            </c:numLit>
          </c:yVal>
          <c:smooth val="0"/>
          <c:extLst>
            <c:ext xmlns:c16="http://schemas.microsoft.com/office/drawing/2014/chart" uri="{C3380CC4-5D6E-409C-BE32-E72D297353CC}">
              <c16:uniqueId val="{00000000-FF73-4236-8202-7C5BA7971049}"/>
            </c:ext>
          </c:extLst>
        </c:ser>
        <c:ser>
          <c:idx val="2"/>
          <c:order val="2"/>
          <c:tx>
            <c:v>Modelled</c:v>
          </c:tx>
          <c:spPr>
            <a:ln w="12700" cmpd="sng">
              <a:solidFill>
                <a:schemeClr val="tx1">
                  <a:lumMod val="95000"/>
                  <a:lumOff val="5000"/>
                </a:schemeClr>
              </a:solidFill>
              <a:prstDash val="sysDash"/>
            </a:ln>
          </c:spPr>
          <c:marker>
            <c:symbol val="circle"/>
            <c:size val="5"/>
            <c:spPr>
              <a:solidFill>
                <a:schemeClr val="bg2">
                  <a:lumMod val="50000"/>
                </a:schemeClr>
              </a:solidFill>
              <a:effectLst/>
            </c:spPr>
          </c:marker>
          <c:xVal>
            <c:numLit>
              <c:formatCode>General</c:formatCode>
              <c:ptCount val="5"/>
              <c:pt idx="0">
                <c:v>0.5</c:v>
              </c:pt>
              <c:pt idx="1">
                <c:v>0.75</c:v>
              </c:pt>
              <c:pt idx="2">
                <c:v>0.9</c:v>
              </c:pt>
              <c:pt idx="3">
                <c:v>0.95</c:v>
              </c:pt>
              <c:pt idx="4">
                <c:v>0.995</c:v>
              </c:pt>
            </c:numLit>
          </c:xVal>
          <c:yVal>
            <c:numRef>
              <c:f>('510'!$E$43,'510'!$F$44,'510'!$G$45,'510'!$H$46,'510'!$I$47)</c:f>
              <c:numCache>
                <c:formatCode>##,##0.00,,_-;[Red]\(##,##0.00,,\);\-_;\ </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1-FF73-4236-8202-7C5BA7971049}"/>
            </c:ext>
          </c:extLst>
        </c:ser>
        <c:ser>
          <c:idx val="1"/>
          <c:order val="1"/>
          <c:tx>
            <c:v>Independent</c:v>
          </c:tx>
          <c:spPr>
            <a:ln w="12700" cmpd="sng">
              <a:solidFill>
                <a:srgbClr val="FF0000"/>
              </a:solidFill>
            </a:ln>
          </c:spPr>
          <c:marker>
            <c:symbol val="none"/>
          </c:marker>
          <c:xVal>
            <c:numLit>
              <c:formatCode>General</c:formatCode>
              <c:ptCount val="128"/>
              <c:pt idx="0">
                <c:v>0.5</c:v>
              </c:pt>
              <c:pt idx="1">
                <c:v>0.505</c:v>
              </c:pt>
              <c:pt idx="2">
                <c:v>0.51</c:v>
              </c:pt>
              <c:pt idx="3">
                <c:v>0.5149999999999999</c:v>
              </c:pt>
              <c:pt idx="4">
                <c:v>0.52</c:v>
              </c:pt>
              <c:pt idx="5">
                <c:v>0.52499999999999991</c:v>
              </c:pt>
              <c:pt idx="6">
                <c:v>0.53</c:v>
              </c:pt>
              <c:pt idx="7">
                <c:v>0.53499999999999992</c:v>
              </c:pt>
              <c:pt idx="8">
                <c:v>0.54</c:v>
              </c:pt>
              <c:pt idx="9">
                <c:v>0.54500000000000004</c:v>
              </c:pt>
              <c:pt idx="10">
                <c:v>0.54999999999999993</c:v>
              </c:pt>
              <c:pt idx="11">
                <c:v>0.55500000000000005</c:v>
              </c:pt>
              <c:pt idx="12">
                <c:v>0.55999999999999994</c:v>
              </c:pt>
              <c:pt idx="13">
                <c:v>0.56499999999999995</c:v>
              </c:pt>
              <c:pt idx="14">
                <c:v>0.56999999999999984</c:v>
              </c:pt>
              <c:pt idx="15">
                <c:v>0.57499999999999996</c:v>
              </c:pt>
              <c:pt idx="16">
                <c:v>0.57999999999999985</c:v>
              </c:pt>
              <c:pt idx="17">
                <c:v>0.58499999999999985</c:v>
              </c:pt>
              <c:pt idx="18">
                <c:v>0.59</c:v>
              </c:pt>
              <c:pt idx="19">
                <c:v>0.59499999999999986</c:v>
              </c:pt>
              <c:pt idx="20">
                <c:v>0.6</c:v>
              </c:pt>
              <c:pt idx="21">
                <c:v>0.60499999999999987</c:v>
              </c:pt>
              <c:pt idx="22">
                <c:v>0.61</c:v>
              </c:pt>
              <c:pt idx="23">
                <c:v>0.61499999999999988</c:v>
              </c:pt>
              <c:pt idx="24">
                <c:v>0.62</c:v>
              </c:pt>
              <c:pt idx="25">
                <c:v>0.625</c:v>
              </c:pt>
              <c:pt idx="26">
                <c:v>0.63</c:v>
              </c:pt>
              <c:pt idx="27">
                <c:v>0.63500000000000001</c:v>
              </c:pt>
              <c:pt idx="28">
                <c:v>0.64</c:v>
              </c:pt>
              <c:pt idx="29">
                <c:v>0.64500000000000002</c:v>
              </c:pt>
              <c:pt idx="30">
                <c:v>0.65</c:v>
              </c:pt>
              <c:pt idx="31">
                <c:v>0.65500000000000003</c:v>
              </c:pt>
              <c:pt idx="32">
                <c:v>0.66</c:v>
              </c:pt>
              <c:pt idx="33">
                <c:v>0.66500000000000004</c:v>
              </c:pt>
              <c:pt idx="34">
                <c:v>0.67</c:v>
              </c:pt>
              <c:pt idx="35">
                <c:v>0.67499999999999993</c:v>
              </c:pt>
              <c:pt idx="36">
                <c:v>0.68</c:v>
              </c:pt>
              <c:pt idx="37">
                <c:v>0.68499999999999994</c:v>
              </c:pt>
              <c:pt idx="38">
                <c:v>0.69</c:v>
              </c:pt>
              <c:pt idx="39">
                <c:v>0.69499999999999984</c:v>
              </c:pt>
              <c:pt idx="40">
                <c:v>0.7</c:v>
              </c:pt>
              <c:pt idx="41">
                <c:v>0.70499999999999985</c:v>
              </c:pt>
              <c:pt idx="42">
                <c:v>0.71</c:v>
              </c:pt>
              <c:pt idx="43">
                <c:v>0.71499999999999997</c:v>
              </c:pt>
              <c:pt idx="44">
                <c:v>0.72</c:v>
              </c:pt>
              <c:pt idx="45">
                <c:v>0.72499999999999998</c:v>
              </c:pt>
              <c:pt idx="46">
                <c:v>0.73</c:v>
              </c:pt>
              <c:pt idx="47">
                <c:v>0.73499999999999999</c:v>
              </c:pt>
              <c:pt idx="48">
                <c:v>0.74</c:v>
              </c:pt>
              <c:pt idx="49">
                <c:v>0.745</c:v>
              </c:pt>
              <c:pt idx="50">
                <c:v>0.75</c:v>
              </c:pt>
              <c:pt idx="51">
                <c:v>0.755</c:v>
              </c:pt>
              <c:pt idx="52">
                <c:v>0.76</c:v>
              </c:pt>
              <c:pt idx="53">
                <c:v>0.7649999999999999</c:v>
              </c:pt>
              <c:pt idx="54">
                <c:v>0.77</c:v>
              </c:pt>
              <c:pt idx="55">
                <c:v>0.77499999999999991</c:v>
              </c:pt>
              <c:pt idx="56">
                <c:v>0.78</c:v>
              </c:pt>
              <c:pt idx="57">
                <c:v>0.78499999999999992</c:v>
              </c:pt>
              <c:pt idx="58">
                <c:v>0.79</c:v>
              </c:pt>
              <c:pt idx="59">
                <c:v>0.79500000000000004</c:v>
              </c:pt>
              <c:pt idx="60">
                <c:v>0.8</c:v>
              </c:pt>
              <c:pt idx="61">
                <c:v>0.80500000000000005</c:v>
              </c:pt>
              <c:pt idx="62">
                <c:v>0.81</c:v>
              </c:pt>
              <c:pt idx="63">
                <c:v>0.81499999999999995</c:v>
              </c:pt>
              <c:pt idx="64">
                <c:v>0.82</c:v>
              </c:pt>
              <c:pt idx="65">
                <c:v>0.82499999999999996</c:v>
              </c:pt>
              <c:pt idx="66">
                <c:v>0.83</c:v>
              </c:pt>
              <c:pt idx="67">
                <c:v>0.83499999999999985</c:v>
              </c:pt>
              <c:pt idx="68">
                <c:v>0.84</c:v>
              </c:pt>
              <c:pt idx="69">
                <c:v>0.84499999999999986</c:v>
              </c:pt>
              <c:pt idx="70">
                <c:v>0.85</c:v>
              </c:pt>
              <c:pt idx="71">
                <c:v>0.85499999999999987</c:v>
              </c:pt>
              <c:pt idx="72">
                <c:v>0.86</c:v>
              </c:pt>
              <c:pt idx="73">
                <c:v>0.86499999999999988</c:v>
              </c:pt>
              <c:pt idx="74">
                <c:v>0.87</c:v>
              </c:pt>
              <c:pt idx="75">
                <c:v>0.875</c:v>
              </c:pt>
              <c:pt idx="76">
                <c:v>0.88</c:v>
              </c:pt>
              <c:pt idx="77">
                <c:v>0.88500000000000001</c:v>
              </c:pt>
              <c:pt idx="78">
                <c:v>0.89</c:v>
              </c:pt>
              <c:pt idx="79">
                <c:v>0.89500000000000002</c:v>
              </c:pt>
              <c:pt idx="80">
                <c:v>0.9</c:v>
              </c:pt>
              <c:pt idx="81">
                <c:v>0.90500000000000003</c:v>
              </c:pt>
              <c:pt idx="82">
                <c:v>0.91</c:v>
              </c:pt>
              <c:pt idx="83">
                <c:v>0.91500000000000004</c:v>
              </c:pt>
              <c:pt idx="84">
                <c:v>0.92</c:v>
              </c:pt>
              <c:pt idx="85">
                <c:v>0.92499999999999993</c:v>
              </c:pt>
              <c:pt idx="86">
                <c:v>0.93</c:v>
              </c:pt>
              <c:pt idx="87">
                <c:v>0.93499999999999994</c:v>
              </c:pt>
              <c:pt idx="88">
                <c:v>0.94</c:v>
              </c:pt>
              <c:pt idx="89">
                <c:v>0.94499999999999984</c:v>
              </c:pt>
              <c:pt idx="90">
                <c:v>0.95</c:v>
              </c:pt>
              <c:pt idx="91">
                <c:v>0.95499999999999985</c:v>
              </c:pt>
              <c:pt idx="92">
                <c:v>0.96</c:v>
              </c:pt>
              <c:pt idx="93">
                <c:v>0.96499999999999997</c:v>
              </c:pt>
              <c:pt idx="94">
                <c:v>0.97</c:v>
              </c:pt>
              <c:pt idx="95">
                <c:v>0.97499999999999998</c:v>
              </c:pt>
              <c:pt idx="96">
                <c:v>0.98</c:v>
              </c:pt>
              <c:pt idx="97">
                <c:v>0.98499999999999999</c:v>
              </c:pt>
              <c:pt idx="98">
                <c:v>0.98549999999999993</c:v>
              </c:pt>
              <c:pt idx="99">
                <c:v>0.98599999999999999</c:v>
              </c:pt>
              <c:pt idx="100">
                <c:v>0.98649999999999993</c:v>
              </c:pt>
              <c:pt idx="101">
                <c:v>0.98699999999999999</c:v>
              </c:pt>
              <c:pt idx="102">
                <c:v>0.98749999999999993</c:v>
              </c:pt>
              <c:pt idx="103">
                <c:v>0.98799999999999999</c:v>
              </c:pt>
              <c:pt idx="104">
                <c:v>0.98850000000000005</c:v>
              </c:pt>
              <c:pt idx="105">
                <c:v>0.98899999999999988</c:v>
              </c:pt>
              <c:pt idx="106">
                <c:v>0.98950000000000005</c:v>
              </c:pt>
              <c:pt idx="107">
                <c:v>0.99</c:v>
              </c:pt>
              <c:pt idx="108">
                <c:v>0.99050000000000005</c:v>
              </c:pt>
              <c:pt idx="109">
                <c:v>0.99099999999999988</c:v>
              </c:pt>
              <c:pt idx="110">
                <c:v>0.99150000000000005</c:v>
              </c:pt>
              <c:pt idx="111">
                <c:v>0.99199999999999988</c:v>
              </c:pt>
              <c:pt idx="112">
                <c:v>0.99250000000000005</c:v>
              </c:pt>
              <c:pt idx="113">
                <c:v>0.99299999999999988</c:v>
              </c:pt>
              <c:pt idx="114">
                <c:v>0.99349999999999894</c:v>
              </c:pt>
              <c:pt idx="115">
                <c:v>0.993999999999999</c:v>
              </c:pt>
              <c:pt idx="116">
                <c:v>0.99449999999999894</c:v>
              </c:pt>
              <c:pt idx="117">
                <c:v>0.994999999999999</c:v>
              </c:pt>
              <c:pt idx="118">
                <c:v>0.99549999999999894</c:v>
              </c:pt>
              <c:pt idx="119">
                <c:v>0.995999999999999</c:v>
              </c:pt>
              <c:pt idx="120">
                <c:v>0.99649999999999894</c:v>
              </c:pt>
              <c:pt idx="121">
                <c:v>0.996999999999999</c:v>
              </c:pt>
              <c:pt idx="122">
                <c:v>0.99749999999999894</c:v>
              </c:pt>
              <c:pt idx="123">
                <c:v>0.997999999999999</c:v>
              </c:pt>
              <c:pt idx="124">
                <c:v>0.99849999999999894</c:v>
              </c:pt>
              <c:pt idx="125">
                <c:v>0.998999999999999</c:v>
              </c:pt>
              <c:pt idx="126">
                <c:v>0.99949999999999883</c:v>
              </c:pt>
              <c:pt idx="127">
                <c:v>0.99999999999999889</c:v>
              </c:pt>
            </c:numLit>
          </c:xVal>
          <c:yVal>
            <c:numLit>
              <c:formatCode>General</c:formatCode>
              <c:ptCount val="128"/>
              <c:pt idx="0">
                <c:v>0.25</c:v>
              </c:pt>
              <c:pt idx="1">
                <c:v>0.24502499999999997</c:v>
              </c:pt>
              <c:pt idx="2">
                <c:v>0.24010000000000001</c:v>
              </c:pt>
              <c:pt idx="3">
                <c:v>0.23522499999999999</c:v>
              </c:pt>
              <c:pt idx="4">
                <c:v>0.23039999999999997</c:v>
              </c:pt>
              <c:pt idx="5">
                <c:v>0.22562499999999996</c:v>
              </c:pt>
              <c:pt idx="6">
                <c:v>0.22089999999999999</c:v>
              </c:pt>
              <c:pt idx="7">
                <c:v>0.216225</c:v>
              </c:pt>
              <c:pt idx="8">
                <c:v>0.21159999999999998</c:v>
              </c:pt>
              <c:pt idx="9">
                <c:v>0.20702499999999999</c:v>
              </c:pt>
              <c:pt idx="10">
                <c:v>0.20249999999999999</c:v>
              </c:pt>
              <c:pt idx="11">
                <c:v>0.19802500000000001</c:v>
              </c:pt>
              <c:pt idx="12">
                <c:v>0.19359999999999997</c:v>
              </c:pt>
              <c:pt idx="13">
                <c:v>0.189225</c:v>
              </c:pt>
              <c:pt idx="14">
                <c:v>0.18490000000000001</c:v>
              </c:pt>
              <c:pt idx="15">
                <c:v>0.18062500000000001</c:v>
              </c:pt>
              <c:pt idx="16">
                <c:v>0.1764</c:v>
              </c:pt>
              <c:pt idx="17">
                <c:v>0.17222499999999999</c:v>
              </c:pt>
              <c:pt idx="18">
                <c:v>0.1681</c:v>
              </c:pt>
              <c:pt idx="19">
                <c:v>0.164025</c:v>
              </c:pt>
              <c:pt idx="20">
                <c:v>0.16</c:v>
              </c:pt>
              <c:pt idx="21">
                <c:v>0.156025</c:v>
              </c:pt>
              <c:pt idx="22">
                <c:v>0.15209999999999999</c:v>
              </c:pt>
              <c:pt idx="23">
                <c:v>0.148225</c:v>
              </c:pt>
              <c:pt idx="24">
                <c:v>0.1444</c:v>
              </c:pt>
              <c:pt idx="25">
                <c:v>0.140625</c:v>
              </c:pt>
              <c:pt idx="26">
                <c:v>0.13689999999999997</c:v>
              </c:pt>
              <c:pt idx="27">
                <c:v>0.13322499999999998</c:v>
              </c:pt>
              <c:pt idx="28">
                <c:v>0.12959999999999997</c:v>
              </c:pt>
              <c:pt idx="29">
                <c:v>0.126025</c:v>
              </c:pt>
              <c:pt idx="30">
                <c:v>0.1225</c:v>
              </c:pt>
              <c:pt idx="31">
                <c:v>0.11902500000000001</c:v>
              </c:pt>
              <c:pt idx="32">
                <c:v>0.11559999999999998</c:v>
              </c:pt>
              <c:pt idx="33">
                <c:v>0.11222500000000001</c:v>
              </c:pt>
              <c:pt idx="34">
                <c:v>0.1089</c:v>
              </c:pt>
              <c:pt idx="35">
                <c:v>0.105625</c:v>
              </c:pt>
              <c:pt idx="36">
                <c:v>0.1024</c:v>
              </c:pt>
              <c:pt idx="37">
                <c:v>9.9224999999999897E-2</c:v>
              </c:pt>
              <c:pt idx="38">
                <c:v>9.6099999999999894E-2</c:v>
              </c:pt>
              <c:pt idx="39">
                <c:v>9.3024999999999886E-2</c:v>
              </c:pt>
              <c:pt idx="40">
                <c:v>8.99999999999999E-2</c:v>
              </c:pt>
              <c:pt idx="41">
                <c:v>8.702499999999988E-2</c:v>
              </c:pt>
              <c:pt idx="42">
                <c:v>8.4099999999999883E-2</c:v>
              </c:pt>
              <c:pt idx="43">
                <c:v>8.1224999999999895E-2</c:v>
              </c:pt>
              <c:pt idx="44">
                <c:v>7.8399999999999886E-2</c:v>
              </c:pt>
              <c:pt idx="45">
                <c:v>7.5624999999999901E-2</c:v>
              </c:pt>
              <c:pt idx="46">
                <c:v>7.2899999999999882E-2</c:v>
              </c:pt>
              <c:pt idx="47">
                <c:v>7.0224999999999899E-2</c:v>
              </c:pt>
              <c:pt idx="48">
                <c:v>6.7599999999999882E-2</c:v>
              </c:pt>
              <c:pt idx="49">
                <c:v>6.5024999999999888E-2</c:v>
              </c:pt>
              <c:pt idx="50">
                <c:v>6.2499999999999903E-2</c:v>
              </c:pt>
              <c:pt idx="51">
                <c:v>6.0024999999999898E-2</c:v>
              </c:pt>
              <c:pt idx="52">
                <c:v>5.7599999999999894E-2</c:v>
              </c:pt>
              <c:pt idx="53">
                <c:v>5.5224999999999892E-2</c:v>
              </c:pt>
              <c:pt idx="54">
                <c:v>5.2899999999999892E-2</c:v>
              </c:pt>
              <c:pt idx="55">
                <c:v>5.0624999999999892E-2</c:v>
              </c:pt>
              <c:pt idx="56">
                <c:v>4.8399999999999894E-2</c:v>
              </c:pt>
              <c:pt idx="57">
                <c:v>4.6224999999999891E-2</c:v>
              </c:pt>
              <c:pt idx="58">
                <c:v>4.4099999999999896E-2</c:v>
              </c:pt>
              <c:pt idx="59">
                <c:v>4.2024999999999903E-2</c:v>
              </c:pt>
              <c:pt idx="60">
                <c:v>3.9999999999999897E-2</c:v>
              </c:pt>
              <c:pt idx="61">
                <c:v>3.8024999999999892E-2</c:v>
              </c:pt>
              <c:pt idx="62">
                <c:v>3.6099999999999903E-2</c:v>
              </c:pt>
              <c:pt idx="63">
                <c:v>3.4224999999999894E-2</c:v>
              </c:pt>
              <c:pt idx="64">
                <c:v>3.2399999999999894E-2</c:v>
              </c:pt>
              <c:pt idx="65">
                <c:v>3.0624999999999899E-2</c:v>
              </c:pt>
              <c:pt idx="66">
                <c:v>2.8899999999999898E-2</c:v>
              </c:pt>
              <c:pt idx="67">
                <c:v>2.7224999999999899E-2</c:v>
              </c:pt>
              <c:pt idx="68">
                <c:v>2.5599999999999901E-2</c:v>
              </c:pt>
              <c:pt idx="69">
                <c:v>2.4024999999999901E-2</c:v>
              </c:pt>
              <c:pt idx="70">
                <c:v>2.2499999999999899E-2</c:v>
              </c:pt>
              <c:pt idx="71">
                <c:v>2.1024999999999898E-2</c:v>
              </c:pt>
              <c:pt idx="72">
                <c:v>1.9599999999999899E-2</c:v>
              </c:pt>
              <c:pt idx="73">
                <c:v>1.8224999999999898E-2</c:v>
              </c:pt>
              <c:pt idx="74">
                <c:v>1.6899999999999898E-2</c:v>
              </c:pt>
              <c:pt idx="75">
                <c:v>1.5624999999999898E-2</c:v>
              </c:pt>
              <c:pt idx="76">
                <c:v>1.4399999999999901E-2</c:v>
              </c:pt>
              <c:pt idx="77">
                <c:v>1.3224999999999898E-2</c:v>
              </c:pt>
              <c:pt idx="78">
                <c:v>1.2099999999999901E-2</c:v>
              </c:pt>
              <c:pt idx="79">
                <c:v>1.1024999999999898E-2</c:v>
              </c:pt>
              <c:pt idx="80">
                <c:v>9.9999999999999291E-3</c:v>
              </c:pt>
              <c:pt idx="81">
                <c:v>9.0249999999999289E-3</c:v>
              </c:pt>
              <c:pt idx="82">
                <c:v>8.0999999999999302E-3</c:v>
              </c:pt>
              <c:pt idx="83">
                <c:v>7.2249999999999389E-3</c:v>
              </c:pt>
              <c:pt idx="84">
                <c:v>6.3999999999999396E-3</c:v>
              </c:pt>
              <c:pt idx="85">
                <c:v>5.6249999999999391E-3</c:v>
              </c:pt>
              <c:pt idx="86">
                <c:v>4.8999999999999495E-3</c:v>
              </c:pt>
              <c:pt idx="87">
                <c:v>4.2249999999999493E-3</c:v>
              </c:pt>
              <c:pt idx="88">
                <c:v>3.5999999999999496E-3</c:v>
              </c:pt>
              <c:pt idx="89">
                <c:v>3.0249999999999596E-3</c:v>
              </c:pt>
              <c:pt idx="90">
                <c:v>2.4999999999999602E-3</c:v>
              </c:pt>
              <c:pt idx="91">
                <c:v>2.02499999999996E-3</c:v>
              </c:pt>
              <c:pt idx="92">
                <c:v>1.5999999999999697E-3</c:v>
              </c:pt>
              <c:pt idx="93">
                <c:v>1.2249999999999698E-3</c:v>
              </c:pt>
              <c:pt idx="94">
                <c:v>8.9999999999997504E-4</c:v>
              </c:pt>
              <c:pt idx="95">
                <c:v>6.2499999999997898E-4</c:v>
              </c:pt>
              <c:pt idx="96">
                <c:v>3.99999999999983E-4</c:v>
              </c:pt>
              <c:pt idx="97">
                <c:v>2.2499999999998698E-4</c:v>
              </c:pt>
              <c:pt idx="98">
                <c:v>2.1024999999998898E-4</c:v>
              </c:pt>
              <c:pt idx="99">
                <c:v>1.9599999999999097E-4</c:v>
              </c:pt>
              <c:pt idx="100">
                <c:v>1.8224999999999296E-4</c:v>
              </c:pt>
              <c:pt idx="101">
                <c:v>1.6899999999999497E-4</c:v>
              </c:pt>
              <c:pt idx="102">
                <c:v>1.5624999999999596E-4</c:v>
              </c:pt>
              <c:pt idx="103">
                <c:v>1.43999999999998E-4</c:v>
              </c:pt>
              <c:pt idx="104">
                <c:v>1.3224999999999899E-4</c:v>
              </c:pt>
              <c:pt idx="105">
                <c:v>1.21E-4</c:v>
              </c:pt>
              <c:pt idx="106">
                <c:v>1.10250000000001E-4</c:v>
              </c:pt>
              <c:pt idx="107">
                <c:v>1.00000000000002E-4</c:v>
              </c:pt>
              <c:pt idx="108">
                <c:v>9.0250000000003291E-5</c:v>
              </c:pt>
              <c:pt idx="109">
                <c:v>8.1000000000004097E-5</c:v>
              </c:pt>
              <c:pt idx="110">
                <c:v>7.2250000000004792E-5</c:v>
              </c:pt>
              <c:pt idx="111">
                <c:v>6.4000000000005405E-5</c:v>
              </c:pt>
              <c:pt idx="112">
                <c:v>5.6250000000005901E-5</c:v>
              </c:pt>
              <c:pt idx="113">
                <c:v>4.9000000000006294E-5</c:v>
              </c:pt>
              <c:pt idx="114">
                <c:v>4.225000000000659E-5</c:v>
              </c:pt>
              <c:pt idx="115">
                <c:v>3.6000000000006703E-5</c:v>
              </c:pt>
              <c:pt idx="116">
                <c:v>3.0250000000006797E-5</c:v>
              </c:pt>
              <c:pt idx="117">
                <c:v>2.50000000000067E-5</c:v>
              </c:pt>
              <c:pt idx="118">
                <c:v>2.0250000000006496E-5</c:v>
              </c:pt>
              <c:pt idx="119">
                <c:v>1.60000000000062E-5</c:v>
              </c:pt>
              <c:pt idx="120">
                <c:v>1.2250000000005898E-5</c:v>
              </c:pt>
              <c:pt idx="121">
                <c:v>9.0000000000053501E-6</c:v>
              </c:pt>
              <c:pt idx="122">
                <c:v>6.2500000000047293E-6</c:v>
              </c:pt>
              <c:pt idx="123">
                <c:v>4.0000000000040004E-6</c:v>
              </c:pt>
              <c:pt idx="124">
                <c:v>2.2500000000031701E-6</c:v>
              </c:pt>
              <c:pt idx="125">
                <c:v>1.0000000000022198E-6</c:v>
              </c:pt>
              <c:pt idx="126">
                <c:v>2.5000000000116593E-7</c:v>
              </c:pt>
              <c:pt idx="127">
                <c:v>1.49144014893348E-30</c:v>
              </c:pt>
            </c:numLit>
          </c:yVal>
          <c:smooth val="0"/>
          <c:extLst>
            <c:ext xmlns:c16="http://schemas.microsoft.com/office/drawing/2014/chart" uri="{C3380CC4-5D6E-409C-BE32-E72D297353CC}">
              <c16:uniqueId val="{00000002-FF73-4236-8202-7C5BA7971049}"/>
            </c:ext>
          </c:extLst>
        </c:ser>
        <c:dLbls>
          <c:showLegendKey val="0"/>
          <c:showVal val="0"/>
          <c:showCatName val="0"/>
          <c:showSerName val="0"/>
          <c:showPercent val="0"/>
          <c:showBubbleSize val="0"/>
        </c:dLbls>
        <c:axId val="322421504"/>
        <c:axId val="322423424"/>
      </c:scatterChart>
      <c:valAx>
        <c:axId val="322421504"/>
        <c:scaling>
          <c:orientation val="minMax"/>
          <c:max val="1"/>
          <c:min val="0.5"/>
        </c:scaling>
        <c:delete val="0"/>
        <c:axPos val="b"/>
        <c:title>
          <c:tx>
            <c:rich>
              <a:bodyPr rot="0" vert="horz"/>
              <a:lstStyle/>
              <a:p>
                <a:pPr algn="ctr">
                  <a:defRPr/>
                </a:pPr>
                <a:r>
                  <a:rPr lang="en-US" sz="1200" b="1" u="none" baseline="0">
                    <a:solidFill>
                      <a:schemeClr val="tx1"/>
                    </a:solidFill>
                    <a:latin typeface="Segoe UI"/>
                    <a:ea typeface="Segoe UI"/>
                    <a:cs typeface="Segoe UI"/>
                  </a:rPr>
                  <a:t>Percentile</a:t>
                </a:r>
              </a:p>
            </c:rich>
          </c:tx>
          <c:overlay val="0"/>
          <c:spPr>
            <a:noFill/>
            <a:ln w="9525">
              <a:noFill/>
            </a:ln>
          </c:spPr>
        </c:title>
        <c:numFmt formatCode="0%" sourceLinked="0"/>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322423424"/>
        <c:crosses val="autoZero"/>
        <c:crossBetween val="midCat"/>
      </c:valAx>
      <c:valAx>
        <c:axId val="322423424"/>
        <c:scaling>
          <c:orientation val="minMax"/>
          <c:max val="0.5"/>
        </c:scaling>
        <c:delete val="0"/>
        <c:axPos val="l"/>
        <c:majorGridlines/>
        <c:title>
          <c:tx>
            <c:rich>
              <a:bodyPr rot="-5400000" vert="horz"/>
              <a:lstStyle/>
              <a:p>
                <a:pPr algn="ctr">
                  <a:defRPr/>
                </a:pPr>
                <a:r>
                  <a:rPr lang="en-US" sz="1200" b="1" u="none" baseline="0">
                    <a:solidFill>
                      <a:schemeClr val="tx1"/>
                    </a:solidFill>
                    <a:latin typeface="Segoe UI"/>
                    <a:ea typeface="Segoe UI"/>
                    <a:cs typeface="Segoe UI"/>
                  </a:rPr>
                  <a:t>Joint exceedance Probability</a:t>
                </a:r>
              </a:p>
            </c:rich>
          </c:tx>
          <c:layout>
            <c:manualLayout>
              <c:xMode val="edge"/>
              <c:yMode val="edge"/>
              <c:x val="2.4500000000000001E-2"/>
              <c:y val="0.17349999999999999"/>
            </c:manualLayout>
          </c:layout>
          <c:overlay val="0"/>
          <c:spPr>
            <a:noFill/>
            <a:ln w="9525">
              <a:noFill/>
            </a:ln>
          </c:spPr>
        </c:title>
        <c:numFmt formatCode="0%" sourceLinked="0"/>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322421504"/>
        <c:crosses val="autoZero"/>
        <c:crossBetween val="midCat"/>
      </c:valAx>
    </c:plotArea>
    <c:legend>
      <c:legendPos val="t"/>
      <c:layout>
        <c:manualLayout>
          <c:xMode val="edge"/>
          <c:yMode val="edge"/>
          <c:x val="0.11475"/>
          <c:y val="4.8499999999999995E-2"/>
          <c:w val="0.73050000000000004"/>
          <c:h val="6.7000000000000004E-2"/>
        </c:manualLayout>
      </c:layout>
      <c:overlay val="0"/>
      <c:txPr>
        <a:bodyPr rot="0" vert="horz"/>
        <a:lstStyle/>
        <a:p>
          <a:pPr>
            <a:defRPr lang="en-US" b="1" u="none" baseline="0">
              <a:solidFill>
                <a:schemeClr val="tx1"/>
              </a:solidFill>
              <a:latin typeface="Segoe UI"/>
              <a:ea typeface="Segoe UI"/>
              <a:cs typeface="Segoe UI"/>
            </a:defRPr>
          </a:pPr>
          <a:endParaRPr lang="en-US"/>
        </a:p>
      </c:txPr>
    </c:legend>
    <c:plotVisOnly val="1"/>
    <c:dispBlanksAs val="gap"/>
    <c:showDLblsOverMax val="0"/>
  </c:chart>
  <c:txPr>
    <a:bodyPr rot="0" vert="horz"/>
    <a:lstStyle/>
    <a:p>
      <a:pPr>
        <a:defRPr lang="en-US" b="1" u="none" baseline="0">
          <a:solidFill>
            <a:schemeClr val="tx1"/>
          </a:solidFill>
          <a:latin typeface="Arial"/>
          <a:ea typeface="Arial"/>
          <a:cs typeface="Arial"/>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525"/>
          <c:y val="0.12575"/>
          <c:w val="0.76324999999999987"/>
          <c:h val="0.74250000000000005"/>
        </c:manualLayout>
      </c:layout>
      <c:scatterChart>
        <c:scatterStyle val="lineMarker"/>
        <c:varyColors val="0"/>
        <c:ser>
          <c:idx val="2"/>
          <c:order val="1"/>
          <c:tx>
            <c:v>Modelled</c:v>
          </c:tx>
          <c:spPr>
            <a:ln w="28575">
              <a:noFill/>
            </a:ln>
          </c:spPr>
          <c:marker>
            <c:symbol val="circle"/>
            <c:size val="7"/>
            <c:spPr>
              <a:solidFill>
                <a:schemeClr val="bg2">
                  <a:lumMod val="50000"/>
                </a:schemeClr>
              </a:solidFill>
              <a:ln w="9525">
                <a:noFill/>
              </a:ln>
              <a:effectLst/>
            </c:spPr>
          </c:marker>
          <c:xVal>
            <c:numLit>
              <c:formatCode>General</c:formatCode>
              <c:ptCount val="1"/>
              <c:pt idx="0">
                <c:v>0.994999999999999</c:v>
              </c:pt>
            </c:numLit>
          </c:xVal>
          <c:yVal>
            <c:numRef>
              <c:f>'510'!$I$47</c:f>
              <c:numCache>
                <c:formatCode>##,##0.00,,_-;[Red]\(##,##0.00,,\);\-_;\ </c:formatCode>
                <c:ptCount val="1"/>
                <c:pt idx="0">
                  <c:v>0</c:v>
                </c:pt>
              </c:numCache>
            </c:numRef>
          </c:yVal>
          <c:smooth val="0"/>
          <c:extLst>
            <c:ext xmlns:c16="http://schemas.microsoft.com/office/drawing/2014/chart" uri="{C3380CC4-5D6E-409C-BE32-E72D297353CC}">
              <c16:uniqueId val="{00000000-B32F-4A11-A1CD-216796DB6547}"/>
            </c:ext>
          </c:extLst>
        </c:ser>
        <c:ser>
          <c:idx val="1"/>
          <c:order val="0"/>
          <c:tx>
            <c:v>Independent</c:v>
          </c:tx>
          <c:spPr>
            <a:ln w="12700" cmpd="sng">
              <a:solidFill>
                <a:srgbClr val="FF0000"/>
              </a:solidFill>
            </a:ln>
          </c:spPr>
          <c:marker>
            <c:symbol val="none"/>
          </c:marker>
          <c:xVal>
            <c:numLit>
              <c:formatCode>General</c:formatCode>
              <c:ptCount val="21"/>
              <c:pt idx="0">
                <c:v>0.99</c:v>
              </c:pt>
              <c:pt idx="1">
                <c:v>0.99050000000000005</c:v>
              </c:pt>
              <c:pt idx="2">
                <c:v>0.99099999999999988</c:v>
              </c:pt>
              <c:pt idx="3">
                <c:v>0.99150000000000005</c:v>
              </c:pt>
              <c:pt idx="4">
                <c:v>0.99199999999999988</c:v>
              </c:pt>
              <c:pt idx="5">
                <c:v>0.99250000000000005</c:v>
              </c:pt>
              <c:pt idx="6">
                <c:v>0.99299999999999988</c:v>
              </c:pt>
              <c:pt idx="7">
                <c:v>0.99349999999999894</c:v>
              </c:pt>
              <c:pt idx="8">
                <c:v>0.993999999999999</c:v>
              </c:pt>
              <c:pt idx="9">
                <c:v>0.99449999999999894</c:v>
              </c:pt>
              <c:pt idx="10">
                <c:v>0.994999999999999</c:v>
              </c:pt>
              <c:pt idx="11">
                <c:v>0.99549999999999894</c:v>
              </c:pt>
              <c:pt idx="12">
                <c:v>0.995999999999999</c:v>
              </c:pt>
              <c:pt idx="13">
                <c:v>0.99649999999999894</c:v>
              </c:pt>
              <c:pt idx="14">
                <c:v>0.996999999999999</c:v>
              </c:pt>
              <c:pt idx="15">
                <c:v>0.99749999999999894</c:v>
              </c:pt>
              <c:pt idx="16">
                <c:v>0.997999999999999</c:v>
              </c:pt>
              <c:pt idx="17">
                <c:v>0.99849999999999894</c:v>
              </c:pt>
              <c:pt idx="18">
                <c:v>0.998999999999999</c:v>
              </c:pt>
              <c:pt idx="19">
                <c:v>0.99949999999999883</c:v>
              </c:pt>
              <c:pt idx="20">
                <c:v>0.99999999999999889</c:v>
              </c:pt>
            </c:numLit>
          </c:xVal>
          <c:yVal>
            <c:numLit>
              <c:formatCode>General</c:formatCode>
              <c:ptCount val="21"/>
              <c:pt idx="0">
                <c:v>1.00000000000002E-4</c:v>
              </c:pt>
              <c:pt idx="1">
                <c:v>9.0250000000003291E-5</c:v>
              </c:pt>
              <c:pt idx="2">
                <c:v>8.1000000000004097E-5</c:v>
              </c:pt>
              <c:pt idx="3">
                <c:v>7.2250000000004792E-5</c:v>
              </c:pt>
              <c:pt idx="4">
                <c:v>6.4000000000005405E-5</c:v>
              </c:pt>
              <c:pt idx="5">
                <c:v>5.6250000000005901E-5</c:v>
              </c:pt>
              <c:pt idx="6">
                <c:v>4.9000000000006294E-5</c:v>
              </c:pt>
              <c:pt idx="7">
                <c:v>4.225000000000659E-5</c:v>
              </c:pt>
              <c:pt idx="8">
                <c:v>3.6000000000006703E-5</c:v>
              </c:pt>
              <c:pt idx="9">
                <c:v>3.0250000000006797E-5</c:v>
              </c:pt>
              <c:pt idx="10">
                <c:v>2.50000000000067E-5</c:v>
              </c:pt>
              <c:pt idx="11">
                <c:v>2.0250000000006496E-5</c:v>
              </c:pt>
              <c:pt idx="12">
                <c:v>1.60000000000062E-5</c:v>
              </c:pt>
              <c:pt idx="13">
                <c:v>1.2250000000005898E-5</c:v>
              </c:pt>
              <c:pt idx="14">
                <c:v>9.0000000000053501E-6</c:v>
              </c:pt>
              <c:pt idx="15">
                <c:v>6.2500000000047293E-6</c:v>
              </c:pt>
              <c:pt idx="16">
                <c:v>4.0000000000040004E-6</c:v>
              </c:pt>
              <c:pt idx="17">
                <c:v>2.2500000000031701E-6</c:v>
              </c:pt>
              <c:pt idx="18">
                <c:v>1.0000000000022198E-6</c:v>
              </c:pt>
              <c:pt idx="19">
                <c:v>2.5000000000116593E-7</c:v>
              </c:pt>
              <c:pt idx="20">
                <c:v>1.49144014893348E-30</c:v>
              </c:pt>
            </c:numLit>
          </c:yVal>
          <c:smooth val="0"/>
          <c:extLst>
            <c:ext xmlns:c16="http://schemas.microsoft.com/office/drawing/2014/chart" uri="{C3380CC4-5D6E-409C-BE32-E72D297353CC}">
              <c16:uniqueId val="{00000001-B32F-4A11-A1CD-216796DB6547}"/>
            </c:ext>
          </c:extLst>
        </c:ser>
        <c:dLbls>
          <c:showLegendKey val="0"/>
          <c:showVal val="0"/>
          <c:showCatName val="0"/>
          <c:showSerName val="0"/>
          <c:showPercent val="0"/>
          <c:showBubbleSize val="0"/>
        </c:dLbls>
        <c:axId val="336220544"/>
        <c:axId val="336222080"/>
      </c:scatterChart>
      <c:valAx>
        <c:axId val="336220544"/>
        <c:scaling>
          <c:orientation val="minMax"/>
          <c:max val="1"/>
          <c:min val="0.99"/>
        </c:scaling>
        <c:delete val="0"/>
        <c:axPos val="b"/>
        <c:numFmt formatCode="0.0%" sourceLinked="0"/>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336222080"/>
        <c:crosses val="autoZero"/>
        <c:crossBetween val="midCat"/>
        <c:majorUnit val="4.9999999999999992E-3"/>
      </c:valAx>
      <c:valAx>
        <c:axId val="336222080"/>
        <c:scaling>
          <c:orientation val="minMax"/>
        </c:scaling>
        <c:delete val="0"/>
        <c:axPos val="l"/>
        <c:majorGridlines/>
        <c:numFmt formatCode="0.000%" sourceLinked="0"/>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336220544"/>
        <c:crosses val="autoZero"/>
        <c:crossBetween val="midCat"/>
      </c:valAx>
    </c:plotArea>
    <c:legend>
      <c:legendPos val="t"/>
      <c:layout>
        <c:manualLayout>
          <c:xMode val="edge"/>
          <c:yMode val="edge"/>
          <c:x val="0.10575"/>
          <c:y val="2.6499999999999996E-2"/>
          <c:w val="0.71775"/>
          <c:h val="8.4500000000000006E-2"/>
        </c:manualLayout>
      </c:layout>
      <c:overlay val="0"/>
      <c:txPr>
        <a:bodyPr rot="0" vert="horz"/>
        <a:lstStyle/>
        <a:p>
          <a:pPr>
            <a:defRPr lang="en-US" sz="1000" b="1" u="none" baseline="0">
              <a:solidFill>
                <a:schemeClr val="tx1"/>
              </a:solidFill>
              <a:latin typeface="Segoe UI"/>
              <a:ea typeface="Segoe UI"/>
              <a:cs typeface="Segoe UI"/>
            </a:defRPr>
          </a:pPr>
          <a:endParaRPr lang="en-US"/>
        </a:p>
      </c:txPr>
    </c:legend>
    <c:plotVisOnly val="1"/>
    <c:dispBlanksAs val="gap"/>
    <c:showDLblsOverMax val="0"/>
  </c:chart>
  <c:txPr>
    <a:bodyPr rot="0" vert="horz"/>
    <a:lstStyle/>
    <a:p>
      <a:pPr>
        <a:defRPr lang="en-US" sz="800" b="1" u="none" baseline="0">
          <a:solidFill>
            <a:schemeClr val="tx1"/>
          </a:solidFill>
          <a:latin typeface="Arial"/>
          <a:ea typeface="Arial"/>
          <a:cs typeface="Arial"/>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624999999999996"/>
          <c:y val="0.14649999999999996"/>
          <c:w val="0.80574999999999997"/>
          <c:h val="0.68825000000000003"/>
        </c:manualLayout>
      </c:layout>
      <c:scatterChart>
        <c:scatterStyle val="lineMarker"/>
        <c:varyColors val="0"/>
        <c:ser>
          <c:idx val="0"/>
          <c:order val="0"/>
          <c:tx>
            <c:v>Fully Dependent</c:v>
          </c:tx>
          <c:spPr>
            <a:ln w="12700" cmpd="sng">
              <a:solidFill>
                <a:srgbClr val="00B050"/>
              </a:solidFill>
            </a:ln>
          </c:spPr>
          <c:marker>
            <c:symbol val="none"/>
          </c:marker>
          <c:xVal>
            <c:numLit>
              <c:formatCode>General</c:formatCode>
              <c:ptCount val="128"/>
              <c:pt idx="0">
                <c:v>0.5</c:v>
              </c:pt>
              <c:pt idx="1">
                <c:v>0.505</c:v>
              </c:pt>
              <c:pt idx="2">
                <c:v>0.51</c:v>
              </c:pt>
              <c:pt idx="3">
                <c:v>0.5149999999999999</c:v>
              </c:pt>
              <c:pt idx="4">
                <c:v>0.52</c:v>
              </c:pt>
              <c:pt idx="5">
                <c:v>0.52499999999999991</c:v>
              </c:pt>
              <c:pt idx="6">
                <c:v>0.53</c:v>
              </c:pt>
              <c:pt idx="7">
                <c:v>0.53499999999999992</c:v>
              </c:pt>
              <c:pt idx="8">
                <c:v>0.54</c:v>
              </c:pt>
              <c:pt idx="9">
                <c:v>0.54500000000000004</c:v>
              </c:pt>
              <c:pt idx="10">
                <c:v>0.54999999999999993</c:v>
              </c:pt>
              <c:pt idx="11">
                <c:v>0.55500000000000005</c:v>
              </c:pt>
              <c:pt idx="12">
                <c:v>0.55999999999999994</c:v>
              </c:pt>
              <c:pt idx="13">
                <c:v>0.56499999999999995</c:v>
              </c:pt>
              <c:pt idx="14">
                <c:v>0.56999999999999984</c:v>
              </c:pt>
              <c:pt idx="15">
                <c:v>0.57499999999999996</c:v>
              </c:pt>
              <c:pt idx="16">
                <c:v>0.57999999999999985</c:v>
              </c:pt>
              <c:pt idx="17">
                <c:v>0.58499999999999985</c:v>
              </c:pt>
              <c:pt idx="18">
                <c:v>0.59</c:v>
              </c:pt>
              <c:pt idx="19">
                <c:v>0.59499999999999986</c:v>
              </c:pt>
              <c:pt idx="20">
                <c:v>0.6</c:v>
              </c:pt>
              <c:pt idx="21">
                <c:v>0.60499999999999987</c:v>
              </c:pt>
              <c:pt idx="22">
                <c:v>0.61</c:v>
              </c:pt>
              <c:pt idx="23">
                <c:v>0.61499999999999988</c:v>
              </c:pt>
              <c:pt idx="24">
                <c:v>0.62</c:v>
              </c:pt>
              <c:pt idx="25">
                <c:v>0.625</c:v>
              </c:pt>
              <c:pt idx="26">
                <c:v>0.63</c:v>
              </c:pt>
              <c:pt idx="27">
                <c:v>0.63500000000000001</c:v>
              </c:pt>
              <c:pt idx="28">
                <c:v>0.64</c:v>
              </c:pt>
              <c:pt idx="29">
                <c:v>0.64500000000000002</c:v>
              </c:pt>
              <c:pt idx="30">
                <c:v>0.65</c:v>
              </c:pt>
              <c:pt idx="31">
                <c:v>0.65500000000000003</c:v>
              </c:pt>
              <c:pt idx="32">
                <c:v>0.66</c:v>
              </c:pt>
              <c:pt idx="33">
                <c:v>0.66500000000000004</c:v>
              </c:pt>
              <c:pt idx="34">
                <c:v>0.67</c:v>
              </c:pt>
              <c:pt idx="35">
                <c:v>0.67499999999999993</c:v>
              </c:pt>
              <c:pt idx="36">
                <c:v>0.68</c:v>
              </c:pt>
              <c:pt idx="37">
                <c:v>0.68499999999999994</c:v>
              </c:pt>
              <c:pt idx="38">
                <c:v>0.69</c:v>
              </c:pt>
              <c:pt idx="39">
                <c:v>0.69499999999999984</c:v>
              </c:pt>
              <c:pt idx="40">
                <c:v>0.7</c:v>
              </c:pt>
              <c:pt idx="41">
                <c:v>0.70499999999999985</c:v>
              </c:pt>
              <c:pt idx="42">
                <c:v>0.71</c:v>
              </c:pt>
              <c:pt idx="43">
                <c:v>0.71499999999999997</c:v>
              </c:pt>
              <c:pt idx="44">
                <c:v>0.72</c:v>
              </c:pt>
              <c:pt idx="45">
                <c:v>0.72499999999999998</c:v>
              </c:pt>
              <c:pt idx="46">
                <c:v>0.73</c:v>
              </c:pt>
              <c:pt idx="47">
                <c:v>0.73499999999999999</c:v>
              </c:pt>
              <c:pt idx="48">
                <c:v>0.74</c:v>
              </c:pt>
              <c:pt idx="49">
                <c:v>0.745</c:v>
              </c:pt>
              <c:pt idx="50">
                <c:v>0.75</c:v>
              </c:pt>
              <c:pt idx="51">
                <c:v>0.755</c:v>
              </c:pt>
              <c:pt idx="52">
                <c:v>0.76</c:v>
              </c:pt>
              <c:pt idx="53">
                <c:v>0.7649999999999999</c:v>
              </c:pt>
              <c:pt idx="54">
                <c:v>0.77</c:v>
              </c:pt>
              <c:pt idx="55">
                <c:v>0.77499999999999991</c:v>
              </c:pt>
              <c:pt idx="56">
                <c:v>0.78</c:v>
              </c:pt>
              <c:pt idx="57">
                <c:v>0.78499999999999992</c:v>
              </c:pt>
              <c:pt idx="58">
                <c:v>0.79</c:v>
              </c:pt>
              <c:pt idx="59">
                <c:v>0.79500000000000004</c:v>
              </c:pt>
              <c:pt idx="60">
                <c:v>0.8</c:v>
              </c:pt>
              <c:pt idx="61">
                <c:v>0.80500000000000005</c:v>
              </c:pt>
              <c:pt idx="62">
                <c:v>0.81</c:v>
              </c:pt>
              <c:pt idx="63">
                <c:v>0.81499999999999995</c:v>
              </c:pt>
              <c:pt idx="64">
                <c:v>0.82</c:v>
              </c:pt>
              <c:pt idx="65">
                <c:v>0.82499999999999996</c:v>
              </c:pt>
              <c:pt idx="66">
                <c:v>0.83</c:v>
              </c:pt>
              <c:pt idx="67">
                <c:v>0.83499999999999985</c:v>
              </c:pt>
              <c:pt idx="68">
                <c:v>0.84</c:v>
              </c:pt>
              <c:pt idx="69">
                <c:v>0.84499999999999986</c:v>
              </c:pt>
              <c:pt idx="70">
                <c:v>0.85</c:v>
              </c:pt>
              <c:pt idx="71">
                <c:v>0.85499999999999987</c:v>
              </c:pt>
              <c:pt idx="72">
                <c:v>0.86</c:v>
              </c:pt>
              <c:pt idx="73">
                <c:v>0.86499999999999988</c:v>
              </c:pt>
              <c:pt idx="74">
                <c:v>0.87</c:v>
              </c:pt>
              <c:pt idx="75">
                <c:v>0.875</c:v>
              </c:pt>
              <c:pt idx="76">
                <c:v>0.88</c:v>
              </c:pt>
              <c:pt idx="77">
                <c:v>0.88500000000000001</c:v>
              </c:pt>
              <c:pt idx="78">
                <c:v>0.89</c:v>
              </c:pt>
              <c:pt idx="79">
                <c:v>0.89500000000000002</c:v>
              </c:pt>
              <c:pt idx="80">
                <c:v>0.9</c:v>
              </c:pt>
              <c:pt idx="81">
                <c:v>0.90500000000000003</c:v>
              </c:pt>
              <c:pt idx="82">
                <c:v>0.91</c:v>
              </c:pt>
              <c:pt idx="83">
                <c:v>0.91500000000000004</c:v>
              </c:pt>
              <c:pt idx="84">
                <c:v>0.92</c:v>
              </c:pt>
              <c:pt idx="85">
                <c:v>0.92499999999999993</c:v>
              </c:pt>
              <c:pt idx="86">
                <c:v>0.93</c:v>
              </c:pt>
              <c:pt idx="87">
                <c:v>0.93499999999999994</c:v>
              </c:pt>
              <c:pt idx="88">
                <c:v>0.94</c:v>
              </c:pt>
              <c:pt idx="89">
                <c:v>0.94499999999999984</c:v>
              </c:pt>
              <c:pt idx="90">
                <c:v>0.95</c:v>
              </c:pt>
              <c:pt idx="91">
                <c:v>0.95499999999999985</c:v>
              </c:pt>
              <c:pt idx="92">
                <c:v>0.96</c:v>
              </c:pt>
              <c:pt idx="93">
                <c:v>0.96499999999999997</c:v>
              </c:pt>
              <c:pt idx="94">
                <c:v>0.97</c:v>
              </c:pt>
              <c:pt idx="95">
                <c:v>0.97499999999999998</c:v>
              </c:pt>
              <c:pt idx="96">
                <c:v>0.98</c:v>
              </c:pt>
              <c:pt idx="97">
                <c:v>0.98499999999999999</c:v>
              </c:pt>
              <c:pt idx="98">
                <c:v>0.98549999999999993</c:v>
              </c:pt>
              <c:pt idx="99">
                <c:v>0.98599999999999999</c:v>
              </c:pt>
              <c:pt idx="100">
                <c:v>0.98649999999999993</c:v>
              </c:pt>
              <c:pt idx="101">
                <c:v>0.98699999999999999</c:v>
              </c:pt>
              <c:pt idx="102">
                <c:v>0.98749999999999993</c:v>
              </c:pt>
              <c:pt idx="103">
                <c:v>0.98799999999999999</c:v>
              </c:pt>
              <c:pt idx="104">
                <c:v>0.98850000000000005</c:v>
              </c:pt>
              <c:pt idx="105">
                <c:v>0.98899999999999988</c:v>
              </c:pt>
              <c:pt idx="106">
                <c:v>0.98950000000000005</c:v>
              </c:pt>
              <c:pt idx="107">
                <c:v>0.99</c:v>
              </c:pt>
              <c:pt idx="108">
                <c:v>0.99050000000000005</c:v>
              </c:pt>
              <c:pt idx="109">
                <c:v>0.99099999999999988</c:v>
              </c:pt>
              <c:pt idx="110">
                <c:v>0.99150000000000005</c:v>
              </c:pt>
              <c:pt idx="111">
                <c:v>0.99199999999999988</c:v>
              </c:pt>
              <c:pt idx="112">
                <c:v>0.99250000000000005</c:v>
              </c:pt>
              <c:pt idx="113">
                <c:v>0.99299999999999988</c:v>
              </c:pt>
              <c:pt idx="114">
                <c:v>0.99349999999999894</c:v>
              </c:pt>
              <c:pt idx="115">
                <c:v>0.993999999999999</c:v>
              </c:pt>
              <c:pt idx="116">
                <c:v>0.99449999999999894</c:v>
              </c:pt>
              <c:pt idx="117">
                <c:v>0.994999999999999</c:v>
              </c:pt>
              <c:pt idx="118">
                <c:v>0.99549999999999894</c:v>
              </c:pt>
              <c:pt idx="119">
                <c:v>0.995999999999999</c:v>
              </c:pt>
              <c:pt idx="120">
                <c:v>0.99649999999999894</c:v>
              </c:pt>
              <c:pt idx="121">
                <c:v>0.996999999999999</c:v>
              </c:pt>
              <c:pt idx="122">
                <c:v>0.99749999999999894</c:v>
              </c:pt>
              <c:pt idx="123">
                <c:v>0.997999999999999</c:v>
              </c:pt>
              <c:pt idx="124">
                <c:v>0.99849999999999894</c:v>
              </c:pt>
              <c:pt idx="125">
                <c:v>0.998999999999999</c:v>
              </c:pt>
              <c:pt idx="126">
                <c:v>0.99949999999999883</c:v>
              </c:pt>
              <c:pt idx="127">
                <c:v>0.99999999999999889</c:v>
              </c:pt>
            </c:numLit>
          </c:xVal>
          <c:yVal>
            <c:numLit>
              <c:formatCode>General</c:formatCode>
              <c:ptCount val="128"/>
              <c:pt idx="0">
                <c:v>0.5</c:v>
              </c:pt>
              <c:pt idx="1">
                <c:v>0.495</c:v>
              </c:pt>
              <c:pt idx="2">
                <c:v>0.49</c:v>
              </c:pt>
              <c:pt idx="3">
                <c:v>0.48499999999999999</c:v>
              </c:pt>
              <c:pt idx="4">
                <c:v>0.48</c:v>
              </c:pt>
              <c:pt idx="5">
                <c:v>0.47499999999999998</c:v>
              </c:pt>
              <c:pt idx="6">
                <c:v>0.47</c:v>
              </c:pt>
              <c:pt idx="7">
                <c:v>0.46499999999999997</c:v>
              </c:pt>
              <c:pt idx="8">
                <c:v>0.46</c:v>
              </c:pt>
              <c:pt idx="9">
                <c:v>0.45500000000000002</c:v>
              </c:pt>
              <c:pt idx="10">
                <c:v>0.45</c:v>
              </c:pt>
              <c:pt idx="11">
                <c:v>0.44500000000000001</c:v>
              </c:pt>
              <c:pt idx="12">
                <c:v>0.44</c:v>
              </c:pt>
              <c:pt idx="13">
                <c:v>0.435</c:v>
              </c:pt>
              <c:pt idx="14">
                <c:v>0.43</c:v>
              </c:pt>
              <c:pt idx="15">
                <c:v>0.42499999999999999</c:v>
              </c:pt>
              <c:pt idx="16">
                <c:v>0.42</c:v>
              </c:pt>
              <c:pt idx="17">
                <c:v>0.41499999999999992</c:v>
              </c:pt>
              <c:pt idx="18">
                <c:v>0.41</c:v>
              </c:pt>
              <c:pt idx="19">
                <c:v>0.40500000000000003</c:v>
              </c:pt>
              <c:pt idx="20">
                <c:v>0.4</c:v>
              </c:pt>
              <c:pt idx="21">
                <c:v>0.39500000000000002</c:v>
              </c:pt>
              <c:pt idx="22">
                <c:v>0.39</c:v>
              </c:pt>
              <c:pt idx="23">
                <c:v>0.38500000000000001</c:v>
              </c:pt>
              <c:pt idx="24">
                <c:v>0.38</c:v>
              </c:pt>
              <c:pt idx="25">
                <c:v>0.375</c:v>
              </c:pt>
              <c:pt idx="26">
                <c:v>0.37</c:v>
              </c:pt>
              <c:pt idx="27">
                <c:v>0.36499999999999994</c:v>
              </c:pt>
              <c:pt idx="28">
                <c:v>0.36</c:v>
              </c:pt>
              <c:pt idx="29">
                <c:v>0.35499999999999993</c:v>
              </c:pt>
              <c:pt idx="30">
                <c:v>0.35</c:v>
              </c:pt>
              <c:pt idx="31">
                <c:v>0.34499999999999992</c:v>
              </c:pt>
              <c:pt idx="32">
                <c:v>0.34</c:v>
              </c:pt>
              <c:pt idx="33">
                <c:v>0.33500000000000002</c:v>
              </c:pt>
              <c:pt idx="34">
                <c:v>0.33</c:v>
              </c:pt>
              <c:pt idx="35">
                <c:v>0.32499999999999996</c:v>
              </c:pt>
              <c:pt idx="36">
                <c:v>0.32</c:v>
              </c:pt>
              <c:pt idx="37">
                <c:v>0.315</c:v>
              </c:pt>
              <c:pt idx="38">
                <c:v>0.31</c:v>
              </c:pt>
              <c:pt idx="39">
                <c:v>0.30499999999999994</c:v>
              </c:pt>
              <c:pt idx="40">
                <c:v>0.3</c:v>
              </c:pt>
              <c:pt idx="41">
                <c:v>0.29499999999999993</c:v>
              </c:pt>
              <c:pt idx="42">
                <c:v>0.28999999999999992</c:v>
              </c:pt>
              <c:pt idx="43">
                <c:v>0.28499999999999998</c:v>
              </c:pt>
              <c:pt idx="44">
                <c:v>0.28000000000000003</c:v>
              </c:pt>
              <c:pt idx="45">
                <c:v>0.27499999999999997</c:v>
              </c:pt>
              <c:pt idx="46">
                <c:v>0.27</c:v>
              </c:pt>
              <c:pt idx="47">
                <c:v>0.26499999999999996</c:v>
              </c:pt>
              <c:pt idx="48">
                <c:v>0.26</c:v>
              </c:pt>
              <c:pt idx="49">
                <c:v>0.255</c:v>
              </c:pt>
              <c:pt idx="50">
                <c:v>0.25</c:v>
              </c:pt>
              <c:pt idx="51">
                <c:v>0.245</c:v>
              </c:pt>
              <c:pt idx="52">
                <c:v>0.24</c:v>
              </c:pt>
              <c:pt idx="53">
                <c:v>0.23499999999999999</c:v>
              </c:pt>
              <c:pt idx="54">
                <c:v>0.23</c:v>
              </c:pt>
              <c:pt idx="55">
                <c:v>0.22500000000000001</c:v>
              </c:pt>
              <c:pt idx="56">
                <c:v>0.22</c:v>
              </c:pt>
              <c:pt idx="57">
                <c:v>0.215</c:v>
              </c:pt>
              <c:pt idx="58">
                <c:v>0.21</c:v>
              </c:pt>
              <c:pt idx="59">
                <c:v>0.20499999999999999</c:v>
              </c:pt>
              <c:pt idx="60">
                <c:v>0.2</c:v>
              </c:pt>
              <c:pt idx="61">
                <c:v>0.19500000000000001</c:v>
              </c:pt>
              <c:pt idx="62">
                <c:v>0.19</c:v>
              </c:pt>
              <c:pt idx="63">
                <c:v>0.185</c:v>
              </c:pt>
              <c:pt idx="64">
                <c:v>0.18</c:v>
              </c:pt>
              <c:pt idx="65">
                <c:v>0.17499999999999999</c:v>
              </c:pt>
              <c:pt idx="66">
                <c:v>0.17</c:v>
              </c:pt>
              <c:pt idx="67">
                <c:v>0.16500000000000001</c:v>
              </c:pt>
              <c:pt idx="68">
                <c:v>0.16</c:v>
              </c:pt>
              <c:pt idx="69">
                <c:v>0.155</c:v>
              </c:pt>
              <c:pt idx="70">
                <c:v>0.15</c:v>
              </c:pt>
              <c:pt idx="71">
                <c:v>0.14499999999999996</c:v>
              </c:pt>
              <c:pt idx="72">
                <c:v>0.13999999999999999</c:v>
              </c:pt>
              <c:pt idx="73">
                <c:v>0.13500000000000001</c:v>
              </c:pt>
              <c:pt idx="74">
                <c:v>0.13</c:v>
              </c:pt>
              <c:pt idx="75">
                <c:v>0.125</c:v>
              </c:pt>
              <c:pt idx="76">
                <c:v>0.12</c:v>
              </c:pt>
              <c:pt idx="77">
                <c:v>0.115</c:v>
              </c:pt>
              <c:pt idx="78">
                <c:v>0.11</c:v>
              </c:pt>
              <c:pt idx="79">
                <c:v>0.105</c:v>
              </c:pt>
              <c:pt idx="80">
                <c:v>9.9999999999999589E-2</c:v>
              </c:pt>
              <c:pt idx="81">
                <c:v>9.4999999999999599E-2</c:v>
              </c:pt>
              <c:pt idx="82">
                <c:v>8.999999999999958E-2</c:v>
              </c:pt>
              <c:pt idx="83">
                <c:v>8.4999999999999604E-2</c:v>
              </c:pt>
              <c:pt idx="84">
                <c:v>7.9999999999999585E-2</c:v>
              </c:pt>
              <c:pt idx="85">
                <c:v>7.4999999999999595E-2</c:v>
              </c:pt>
              <c:pt idx="86">
                <c:v>6.999999999999959E-2</c:v>
              </c:pt>
              <c:pt idx="87">
                <c:v>6.49999999999996E-2</c:v>
              </c:pt>
              <c:pt idx="88">
                <c:v>5.9999999999999595E-2</c:v>
              </c:pt>
              <c:pt idx="89">
                <c:v>5.4999999999999598E-2</c:v>
              </c:pt>
              <c:pt idx="90">
                <c:v>4.9999999999999593E-2</c:v>
              </c:pt>
              <c:pt idx="91">
                <c:v>4.4999999999999603E-2</c:v>
              </c:pt>
              <c:pt idx="92">
                <c:v>3.9999999999999591E-2</c:v>
              </c:pt>
              <c:pt idx="93">
                <c:v>3.4999999999999601E-2</c:v>
              </c:pt>
              <c:pt idx="94">
                <c:v>2.99999999999996E-2</c:v>
              </c:pt>
              <c:pt idx="95">
                <c:v>2.4999999999999599E-2</c:v>
              </c:pt>
              <c:pt idx="96">
                <c:v>1.9999999999999598E-2</c:v>
              </c:pt>
              <c:pt idx="97">
                <c:v>1.4999999999999599E-2</c:v>
              </c:pt>
              <c:pt idx="98">
                <c:v>1.4499999999999598E-2</c:v>
              </c:pt>
              <c:pt idx="99">
                <c:v>1.3999999999999698E-2</c:v>
              </c:pt>
              <c:pt idx="100">
                <c:v>1.34999999999997E-2</c:v>
              </c:pt>
              <c:pt idx="101">
                <c:v>1.29999999999998E-2</c:v>
              </c:pt>
              <c:pt idx="102">
                <c:v>1.2499999999999798E-2</c:v>
              </c:pt>
              <c:pt idx="103">
                <c:v>1.19999999999999E-2</c:v>
              </c:pt>
              <c:pt idx="104">
                <c:v>1.15E-2</c:v>
              </c:pt>
              <c:pt idx="105">
                <c:v>1.0999999999999998E-2</c:v>
              </c:pt>
              <c:pt idx="106">
                <c:v>1.05000000000001E-2</c:v>
              </c:pt>
              <c:pt idx="107">
                <c:v>1.0000000000000101E-2</c:v>
              </c:pt>
              <c:pt idx="108">
                <c:v>9.5000000000001698E-3</c:v>
              </c:pt>
              <c:pt idx="109">
                <c:v>9.0000000000002283E-3</c:v>
              </c:pt>
              <c:pt idx="110">
                <c:v>8.5000000000002886E-3</c:v>
              </c:pt>
              <c:pt idx="111">
                <c:v>8.0000000000003402E-3</c:v>
              </c:pt>
              <c:pt idx="112">
                <c:v>7.5000000000003996E-3</c:v>
              </c:pt>
              <c:pt idx="113">
                <c:v>7.0000000000004494E-3</c:v>
              </c:pt>
              <c:pt idx="114">
                <c:v>6.5000000000005088E-3</c:v>
              </c:pt>
              <c:pt idx="115">
                <c:v>6.0000000000005596E-3</c:v>
              </c:pt>
              <c:pt idx="116">
                <c:v>5.500000000000619E-3</c:v>
              </c:pt>
              <c:pt idx="117">
                <c:v>5.0000000000006688E-3</c:v>
              </c:pt>
              <c:pt idx="118">
                <c:v>4.50000000000073E-3</c:v>
              </c:pt>
              <c:pt idx="119">
                <c:v>4.000000000000779E-3</c:v>
              </c:pt>
              <c:pt idx="120">
                <c:v>3.5000000000008397E-3</c:v>
              </c:pt>
              <c:pt idx="121">
                <c:v>3.00000000000089E-3</c:v>
              </c:pt>
              <c:pt idx="122">
                <c:v>2.5000000000009494E-3</c:v>
              </c:pt>
              <c:pt idx="123">
                <c:v>2.0000000000009997E-3</c:v>
              </c:pt>
              <c:pt idx="124">
                <c:v>1.5000000000010597E-3</c:v>
              </c:pt>
              <c:pt idx="125">
                <c:v>1.0000000000011098E-3</c:v>
              </c:pt>
              <c:pt idx="126">
                <c:v>5.0000000000116585E-4</c:v>
              </c:pt>
              <c:pt idx="127">
                <c:v>1.2212453270876698E-15</c:v>
              </c:pt>
            </c:numLit>
          </c:yVal>
          <c:smooth val="0"/>
          <c:extLst>
            <c:ext xmlns:c16="http://schemas.microsoft.com/office/drawing/2014/chart" uri="{C3380CC4-5D6E-409C-BE32-E72D297353CC}">
              <c16:uniqueId val="{00000000-CBF3-4AB8-80C8-245A292CC703}"/>
            </c:ext>
          </c:extLst>
        </c:ser>
        <c:ser>
          <c:idx val="2"/>
          <c:order val="2"/>
          <c:tx>
            <c:v>Modelled</c:v>
          </c:tx>
          <c:spPr>
            <a:ln w="12700" cmpd="sng">
              <a:solidFill>
                <a:schemeClr val="tx1">
                  <a:lumMod val="95000"/>
                  <a:lumOff val="5000"/>
                </a:schemeClr>
              </a:solidFill>
              <a:prstDash val="sysDash"/>
            </a:ln>
          </c:spPr>
          <c:marker>
            <c:symbol val="circle"/>
            <c:size val="5"/>
            <c:spPr>
              <a:solidFill>
                <a:schemeClr val="bg2">
                  <a:lumMod val="50000"/>
                </a:schemeClr>
              </a:solidFill>
              <a:effectLst/>
            </c:spPr>
          </c:marker>
          <c:xVal>
            <c:numLit>
              <c:formatCode>General</c:formatCode>
              <c:ptCount val="5"/>
              <c:pt idx="0">
                <c:v>0.5</c:v>
              </c:pt>
              <c:pt idx="1">
                <c:v>0.75</c:v>
              </c:pt>
              <c:pt idx="2">
                <c:v>0.9</c:v>
              </c:pt>
              <c:pt idx="3">
                <c:v>0.95</c:v>
              </c:pt>
              <c:pt idx="4">
                <c:v>0.995</c:v>
              </c:pt>
            </c:numLit>
          </c:xVal>
          <c:yVal>
            <c:numRef>
              <c:f>('510'!$E$53,'510'!$F$54,'510'!$G$55,'510'!$H$56,'510'!$I$57)</c:f>
              <c:numCache>
                <c:formatCode>0.0000%</c:formatCode>
                <c:ptCount val="5"/>
                <c:pt idx="0" formatCode="General">
                  <c:v>0</c:v>
                </c:pt>
              </c:numCache>
            </c:numRef>
          </c:yVal>
          <c:smooth val="0"/>
          <c:extLst>
            <c:ext xmlns:c16="http://schemas.microsoft.com/office/drawing/2014/chart" uri="{C3380CC4-5D6E-409C-BE32-E72D297353CC}">
              <c16:uniqueId val="{00000001-CBF3-4AB8-80C8-245A292CC703}"/>
            </c:ext>
          </c:extLst>
        </c:ser>
        <c:ser>
          <c:idx val="1"/>
          <c:order val="1"/>
          <c:tx>
            <c:v>Independent</c:v>
          </c:tx>
          <c:spPr>
            <a:ln w="12700" cmpd="sng">
              <a:solidFill>
                <a:srgbClr val="FF0000"/>
              </a:solidFill>
            </a:ln>
          </c:spPr>
          <c:marker>
            <c:symbol val="none"/>
          </c:marker>
          <c:xVal>
            <c:numLit>
              <c:formatCode>General</c:formatCode>
              <c:ptCount val="128"/>
              <c:pt idx="0">
                <c:v>0.5</c:v>
              </c:pt>
              <c:pt idx="1">
                <c:v>0.505</c:v>
              </c:pt>
              <c:pt idx="2">
                <c:v>0.51</c:v>
              </c:pt>
              <c:pt idx="3">
                <c:v>0.5149999999999999</c:v>
              </c:pt>
              <c:pt idx="4">
                <c:v>0.52</c:v>
              </c:pt>
              <c:pt idx="5">
                <c:v>0.52499999999999991</c:v>
              </c:pt>
              <c:pt idx="6">
                <c:v>0.53</c:v>
              </c:pt>
              <c:pt idx="7">
                <c:v>0.53499999999999992</c:v>
              </c:pt>
              <c:pt idx="8">
                <c:v>0.54</c:v>
              </c:pt>
              <c:pt idx="9">
                <c:v>0.54500000000000004</c:v>
              </c:pt>
              <c:pt idx="10">
                <c:v>0.54999999999999993</c:v>
              </c:pt>
              <c:pt idx="11">
                <c:v>0.55500000000000005</c:v>
              </c:pt>
              <c:pt idx="12">
                <c:v>0.55999999999999994</c:v>
              </c:pt>
              <c:pt idx="13">
                <c:v>0.56499999999999995</c:v>
              </c:pt>
              <c:pt idx="14">
                <c:v>0.56999999999999984</c:v>
              </c:pt>
              <c:pt idx="15">
                <c:v>0.57499999999999996</c:v>
              </c:pt>
              <c:pt idx="16">
                <c:v>0.57999999999999985</c:v>
              </c:pt>
              <c:pt idx="17">
                <c:v>0.58499999999999985</c:v>
              </c:pt>
              <c:pt idx="18">
                <c:v>0.59</c:v>
              </c:pt>
              <c:pt idx="19">
                <c:v>0.59499999999999986</c:v>
              </c:pt>
              <c:pt idx="20">
                <c:v>0.6</c:v>
              </c:pt>
              <c:pt idx="21">
                <c:v>0.60499999999999987</c:v>
              </c:pt>
              <c:pt idx="22">
                <c:v>0.61</c:v>
              </c:pt>
              <c:pt idx="23">
                <c:v>0.61499999999999988</c:v>
              </c:pt>
              <c:pt idx="24">
                <c:v>0.62</c:v>
              </c:pt>
              <c:pt idx="25">
                <c:v>0.625</c:v>
              </c:pt>
              <c:pt idx="26">
                <c:v>0.63</c:v>
              </c:pt>
              <c:pt idx="27">
                <c:v>0.63500000000000001</c:v>
              </c:pt>
              <c:pt idx="28">
                <c:v>0.64</c:v>
              </c:pt>
              <c:pt idx="29">
                <c:v>0.64500000000000002</c:v>
              </c:pt>
              <c:pt idx="30">
                <c:v>0.65</c:v>
              </c:pt>
              <c:pt idx="31">
                <c:v>0.65500000000000003</c:v>
              </c:pt>
              <c:pt idx="32">
                <c:v>0.66</c:v>
              </c:pt>
              <c:pt idx="33">
                <c:v>0.66500000000000004</c:v>
              </c:pt>
              <c:pt idx="34">
                <c:v>0.67</c:v>
              </c:pt>
              <c:pt idx="35">
                <c:v>0.67499999999999993</c:v>
              </c:pt>
              <c:pt idx="36">
                <c:v>0.68</c:v>
              </c:pt>
              <c:pt idx="37">
                <c:v>0.68499999999999994</c:v>
              </c:pt>
              <c:pt idx="38">
                <c:v>0.69</c:v>
              </c:pt>
              <c:pt idx="39">
                <c:v>0.69499999999999984</c:v>
              </c:pt>
              <c:pt idx="40">
                <c:v>0.7</c:v>
              </c:pt>
              <c:pt idx="41">
                <c:v>0.70499999999999985</c:v>
              </c:pt>
              <c:pt idx="42">
                <c:v>0.71</c:v>
              </c:pt>
              <c:pt idx="43">
                <c:v>0.71499999999999997</c:v>
              </c:pt>
              <c:pt idx="44">
                <c:v>0.72</c:v>
              </c:pt>
              <c:pt idx="45">
                <c:v>0.72499999999999998</c:v>
              </c:pt>
              <c:pt idx="46">
                <c:v>0.73</c:v>
              </c:pt>
              <c:pt idx="47">
                <c:v>0.73499999999999999</c:v>
              </c:pt>
              <c:pt idx="48">
                <c:v>0.74</c:v>
              </c:pt>
              <c:pt idx="49">
                <c:v>0.745</c:v>
              </c:pt>
              <c:pt idx="50">
                <c:v>0.75</c:v>
              </c:pt>
              <c:pt idx="51">
                <c:v>0.755</c:v>
              </c:pt>
              <c:pt idx="52">
                <c:v>0.76</c:v>
              </c:pt>
              <c:pt idx="53">
                <c:v>0.7649999999999999</c:v>
              </c:pt>
              <c:pt idx="54">
                <c:v>0.77</c:v>
              </c:pt>
              <c:pt idx="55">
                <c:v>0.77499999999999991</c:v>
              </c:pt>
              <c:pt idx="56">
                <c:v>0.78</c:v>
              </c:pt>
              <c:pt idx="57">
                <c:v>0.78499999999999992</c:v>
              </c:pt>
              <c:pt idx="58">
                <c:v>0.79</c:v>
              </c:pt>
              <c:pt idx="59">
                <c:v>0.79500000000000004</c:v>
              </c:pt>
              <c:pt idx="60">
                <c:v>0.8</c:v>
              </c:pt>
              <c:pt idx="61">
                <c:v>0.80500000000000005</c:v>
              </c:pt>
              <c:pt idx="62">
                <c:v>0.81</c:v>
              </c:pt>
              <c:pt idx="63">
                <c:v>0.81499999999999995</c:v>
              </c:pt>
              <c:pt idx="64">
                <c:v>0.82</c:v>
              </c:pt>
              <c:pt idx="65">
                <c:v>0.82499999999999996</c:v>
              </c:pt>
              <c:pt idx="66">
                <c:v>0.83</c:v>
              </c:pt>
              <c:pt idx="67">
                <c:v>0.83499999999999985</c:v>
              </c:pt>
              <c:pt idx="68">
                <c:v>0.84</c:v>
              </c:pt>
              <c:pt idx="69">
                <c:v>0.84499999999999986</c:v>
              </c:pt>
              <c:pt idx="70">
                <c:v>0.85</c:v>
              </c:pt>
              <c:pt idx="71">
                <c:v>0.85499999999999987</c:v>
              </c:pt>
              <c:pt idx="72">
                <c:v>0.86</c:v>
              </c:pt>
              <c:pt idx="73">
                <c:v>0.86499999999999988</c:v>
              </c:pt>
              <c:pt idx="74">
                <c:v>0.87</c:v>
              </c:pt>
              <c:pt idx="75">
                <c:v>0.875</c:v>
              </c:pt>
              <c:pt idx="76">
                <c:v>0.88</c:v>
              </c:pt>
              <c:pt idx="77">
                <c:v>0.88500000000000001</c:v>
              </c:pt>
              <c:pt idx="78">
                <c:v>0.89</c:v>
              </c:pt>
              <c:pt idx="79">
                <c:v>0.89500000000000002</c:v>
              </c:pt>
              <c:pt idx="80">
                <c:v>0.9</c:v>
              </c:pt>
              <c:pt idx="81">
                <c:v>0.90500000000000003</c:v>
              </c:pt>
              <c:pt idx="82">
                <c:v>0.91</c:v>
              </c:pt>
              <c:pt idx="83">
                <c:v>0.91500000000000004</c:v>
              </c:pt>
              <c:pt idx="84">
                <c:v>0.92</c:v>
              </c:pt>
              <c:pt idx="85">
                <c:v>0.92499999999999993</c:v>
              </c:pt>
              <c:pt idx="86">
                <c:v>0.93</c:v>
              </c:pt>
              <c:pt idx="87">
                <c:v>0.93499999999999994</c:v>
              </c:pt>
              <c:pt idx="88">
                <c:v>0.94</c:v>
              </c:pt>
              <c:pt idx="89">
                <c:v>0.94499999999999984</c:v>
              </c:pt>
              <c:pt idx="90">
                <c:v>0.95</c:v>
              </c:pt>
              <c:pt idx="91">
                <c:v>0.95499999999999985</c:v>
              </c:pt>
              <c:pt idx="92">
                <c:v>0.96</c:v>
              </c:pt>
              <c:pt idx="93">
                <c:v>0.96499999999999997</c:v>
              </c:pt>
              <c:pt idx="94">
                <c:v>0.97</c:v>
              </c:pt>
              <c:pt idx="95">
                <c:v>0.97499999999999998</c:v>
              </c:pt>
              <c:pt idx="96">
                <c:v>0.98</c:v>
              </c:pt>
              <c:pt idx="97">
                <c:v>0.98499999999999999</c:v>
              </c:pt>
              <c:pt idx="98">
                <c:v>0.98549999999999993</c:v>
              </c:pt>
              <c:pt idx="99">
                <c:v>0.98599999999999999</c:v>
              </c:pt>
              <c:pt idx="100">
                <c:v>0.98649999999999993</c:v>
              </c:pt>
              <c:pt idx="101">
                <c:v>0.98699999999999999</c:v>
              </c:pt>
              <c:pt idx="102">
                <c:v>0.98749999999999993</c:v>
              </c:pt>
              <c:pt idx="103">
                <c:v>0.98799999999999999</c:v>
              </c:pt>
              <c:pt idx="104">
                <c:v>0.98850000000000005</c:v>
              </c:pt>
              <c:pt idx="105">
                <c:v>0.98899999999999988</c:v>
              </c:pt>
              <c:pt idx="106">
                <c:v>0.98950000000000005</c:v>
              </c:pt>
              <c:pt idx="107">
                <c:v>0.99</c:v>
              </c:pt>
              <c:pt idx="108">
                <c:v>0.99050000000000005</c:v>
              </c:pt>
              <c:pt idx="109">
                <c:v>0.99099999999999988</c:v>
              </c:pt>
              <c:pt idx="110">
                <c:v>0.99150000000000005</c:v>
              </c:pt>
              <c:pt idx="111">
                <c:v>0.99199999999999988</c:v>
              </c:pt>
              <c:pt idx="112">
                <c:v>0.99250000000000005</c:v>
              </c:pt>
              <c:pt idx="113">
                <c:v>0.99299999999999988</c:v>
              </c:pt>
              <c:pt idx="114">
                <c:v>0.99349999999999894</c:v>
              </c:pt>
              <c:pt idx="115">
                <c:v>0.993999999999999</c:v>
              </c:pt>
              <c:pt idx="116">
                <c:v>0.99449999999999894</c:v>
              </c:pt>
              <c:pt idx="117">
                <c:v>0.994999999999999</c:v>
              </c:pt>
              <c:pt idx="118">
                <c:v>0.99549999999999894</c:v>
              </c:pt>
              <c:pt idx="119">
                <c:v>0.995999999999999</c:v>
              </c:pt>
              <c:pt idx="120">
                <c:v>0.99649999999999894</c:v>
              </c:pt>
              <c:pt idx="121">
                <c:v>0.996999999999999</c:v>
              </c:pt>
              <c:pt idx="122">
                <c:v>0.99749999999999894</c:v>
              </c:pt>
              <c:pt idx="123">
                <c:v>0.997999999999999</c:v>
              </c:pt>
              <c:pt idx="124">
                <c:v>0.99849999999999894</c:v>
              </c:pt>
              <c:pt idx="125">
                <c:v>0.998999999999999</c:v>
              </c:pt>
              <c:pt idx="126">
                <c:v>0.99949999999999883</c:v>
              </c:pt>
              <c:pt idx="127">
                <c:v>0.99999999999999889</c:v>
              </c:pt>
            </c:numLit>
          </c:xVal>
          <c:yVal>
            <c:numLit>
              <c:formatCode>General</c:formatCode>
              <c:ptCount val="128"/>
              <c:pt idx="0">
                <c:v>0.25</c:v>
              </c:pt>
              <c:pt idx="1">
                <c:v>0.24502499999999997</c:v>
              </c:pt>
              <c:pt idx="2">
                <c:v>0.24010000000000001</c:v>
              </c:pt>
              <c:pt idx="3">
                <c:v>0.23522499999999999</c:v>
              </c:pt>
              <c:pt idx="4">
                <c:v>0.23039999999999997</c:v>
              </c:pt>
              <c:pt idx="5">
                <c:v>0.22562499999999996</c:v>
              </c:pt>
              <c:pt idx="6">
                <c:v>0.22089999999999999</c:v>
              </c:pt>
              <c:pt idx="7">
                <c:v>0.216225</c:v>
              </c:pt>
              <c:pt idx="8">
                <c:v>0.21159999999999998</c:v>
              </c:pt>
              <c:pt idx="9">
                <c:v>0.20702499999999999</c:v>
              </c:pt>
              <c:pt idx="10">
                <c:v>0.20249999999999999</c:v>
              </c:pt>
              <c:pt idx="11">
                <c:v>0.19802500000000001</c:v>
              </c:pt>
              <c:pt idx="12">
                <c:v>0.19359999999999997</c:v>
              </c:pt>
              <c:pt idx="13">
                <c:v>0.189225</c:v>
              </c:pt>
              <c:pt idx="14">
                <c:v>0.18490000000000001</c:v>
              </c:pt>
              <c:pt idx="15">
                <c:v>0.18062500000000001</c:v>
              </c:pt>
              <c:pt idx="16">
                <c:v>0.1764</c:v>
              </c:pt>
              <c:pt idx="17">
                <c:v>0.17222499999999999</c:v>
              </c:pt>
              <c:pt idx="18">
                <c:v>0.1681</c:v>
              </c:pt>
              <c:pt idx="19">
                <c:v>0.164025</c:v>
              </c:pt>
              <c:pt idx="20">
                <c:v>0.16</c:v>
              </c:pt>
              <c:pt idx="21">
                <c:v>0.156025</c:v>
              </c:pt>
              <c:pt idx="22">
                <c:v>0.15209999999999999</c:v>
              </c:pt>
              <c:pt idx="23">
                <c:v>0.148225</c:v>
              </c:pt>
              <c:pt idx="24">
                <c:v>0.1444</c:v>
              </c:pt>
              <c:pt idx="25">
                <c:v>0.140625</c:v>
              </c:pt>
              <c:pt idx="26">
                <c:v>0.13689999999999997</c:v>
              </c:pt>
              <c:pt idx="27">
                <c:v>0.13322499999999998</c:v>
              </c:pt>
              <c:pt idx="28">
                <c:v>0.12959999999999997</c:v>
              </c:pt>
              <c:pt idx="29">
                <c:v>0.126025</c:v>
              </c:pt>
              <c:pt idx="30">
                <c:v>0.1225</c:v>
              </c:pt>
              <c:pt idx="31">
                <c:v>0.11902500000000001</c:v>
              </c:pt>
              <c:pt idx="32">
                <c:v>0.11559999999999998</c:v>
              </c:pt>
              <c:pt idx="33">
                <c:v>0.11222500000000001</c:v>
              </c:pt>
              <c:pt idx="34">
                <c:v>0.1089</c:v>
              </c:pt>
              <c:pt idx="35">
                <c:v>0.105625</c:v>
              </c:pt>
              <c:pt idx="36">
                <c:v>0.1024</c:v>
              </c:pt>
              <c:pt idx="37">
                <c:v>9.9224999999999897E-2</c:v>
              </c:pt>
              <c:pt idx="38">
                <c:v>9.6099999999999894E-2</c:v>
              </c:pt>
              <c:pt idx="39">
                <c:v>9.3024999999999886E-2</c:v>
              </c:pt>
              <c:pt idx="40">
                <c:v>8.99999999999999E-2</c:v>
              </c:pt>
              <c:pt idx="41">
                <c:v>8.702499999999988E-2</c:v>
              </c:pt>
              <c:pt idx="42">
                <c:v>8.4099999999999883E-2</c:v>
              </c:pt>
              <c:pt idx="43">
                <c:v>8.1224999999999895E-2</c:v>
              </c:pt>
              <c:pt idx="44">
                <c:v>7.8399999999999886E-2</c:v>
              </c:pt>
              <c:pt idx="45">
                <c:v>7.5624999999999901E-2</c:v>
              </c:pt>
              <c:pt idx="46">
                <c:v>7.2899999999999882E-2</c:v>
              </c:pt>
              <c:pt idx="47">
                <c:v>7.0224999999999899E-2</c:v>
              </c:pt>
              <c:pt idx="48">
                <c:v>6.7599999999999882E-2</c:v>
              </c:pt>
              <c:pt idx="49">
                <c:v>6.5024999999999888E-2</c:v>
              </c:pt>
              <c:pt idx="50">
                <c:v>6.2499999999999903E-2</c:v>
              </c:pt>
              <c:pt idx="51">
                <c:v>6.0024999999999898E-2</c:v>
              </c:pt>
              <c:pt idx="52">
                <c:v>5.7599999999999894E-2</c:v>
              </c:pt>
              <c:pt idx="53">
                <c:v>5.5224999999999892E-2</c:v>
              </c:pt>
              <c:pt idx="54">
                <c:v>5.2899999999999892E-2</c:v>
              </c:pt>
              <c:pt idx="55">
                <c:v>5.0624999999999892E-2</c:v>
              </c:pt>
              <c:pt idx="56">
                <c:v>4.8399999999999894E-2</c:v>
              </c:pt>
              <c:pt idx="57">
                <c:v>4.6224999999999891E-2</c:v>
              </c:pt>
              <c:pt idx="58">
                <c:v>4.4099999999999896E-2</c:v>
              </c:pt>
              <c:pt idx="59">
                <c:v>4.2024999999999903E-2</c:v>
              </c:pt>
              <c:pt idx="60">
                <c:v>3.9999999999999897E-2</c:v>
              </c:pt>
              <c:pt idx="61">
                <c:v>3.8024999999999892E-2</c:v>
              </c:pt>
              <c:pt idx="62">
                <c:v>3.6099999999999903E-2</c:v>
              </c:pt>
              <c:pt idx="63">
                <c:v>3.4224999999999894E-2</c:v>
              </c:pt>
              <c:pt idx="64">
                <c:v>3.2399999999999894E-2</c:v>
              </c:pt>
              <c:pt idx="65">
                <c:v>3.0624999999999899E-2</c:v>
              </c:pt>
              <c:pt idx="66">
                <c:v>2.8899999999999898E-2</c:v>
              </c:pt>
              <c:pt idx="67">
                <c:v>2.7224999999999899E-2</c:v>
              </c:pt>
              <c:pt idx="68">
                <c:v>2.5599999999999901E-2</c:v>
              </c:pt>
              <c:pt idx="69">
                <c:v>2.4024999999999901E-2</c:v>
              </c:pt>
              <c:pt idx="70">
                <c:v>2.2499999999999899E-2</c:v>
              </c:pt>
              <c:pt idx="71">
                <c:v>2.1024999999999898E-2</c:v>
              </c:pt>
              <c:pt idx="72">
                <c:v>1.9599999999999899E-2</c:v>
              </c:pt>
              <c:pt idx="73">
                <c:v>1.8224999999999898E-2</c:v>
              </c:pt>
              <c:pt idx="74">
                <c:v>1.6899999999999898E-2</c:v>
              </c:pt>
              <c:pt idx="75">
                <c:v>1.5624999999999898E-2</c:v>
              </c:pt>
              <c:pt idx="76">
                <c:v>1.4399999999999901E-2</c:v>
              </c:pt>
              <c:pt idx="77">
                <c:v>1.3224999999999898E-2</c:v>
              </c:pt>
              <c:pt idx="78">
                <c:v>1.2099999999999901E-2</c:v>
              </c:pt>
              <c:pt idx="79">
                <c:v>1.1024999999999898E-2</c:v>
              </c:pt>
              <c:pt idx="80">
                <c:v>9.9999999999999291E-3</c:v>
              </c:pt>
              <c:pt idx="81">
                <c:v>9.0249999999999289E-3</c:v>
              </c:pt>
              <c:pt idx="82">
                <c:v>8.0999999999999302E-3</c:v>
              </c:pt>
              <c:pt idx="83">
                <c:v>7.2249999999999389E-3</c:v>
              </c:pt>
              <c:pt idx="84">
                <c:v>6.3999999999999396E-3</c:v>
              </c:pt>
              <c:pt idx="85">
                <c:v>5.6249999999999391E-3</c:v>
              </c:pt>
              <c:pt idx="86">
                <c:v>4.8999999999999495E-3</c:v>
              </c:pt>
              <c:pt idx="87">
                <c:v>4.2249999999999493E-3</c:v>
              </c:pt>
              <c:pt idx="88">
                <c:v>3.5999999999999496E-3</c:v>
              </c:pt>
              <c:pt idx="89">
                <c:v>3.0249999999999596E-3</c:v>
              </c:pt>
              <c:pt idx="90">
                <c:v>2.4999999999999602E-3</c:v>
              </c:pt>
              <c:pt idx="91">
                <c:v>2.02499999999996E-3</c:v>
              </c:pt>
              <c:pt idx="92">
                <c:v>1.5999999999999697E-3</c:v>
              </c:pt>
              <c:pt idx="93">
                <c:v>1.2249999999999698E-3</c:v>
              </c:pt>
              <c:pt idx="94">
                <c:v>8.9999999999997504E-4</c:v>
              </c:pt>
              <c:pt idx="95">
                <c:v>6.2499999999997898E-4</c:v>
              </c:pt>
              <c:pt idx="96">
                <c:v>3.99999999999983E-4</c:v>
              </c:pt>
              <c:pt idx="97">
                <c:v>2.2499999999998698E-4</c:v>
              </c:pt>
              <c:pt idx="98">
                <c:v>2.1024999999998898E-4</c:v>
              </c:pt>
              <c:pt idx="99">
                <c:v>1.9599999999999097E-4</c:v>
              </c:pt>
              <c:pt idx="100">
                <c:v>1.8224999999999296E-4</c:v>
              </c:pt>
              <c:pt idx="101">
                <c:v>1.6899999999999497E-4</c:v>
              </c:pt>
              <c:pt idx="102">
                <c:v>1.5624999999999596E-4</c:v>
              </c:pt>
              <c:pt idx="103">
                <c:v>1.43999999999998E-4</c:v>
              </c:pt>
              <c:pt idx="104">
                <c:v>1.3224999999999899E-4</c:v>
              </c:pt>
              <c:pt idx="105">
                <c:v>1.21E-4</c:v>
              </c:pt>
              <c:pt idx="106">
                <c:v>1.10250000000001E-4</c:v>
              </c:pt>
              <c:pt idx="107">
                <c:v>1.00000000000002E-4</c:v>
              </c:pt>
              <c:pt idx="108">
                <c:v>9.0250000000003291E-5</c:v>
              </c:pt>
              <c:pt idx="109">
                <c:v>8.1000000000004097E-5</c:v>
              </c:pt>
              <c:pt idx="110">
                <c:v>7.2250000000004792E-5</c:v>
              </c:pt>
              <c:pt idx="111">
                <c:v>6.4000000000005405E-5</c:v>
              </c:pt>
              <c:pt idx="112">
                <c:v>5.6250000000005901E-5</c:v>
              </c:pt>
              <c:pt idx="113">
                <c:v>4.9000000000006294E-5</c:v>
              </c:pt>
              <c:pt idx="114">
                <c:v>4.225000000000659E-5</c:v>
              </c:pt>
              <c:pt idx="115">
                <c:v>3.6000000000006703E-5</c:v>
              </c:pt>
              <c:pt idx="116">
                <c:v>3.0250000000006797E-5</c:v>
              </c:pt>
              <c:pt idx="117">
                <c:v>2.50000000000067E-5</c:v>
              </c:pt>
              <c:pt idx="118">
                <c:v>2.0250000000006496E-5</c:v>
              </c:pt>
              <c:pt idx="119">
                <c:v>1.60000000000062E-5</c:v>
              </c:pt>
              <c:pt idx="120">
                <c:v>1.2250000000005898E-5</c:v>
              </c:pt>
              <c:pt idx="121">
                <c:v>9.0000000000053501E-6</c:v>
              </c:pt>
              <c:pt idx="122">
                <c:v>6.2500000000047293E-6</c:v>
              </c:pt>
              <c:pt idx="123">
                <c:v>4.0000000000040004E-6</c:v>
              </c:pt>
              <c:pt idx="124">
                <c:v>2.2500000000031701E-6</c:v>
              </c:pt>
              <c:pt idx="125">
                <c:v>1.0000000000022198E-6</c:v>
              </c:pt>
              <c:pt idx="126">
                <c:v>2.5000000000116593E-7</c:v>
              </c:pt>
              <c:pt idx="127">
                <c:v>1.49144014893348E-30</c:v>
              </c:pt>
            </c:numLit>
          </c:yVal>
          <c:smooth val="0"/>
          <c:extLst>
            <c:ext xmlns:c16="http://schemas.microsoft.com/office/drawing/2014/chart" uri="{C3380CC4-5D6E-409C-BE32-E72D297353CC}">
              <c16:uniqueId val="{00000002-CBF3-4AB8-80C8-245A292CC703}"/>
            </c:ext>
          </c:extLst>
        </c:ser>
        <c:dLbls>
          <c:showLegendKey val="0"/>
          <c:showVal val="0"/>
          <c:showCatName val="0"/>
          <c:showSerName val="0"/>
          <c:showPercent val="0"/>
          <c:showBubbleSize val="0"/>
        </c:dLbls>
        <c:axId val="322914560"/>
        <c:axId val="322920832"/>
      </c:scatterChart>
      <c:valAx>
        <c:axId val="322914560"/>
        <c:scaling>
          <c:orientation val="minMax"/>
          <c:max val="1"/>
          <c:min val="0.5"/>
        </c:scaling>
        <c:delete val="0"/>
        <c:axPos val="b"/>
        <c:title>
          <c:tx>
            <c:rich>
              <a:bodyPr rot="0" vert="horz"/>
              <a:lstStyle/>
              <a:p>
                <a:pPr algn="ctr">
                  <a:defRPr/>
                </a:pPr>
                <a:r>
                  <a:rPr lang="en-US" sz="1200" b="1" u="none" baseline="0">
                    <a:solidFill>
                      <a:schemeClr val="tx1"/>
                    </a:solidFill>
                    <a:latin typeface="Segoe UI"/>
                    <a:ea typeface="Segoe UI"/>
                    <a:cs typeface="Segoe UI"/>
                  </a:rPr>
                  <a:t>Percentile</a:t>
                </a:r>
              </a:p>
            </c:rich>
          </c:tx>
          <c:overlay val="0"/>
          <c:spPr>
            <a:noFill/>
            <a:ln w="9525">
              <a:noFill/>
            </a:ln>
          </c:spPr>
        </c:title>
        <c:numFmt formatCode="0%" sourceLinked="0"/>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322920832"/>
        <c:crosses val="autoZero"/>
        <c:crossBetween val="midCat"/>
      </c:valAx>
      <c:valAx>
        <c:axId val="322920832"/>
        <c:scaling>
          <c:orientation val="minMax"/>
          <c:max val="0.5"/>
        </c:scaling>
        <c:delete val="0"/>
        <c:axPos val="l"/>
        <c:majorGridlines/>
        <c:title>
          <c:tx>
            <c:rich>
              <a:bodyPr rot="-5400000" vert="horz"/>
              <a:lstStyle/>
              <a:p>
                <a:pPr algn="ctr">
                  <a:defRPr/>
                </a:pPr>
                <a:r>
                  <a:rPr lang="en-US" sz="1200" b="1" u="none" baseline="0">
                    <a:solidFill>
                      <a:schemeClr val="tx1"/>
                    </a:solidFill>
                    <a:latin typeface="Segoe UI"/>
                    <a:ea typeface="Segoe UI"/>
                    <a:cs typeface="Segoe UI"/>
                  </a:rPr>
                  <a:t>Joint exceedance Probability</a:t>
                </a:r>
              </a:p>
            </c:rich>
          </c:tx>
          <c:layout>
            <c:manualLayout>
              <c:xMode val="edge"/>
              <c:yMode val="edge"/>
              <c:x val="2.4500000000000001E-2"/>
              <c:y val="0.17349999999999999"/>
            </c:manualLayout>
          </c:layout>
          <c:overlay val="0"/>
          <c:spPr>
            <a:noFill/>
            <a:ln w="9525">
              <a:noFill/>
            </a:ln>
          </c:spPr>
        </c:title>
        <c:numFmt formatCode="0%" sourceLinked="0"/>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322914560"/>
        <c:crosses val="autoZero"/>
        <c:crossBetween val="midCat"/>
      </c:valAx>
    </c:plotArea>
    <c:legend>
      <c:legendPos val="t"/>
      <c:layout>
        <c:manualLayout>
          <c:xMode val="edge"/>
          <c:yMode val="edge"/>
          <c:x val="9.2749999999999985E-2"/>
          <c:y val="5.2999999999999999E-2"/>
          <c:w val="0.73050000000000004"/>
          <c:h val="6.25E-2"/>
        </c:manualLayout>
      </c:layout>
      <c:overlay val="0"/>
      <c:txPr>
        <a:bodyPr rot="0" vert="horz"/>
        <a:lstStyle/>
        <a:p>
          <a:pPr>
            <a:defRPr lang="en-US" b="1" u="none" baseline="0">
              <a:solidFill>
                <a:schemeClr val="tx1"/>
              </a:solidFill>
              <a:latin typeface="Segoe UI"/>
              <a:ea typeface="Segoe UI"/>
              <a:cs typeface="Segoe UI"/>
            </a:defRPr>
          </a:pPr>
          <a:endParaRPr lang="en-US"/>
        </a:p>
      </c:txPr>
    </c:legend>
    <c:plotVisOnly val="1"/>
    <c:dispBlanksAs val="gap"/>
    <c:showDLblsOverMax val="0"/>
  </c:chart>
  <c:txPr>
    <a:bodyPr rot="0" vert="horz"/>
    <a:lstStyle/>
    <a:p>
      <a:pPr>
        <a:defRPr lang="en-US" b="1" u="none" baseline="0">
          <a:solidFill>
            <a:schemeClr val="tx1"/>
          </a:solidFill>
          <a:latin typeface="Arial"/>
          <a:ea typeface="Arial"/>
          <a:cs typeface="Arial"/>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525"/>
          <c:y val="0.13450000000000001"/>
          <c:w val="0.76324999999999987"/>
          <c:h val="0.7337499999999999"/>
        </c:manualLayout>
      </c:layout>
      <c:scatterChart>
        <c:scatterStyle val="lineMarker"/>
        <c:varyColors val="0"/>
        <c:ser>
          <c:idx val="2"/>
          <c:order val="1"/>
          <c:tx>
            <c:v>Modelled</c:v>
          </c:tx>
          <c:spPr>
            <a:ln w="28575">
              <a:noFill/>
            </a:ln>
          </c:spPr>
          <c:marker>
            <c:symbol val="circle"/>
            <c:size val="7"/>
            <c:spPr>
              <a:solidFill>
                <a:schemeClr val="bg2">
                  <a:lumMod val="50000"/>
                </a:schemeClr>
              </a:solidFill>
              <a:ln w="9525">
                <a:noFill/>
              </a:ln>
              <a:effectLst/>
            </c:spPr>
          </c:marker>
          <c:xVal>
            <c:numLit>
              <c:formatCode>General</c:formatCode>
              <c:ptCount val="1"/>
              <c:pt idx="0">
                <c:v>0.994999999999999</c:v>
              </c:pt>
            </c:numLit>
          </c:xVal>
          <c:yVal>
            <c:numRef>
              <c:f>'510'!$I$57</c:f>
              <c:numCache>
                <c:formatCode>0.0000%</c:formatCode>
                <c:ptCount val="1"/>
              </c:numCache>
            </c:numRef>
          </c:yVal>
          <c:smooth val="0"/>
          <c:extLst>
            <c:ext xmlns:c16="http://schemas.microsoft.com/office/drawing/2014/chart" uri="{C3380CC4-5D6E-409C-BE32-E72D297353CC}">
              <c16:uniqueId val="{00000000-97F8-42FF-9BF1-2A3FF003ECB6}"/>
            </c:ext>
          </c:extLst>
        </c:ser>
        <c:ser>
          <c:idx val="1"/>
          <c:order val="0"/>
          <c:tx>
            <c:v>Independent</c:v>
          </c:tx>
          <c:spPr>
            <a:ln w="12700" cmpd="sng">
              <a:solidFill>
                <a:srgbClr val="FF0000"/>
              </a:solidFill>
            </a:ln>
          </c:spPr>
          <c:marker>
            <c:symbol val="none"/>
          </c:marker>
          <c:xVal>
            <c:numLit>
              <c:formatCode>General</c:formatCode>
              <c:ptCount val="21"/>
              <c:pt idx="0">
                <c:v>0.99</c:v>
              </c:pt>
              <c:pt idx="1">
                <c:v>0.99050000000000005</c:v>
              </c:pt>
              <c:pt idx="2">
                <c:v>0.99099999999999988</c:v>
              </c:pt>
              <c:pt idx="3">
                <c:v>0.99150000000000005</c:v>
              </c:pt>
              <c:pt idx="4">
                <c:v>0.99199999999999988</c:v>
              </c:pt>
              <c:pt idx="5">
                <c:v>0.99250000000000005</c:v>
              </c:pt>
              <c:pt idx="6">
                <c:v>0.99299999999999988</c:v>
              </c:pt>
              <c:pt idx="7">
                <c:v>0.99349999999999894</c:v>
              </c:pt>
              <c:pt idx="8">
                <c:v>0.993999999999999</c:v>
              </c:pt>
              <c:pt idx="9">
                <c:v>0.99449999999999894</c:v>
              </c:pt>
              <c:pt idx="10">
                <c:v>0.994999999999999</c:v>
              </c:pt>
              <c:pt idx="11">
                <c:v>0.99549999999999894</c:v>
              </c:pt>
              <c:pt idx="12">
                <c:v>0.995999999999999</c:v>
              </c:pt>
              <c:pt idx="13">
                <c:v>0.99649999999999894</c:v>
              </c:pt>
              <c:pt idx="14">
                <c:v>0.996999999999999</c:v>
              </c:pt>
              <c:pt idx="15">
                <c:v>0.99749999999999894</c:v>
              </c:pt>
              <c:pt idx="16">
                <c:v>0.997999999999999</c:v>
              </c:pt>
              <c:pt idx="17">
                <c:v>0.99849999999999894</c:v>
              </c:pt>
              <c:pt idx="18">
                <c:v>0.998999999999999</c:v>
              </c:pt>
              <c:pt idx="19">
                <c:v>0.99949999999999883</c:v>
              </c:pt>
              <c:pt idx="20">
                <c:v>0.99999999999999889</c:v>
              </c:pt>
            </c:numLit>
          </c:xVal>
          <c:yVal>
            <c:numLit>
              <c:formatCode>General</c:formatCode>
              <c:ptCount val="21"/>
              <c:pt idx="0">
                <c:v>1.00000000000002E-4</c:v>
              </c:pt>
              <c:pt idx="1">
                <c:v>9.0250000000003291E-5</c:v>
              </c:pt>
              <c:pt idx="2">
                <c:v>8.1000000000004097E-5</c:v>
              </c:pt>
              <c:pt idx="3">
                <c:v>7.2250000000004792E-5</c:v>
              </c:pt>
              <c:pt idx="4">
                <c:v>6.4000000000005405E-5</c:v>
              </c:pt>
              <c:pt idx="5">
                <c:v>5.6250000000005901E-5</c:v>
              </c:pt>
              <c:pt idx="6">
                <c:v>4.9000000000006294E-5</c:v>
              </c:pt>
              <c:pt idx="7">
                <c:v>4.225000000000659E-5</c:v>
              </c:pt>
              <c:pt idx="8">
                <c:v>3.6000000000006703E-5</c:v>
              </c:pt>
              <c:pt idx="9">
                <c:v>3.0250000000006797E-5</c:v>
              </c:pt>
              <c:pt idx="10">
                <c:v>2.50000000000067E-5</c:v>
              </c:pt>
              <c:pt idx="11">
                <c:v>2.0250000000006496E-5</c:v>
              </c:pt>
              <c:pt idx="12">
                <c:v>1.60000000000062E-5</c:v>
              </c:pt>
              <c:pt idx="13">
                <c:v>1.2250000000005898E-5</c:v>
              </c:pt>
              <c:pt idx="14">
                <c:v>9.0000000000053501E-6</c:v>
              </c:pt>
              <c:pt idx="15">
                <c:v>6.2500000000047293E-6</c:v>
              </c:pt>
              <c:pt idx="16">
                <c:v>4.0000000000040004E-6</c:v>
              </c:pt>
              <c:pt idx="17">
                <c:v>2.2500000000031701E-6</c:v>
              </c:pt>
              <c:pt idx="18">
                <c:v>1.0000000000022198E-6</c:v>
              </c:pt>
              <c:pt idx="19">
                <c:v>2.5000000000116593E-7</c:v>
              </c:pt>
              <c:pt idx="20">
                <c:v>1.49144014893348E-30</c:v>
              </c:pt>
            </c:numLit>
          </c:yVal>
          <c:smooth val="0"/>
          <c:extLst>
            <c:ext xmlns:c16="http://schemas.microsoft.com/office/drawing/2014/chart" uri="{C3380CC4-5D6E-409C-BE32-E72D297353CC}">
              <c16:uniqueId val="{00000001-97F8-42FF-9BF1-2A3FF003ECB6}"/>
            </c:ext>
          </c:extLst>
        </c:ser>
        <c:dLbls>
          <c:showLegendKey val="0"/>
          <c:showVal val="0"/>
          <c:showCatName val="0"/>
          <c:showSerName val="0"/>
          <c:showPercent val="0"/>
          <c:showBubbleSize val="0"/>
        </c:dLbls>
        <c:axId val="322942848"/>
        <c:axId val="322944384"/>
      </c:scatterChart>
      <c:valAx>
        <c:axId val="322942848"/>
        <c:scaling>
          <c:orientation val="minMax"/>
          <c:max val="1"/>
          <c:min val="0.99"/>
        </c:scaling>
        <c:delete val="0"/>
        <c:axPos val="b"/>
        <c:numFmt formatCode="0.0%" sourceLinked="0"/>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322944384"/>
        <c:crosses val="autoZero"/>
        <c:crossBetween val="midCat"/>
        <c:majorUnit val="4.9999999999999992E-3"/>
      </c:valAx>
      <c:valAx>
        <c:axId val="322944384"/>
        <c:scaling>
          <c:orientation val="minMax"/>
        </c:scaling>
        <c:delete val="0"/>
        <c:axPos val="l"/>
        <c:majorGridlines/>
        <c:numFmt formatCode="0.000%" sourceLinked="0"/>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322942848"/>
        <c:crosses val="autoZero"/>
        <c:crossBetween val="midCat"/>
      </c:valAx>
    </c:plotArea>
    <c:legend>
      <c:legendPos val="t"/>
      <c:layout>
        <c:manualLayout>
          <c:xMode val="edge"/>
          <c:yMode val="edge"/>
          <c:x val="9.4E-2"/>
          <c:y val="2.6499999999999996E-2"/>
          <c:w val="0.71775"/>
          <c:h val="8.4500000000000006E-2"/>
        </c:manualLayout>
      </c:layout>
      <c:overlay val="0"/>
      <c:txPr>
        <a:bodyPr rot="0" vert="horz"/>
        <a:lstStyle/>
        <a:p>
          <a:pPr>
            <a:defRPr lang="en-US" sz="1000" b="1" u="none" baseline="0">
              <a:solidFill>
                <a:schemeClr val="tx1"/>
              </a:solidFill>
              <a:latin typeface="Segoe UI"/>
              <a:ea typeface="Segoe UI"/>
              <a:cs typeface="Segoe UI"/>
            </a:defRPr>
          </a:pPr>
          <a:endParaRPr lang="en-US"/>
        </a:p>
      </c:txPr>
    </c:legend>
    <c:plotVisOnly val="1"/>
    <c:dispBlanksAs val="gap"/>
    <c:showDLblsOverMax val="0"/>
  </c:chart>
  <c:txPr>
    <a:bodyPr rot="0" vert="horz"/>
    <a:lstStyle/>
    <a:p>
      <a:pPr>
        <a:defRPr lang="en-US" sz="800" b="1" u="none" baseline="0">
          <a:solidFill>
            <a:schemeClr val="tx1"/>
          </a:solidFill>
          <a:latin typeface="Arial"/>
          <a:ea typeface="Arial"/>
          <a:cs typeface="Aria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175"/>
          <c:y val="0.1275"/>
          <c:w val="0.76324999999999987"/>
          <c:h val="0.72475000000000001"/>
        </c:manualLayout>
      </c:layout>
      <c:scatterChart>
        <c:scatterStyle val="lineMarker"/>
        <c:varyColors val="0"/>
        <c:ser>
          <c:idx val="2"/>
          <c:order val="1"/>
          <c:tx>
            <c:v>Modelled</c:v>
          </c:tx>
          <c:spPr>
            <a:ln w="28575">
              <a:noFill/>
            </a:ln>
          </c:spPr>
          <c:marker>
            <c:symbol val="circle"/>
            <c:size val="7"/>
            <c:spPr>
              <a:solidFill>
                <a:schemeClr val="bg2">
                  <a:lumMod val="50000"/>
                </a:schemeClr>
              </a:solidFill>
              <a:ln w="9525">
                <a:noFill/>
              </a:ln>
              <a:effectLst/>
            </c:spPr>
          </c:marker>
          <c:xVal>
            <c:numLit>
              <c:formatCode>General</c:formatCode>
              <c:ptCount val="1"/>
              <c:pt idx="0">
                <c:v>0.994999999999999</c:v>
              </c:pt>
            </c:numLit>
          </c:xVal>
          <c:yVal>
            <c:numRef>
              <c:f>'500'!$I$46</c:f>
              <c:numCache>
                <c:formatCode>##,##0.00,,_-;[Red]\(##,##0.00,,\);\-_;\ </c:formatCode>
                <c:ptCount val="1"/>
                <c:pt idx="0">
                  <c:v>0</c:v>
                </c:pt>
              </c:numCache>
            </c:numRef>
          </c:yVal>
          <c:smooth val="0"/>
          <c:extLst>
            <c:ext xmlns:c16="http://schemas.microsoft.com/office/drawing/2014/chart" uri="{C3380CC4-5D6E-409C-BE32-E72D297353CC}">
              <c16:uniqueId val="{00000000-CCDE-4C4E-86C1-2C6BF28DCA5E}"/>
            </c:ext>
          </c:extLst>
        </c:ser>
        <c:ser>
          <c:idx val="1"/>
          <c:order val="0"/>
          <c:tx>
            <c:v>Independent</c:v>
          </c:tx>
          <c:spPr>
            <a:ln w="12700" cmpd="sng">
              <a:solidFill>
                <a:srgbClr val="FF0000"/>
              </a:solidFill>
            </a:ln>
          </c:spPr>
          <c:marker>
            <c:symbol val="none"/>
          </c:marker>
          <c:xVal>
            <c:numLit>
              <c:formatCode>General</c:formatCode>
              <c:ptCount val="21"/>
              <c:pt idx="0">
                <c:v>0.99</c:v>
              </c:pt>
              <c:pt idx="1">
                <c:v>0.99050000000000005</c:v>
              </c:pt>
              <c:pt idx="2">
                <c:v>0.99099999999999988</c:v>
              </c:pt>
              <c:pt idx="3">
                <c:v>0.99150000000000005</c:v>
              </c:pt>
              <c:pt idx="4">
                <c:v>0.99199999999999988</c:v>
              </c:pt>
              <c:pt idx="5">
                <c:v>0.99250000000000005</c:v>
              </c:pt>
              <c:pt idx="6">
                <c:v>0.99299999999999988</c:v>
              </c:pt>
              <c:pt idx="7">
                <c:v>0.99349999999999894</c:v>
              </c:pt>
              <c:pt idx="8">
                <c:v>0.993999999999999</c:v>
              </c:pt>
              <c:pt idx="9">
                <c:v>0.99449999999999894</c:v>
              </c:pt>
              <c:pt idx="10">
                <c:v>0.994999999999999</c:v>
              </c:pt>
              <c:pt idx="11">
                <c:v>0.99549999999999894</c:v>
              </c:pt>
              <c:pt idx="12">
                <c:v>0.995999999999999</c:v>
              </c:pt>
              <c:pt idx="13">
                <c:v>0.99649999999999894</c:v>
              </c:pt>
              <c:pt idx="14">
                <c:v>0.996999999999999</c:v>
              </c:pt>
              <c:pt idx="15">
                <c:v>0.99749999999999894</c:v>
              </c:pt>
              <c:pt idx="16">
                <c:v>0.997999999999999</c:v>
              </c:pt>
              <c:pt idx="17">
                <c:v>0.99849999999999894</c:v>
              </c:pt>
              <c:pt idx="18">
                <c:v>0.998999999999999</c:v>
              </c:pt>
              <c:pt idx="19">
                <c:v>0.99949999999999883</c:v>
              </c:pt>
              <c:pt idx="20">
                <c:v>0.99999999999999889</c:v>
              </c:pt>
            </c:numLit>
          </c:xVal>
          <c:yVal>
            <c:numLit>
              <c:formatCode>General</c:formatCode>
              <c:ptCount val="21"/>
              <c:pt idx="0">
                <c:v>1.00000000000002E-4</c:v>
              </c:pt>
              <c:pt idx="1">
                <c:v>9.0250000000003291E-5</c:v>
              </c:pt>
              <c:pt idx="2">
                <c:v>8.1000000000004097E-5</c:v>
              </c:pt>
              <c:pt idx="3">
                <c:v>7.2250000000004792E-5</c:v>
              </c:pt>
              <c:pt idx="4">
                <c:v>6.4000000000005405E-5</c:v>
              </c:pt>
              <c:pt idx="5">
                <c:v>5.6250000000005901E-5</c:v>
              </c:pt>
              <c:pt idx="6">
                <c:v>4.9000000000006294E-5</c:v>
              </c:pt>
              <c:pt idx="7">
                <c:v>4.225000000000659E-5</c:v>
              </c:pt>
              <c:pt idx="8">
                <c:v>3.6000000000006703E-5</c:v>
              </c:pt>
              <c:pt idx="9">
                <c:v>3.0250000000006797E-5</c:v>
              </c:pt>
              <c:pt idx="10">
                <c:v>2.50000000000067E-5</c:v>
              </c:pt>
              <c:pt idx="11">
                <c:v>2.0250000000006496E-5</c:v>
              </c:pt>
              <c:pt idx="12">
                <c:v>1.60000000000062E-5</c:v>
              </c:pt>
              <c:pt idx="13">
                <c:v>1.2250000000005898E-5</c:v>
              </c:pt>
              <c:pt idx="14">
                <c:v>9.0000000000053501E-6</c:v>
              </c:pt>
              <c:pt idx="15">
                <c:v>6.2500000000047293E-6</c:v>
              </c:pt>
              <c:pt idx="16">
                <c:v>4.0000000000040004E-6</c:v>
              </c:pt>
              <c:pt idx="17">
                <c:v>2.2500000000031701E-6</c:v>
              </c:pt>
              <c:pt idx="18">
                <c:v>1.0000000000022198E-6</c:v>
              </c:pt>
              <c:pt idx="19">
                <c:v>2.5000000000116593E-7</c:v>
              </c:pt>
              <c:pt idx="20">
                <c:v>1.49144014893348E-30</c:v>
              </c:pt>
            </c:numLit>
          </c:yVal>
          <c:smooth val="0"/>
          <c:extLst>
            <c:ext xmlns:c16="http://schemas.microsoft.com/office/drawing/2014/chart" uri="{C3380CC4-5D6E-409C-BE32-E72D297353CC}">
              <c16:uniqueId val="{00000001-CCDE-4C4E-86C1-2C6BF28DCA5E}"/>
            </c:ext>
          </c:extLst>
        </c:ser>
        <c:dLbls>
          <c:showLegendKey val="0"/>
          <c:showVal val="0"/>
          <c:showCatName val="0"/>
          <c:showSerName val="0"/>
          <c:showPercent val="0"/>
          <c:showBubbleSize val="0"/>
        </c:dLbls>
        <c:axId val="519038464"/>
        <c:axId val="519040000"/>
      </c:scatterChart>
      <c:valAx>
        <c:axId val="519038464"/>
        <c:scaling>
          <c:orientation val="minMax"/>
          <c:max val="1"/>
          <c:min val="0.99"/>
        </c:scaling>
        <c:delete val="0"/>
        <c:axPos val="b"/>
        <c:numFmt formatCode="0.0%" sourceLinked="0"/>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519040000"/>
        <c:crosses val="autoZero"/>
        <c:crossBetween val="midCat"/>
        <c:majorUnit val="4.9999999999999992E-3"/>
      </c:valAx>
      <c:valAx>
        <c:axId val="519040000"/>
        <c:scaling>
          <c:orientation val="minMax"/>
        </c:scaling>
        <c:delete val="0"/>
        <c:axPos val="l"/>
        <c:majorGridlines/>
        <c:numFmt formatCode="0.000%" sourceLinked="0"/>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519038464"/>
        <c:crosses val="autoZero"/>
        <c:crossBetween val="midCat"/>
      </c:valAx>
    </c:plotArea>
    <c:legend>
      <c:legendPos val="t"/>
      <c:layout>
        <c:manualLayout>
          <c:xMode val="edge"/>
          <c:yMode val="edge"/>
          <c:x val="0.10199999999999998"/>
          <c:y val="2.6499999999999996E-2"/>
          <c:w val="0.71775"/>
          <c:h val="8.4500000000000006E-2"/>
        </c:manualLayout>
      </c:layout>
      <c:overlay val="0"/>
      <c:txPr>
        <a:bodyPr rot="0" vert="horz"/>
        <a:lstStyle/>
        <a:p>
          <a:pPr>
            <a:defRPr lang="en-US" sz="1000" b="1" u="none" baseline="0">
              <a:solidFill>
                <a:schemeClr val="tx1"/>
              </a:solidFill>
              <a:latin typeface="Segoe UI"/>
              <a:ea typeface="Segoe UI"/>
              <a:cs typeface="Segoe UI"/>
            </a:defRPr>
          </a:pPr>
          <a:endParaRPr lang="en-US"/>
        </a:p>
      </c:txPr>
    </c:legend>
    <c:plotVisOnly val="1"/>
    <c:dispBlanksAs val="gap"/>
    <c:showDLblsOverMax val="0"/>
  </c:chart>
  <c:spPr>
    <a:ln w="9525" cap="flat" cmpd="sng">
      <a:solidFill>
        <a:schemeClr val="bg1">
          <a:lumMod val="75000"/>
        </a:schemeClr>
      </a:solidFill>
    </a:ln>
  </c:spPr>
  <c:txPr>
    <a:bodyPr rot="0" vert="horz"/>
    <a:lstStyle/>
    <a:p>
      <a:pPr>
        <a:defRPr lang="en-US" sz="800" u="none" baseline="0">
          <a:solidFill>
            <a:schemeClr val="tx1"/>
          </a:solidFill>
          <a:latin typeface="Arial"/>
          <a:ea typeface="Arial"/>
          <a:cs typeface="Arial"/>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525"/>
          <c:y val="0.161"/>
          <c:w val="0.76324999999999987"/>
          <c:h val="0.70725000000000005"/>
        </c:manualLayout>
      </c:layout>
      <c:scatterChart>
        <c:scatterStyle val="lineMarker"/>
        <c:varyColors val="0"/>
        <c:ser>
          <c:idx val="2"/>
          <c:order val="1"/>
          <c:tx>
            <c:v>Modelled</c:v>
          </c:tx>
          <c:spPr>
            <a:ln w="28575">
              <a:noFill/>
            </a:ln>
          </c:spPr>
          <c:marker>
            <c:symbol val="circle"/>
            <c:size val="7"/>
            <c:spPr>
              <a:solidFill>
                <a:schemeClr val="bg2">
                  <a:lumMod val="50000"/>
                </a:schemeClr>
              </a:solidFill>
              <a:ln w="9525">
                <a:noFill/>
              </a:ln>
              <a:effectLst/>
            </c:spPr>
          </c:marker>
          <c:xVal>
            <c:numLit>
              <c:formatCode>General</c:formatCode>
              <c:ptCount val="1"/>
              <c:pt idx="0">
                <c:v>0.994999999999999</c:v>
              </c:pt>
            </c:numLit>
          </c:xVal>
          <c:yVal>
            <c:numRef>
              <c:f>'510'!$I$67</c:f>
              <c:numCache>
                <c:formatCode>0.0000%</c:formatCode>
                <c:ptCount val="1"/>
              </c:numCache>
            </c:numRef>
          </c:yVal>
          <c:smooth val="0"/>
          <c:extLst>
            <c:ext xmlns:c16="http://schemas.microsoft.com/office/drawing/2014/chart" uri="{C3380CC4-5D6E-409C-BE32-E72D297353CC}">
              <c16:uniqueId val="{00000000-3487-4C04-9362-FA2BF0EB0DAA}"/>
            </c:ext>
          </c:extLst>
        </c:ser>
        <c:ser>
          <c:idx val="1"/>
          <c:order val="0"/>
          <c:tx>
            <c:v>Independent</c:v>
          </c:tx>
          <c:spPr>
            <a:ln w="12700" cmpd="sng">
              <a:solidFill>
                <a:srgbClr val="FF0000"/>
              </a:solidFill>
            </a:ln>
          </c:spPr>
          <c:marker>
            <c:symbol val="none"/>
          </c:marker>
          <c:xVal>
            <c:numLit>
              <c:formatCode>General</c:formatCode>
              <c:ptCount val="21"/>
              <c:pt idx="0">
                <c:v>0.99</c:v>
              </c:pt>
              <c:pt idx="1">
                <c:v>0.99050000000000005</c:v>
              </c:pt>
              <c:pt idx="2">
                <c:v>0.99099999999999988</c:v>
              </c:pt>
              <c:pt idx="3">
                <c:v>0.99150000000000005</c:v>
              </c:pt>
              <c:pt idx="4">
                <c:v>0.99199999999999988</c:v>
              </c:pt>
              <c:pt idx="5">
                <c:v>0.99250000000000005</c:v>
              </c:pt>
              <c:pt idx="6">
                <c:v>0.99299999999999988</c:v>
              </c:pt>
              <c:pt idx="7">
                <c:v>0.99349999999999894</c:v>
              </c:pt>
              <c:pt idx="8">
                <c:v>0.993999999999999</c:v>
              </c:pt>
              <c:pt idx="9">
                <c:v>0.99449999999999894</c:v>
              </c:pt>
              <c:pt idx="10">
                <c:v>0.994999999999999</c:v>
              </c:pt>
              <c:pt idx="11">
                <c:v>0.99549999999999894</c:v>
              </c:pt>
              <c:pt idx="12">
                <c:v>0.995999999999999</c:v>
              </c:pt>
              <c:pt idx="13">
                <c:v>0.99649999999999894</c:v>
              </c:pt>
              <c:pt idx="14">
                <c:v>0.996999999999999</c:v>
              </c:pt>
              <c:pt idx="15">
                <c:v>0.99749999999999894</c:v>
              </c:pt>
              <c:pt idx="16">
                <c:v>0.997999999999999</c:v>
              </c:pt>
              <c:pt idx="17">
                <c:v>0.99849999999999894</c:v>
              </c:pt>
              <c:pt idx="18">
                <c:v>0.998999999999999</c:v>
              </c:pt>
              <c:pt idx="19">
                <c:v>0.99949999999999883</c:v>
              </c:pt>
              <c:pt idx="20">
                <c:v>0.99999999999999889</c:v>
              </c:pt>
            </c:numLit>
          </c:xVal>
          <c:yVal>
            <c:numLit>
              <c:formatCode>General</c:formatCode>
              <c:ptCount val="21"/>
              <c:pt idx="0">
                <c:v>1.00000000000002E-4</c:v>
              </c:pt>
              <c:pt idx="1">
                <c:v>9.0250000000003291E-5</c:v>
              </c:pt>
              <c:pt idx="2">
                <c:v>8.1000000000004097E-5</c:v>
              </c:pt>
              <c:pt idx="3">
                <c:v>7.2250000000004792E-5</c:v>
              </c:pt>
              <c:pt idx="4">
                <c:v>6.4000000000005405E-5</c:v>
              </c:pt>
              <c:pt idx="5">
                <c:v>5.6250000000005901E-5</c:v>
              </c:pt>
              <c:pt idx="6">
                <c:v>4.9000000000006294E-5</c:v>
              </c:pt>
              <c:pt idx="7">
                <c:v>4.225000000000659E-5</c:v>
              </c:pt>
              <c:pt idx="8">
                <c:v>3.6000000000006703E-5</c:v>
              </c:pt>
              <c:pt idx="9">
                <c:v>3.0250000000006797E-5</c:v>
              </c:pt>
              <c:pt idx="10">
                <c:v>2.50000000000067E-5</c:v>
              </c:pt>
              <c:pt idx="11">
                <c:v>2.0250000000006496E-5</c:v>
              </c:pt>
              <c:pt idx="12">
                <c:v>1.60000000000062E-5</c:v>
              </c:pt>
              <c:pt idx="13">
                <c:v>1.2250000000005898E-5</c:v>
              </c:pt>
              <c:pt idx="14">
                <c:v>9.0000000000053501E-6</c:v>
              </c:pt>
              <c:pt idx="15">
                <c:v>6.2500000000047293E-6</c:v>
              </c:pt>
              <c:pt idx="16">
                <c:v>4.0000000000040004E-6</c:v>
              </c:pt>
              <c:pt idx="17">
                <c:v>2.2500000000031701E-6</c:v>
              </c:pt>
              <c:pt idx="18">
                <c:v>1.0000000000022198E-6</c:v>
              </c:pt>
              <c:pt idx="19">
                <c:v>2.5000000000116593E-7</c:v>
              </c:pt>
              <c:pt idx="20">
                <c:v>1.49144014893348E-30</c:v>
              </c:pt>
            </c:numLit>
          </c:yVal>
          <c:smooth val="0"/>
          <c:extLst>
            <c:ext xmlns:c16="http://schemas.microsoft.com/office/drawing/2014/chart" uri="{C3380CC4-5D6E-409C-BE32-E72D297353CC}">
              <c16:uniqueId val="{00000001-3487-4C04-9362-FA2BF0EB0DAA}"/>
            </c:ext>
          </c:extLst>
        </c:ser>
        <c:dLbls>
          <c:showLegendKey val="0"/>
          <c:showVal val="0"/>
          <c:showCatName val="0"/>
          <c:showSerName val="0"/>
          <c:showPercent val="0"/>
          <c:showBubbleSize val="0"/>
        </c:dLbls>
        <c:axId val="336609280"/>
        <c:axId val="336610816"/>
      </c:scatterChart>
      <c:valAx>
        <c:axId val="336609280"/>
        <c:scaling>
          <c:orientation val="minMax"/>
          <c:max val="1"/>
          <c:min val="0.99"/>
        </c:scaling>
        <c:delete val="0"/>
        <c:axPos val="b"/>
        <c:numFmt formatCode="0.0%" sourceLinked="0"/>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336610816"/>
        <c:crosses val="autoZero"/>
        <c:crossBetween val="midCat"/>
        <c:majorUnit val="4.9999999999999992E-3"/>
      </c:valAx>
      <c:valAx>
        <c:axId val="336610816"/>
        <c:scaling>
          <c:orientation val="minMax"/>
        </c:scaling>
        <c:delete val="0"/>
        <c:axPos val="l"/>
        <c:majorGridlines/>
        <c:numFmt formatCode="0.000%" sourceLinked="0"/>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336609280"/>
        <c:crosses val="autoZero"/>
        <c:crossBetween val="midCat"/>
      </c:valAx>
    </c:plotArea>
    <c:legend>
      <c:legendPos val="t"/>
      <c:layout>
        <c:manualLayout>
          <c:xMode val="edge"/>
          <c:yMode val="edge"/>
          <c:x val="9.4E-2"/>
          <c:y val="2.6499999999999996E-2"/>
          <c:w val="0.71775"/>
          <c:h val="8.4500000000000006E-2"/>
        </c:manualLayout>
      </c:layout>
      <c:overlay val="0"/>
      <c:txPr>
        <a:bodyPr rot="0" vert="horz"/>
        <a:lstStyle/>
        <a:p>
          <a:pPr>
            <a:defRPr lang="en-US" sz="1000" b="1" u="none" baseline="0">
              <a:solidFill>
                <a:schemeClr val="tx1"/>
              </a:solidFill>
              <a:latin typeface="Segoe UI"/>
              <a:ea typeface="Segoe UI"/>
              <a:cs typeface="Segoe UI"/>
            </a:defRPr>
          </a:pPr>
          <a:endParaRPr lang="en-US"/>
        </a:p>
      </c:txPr>
    </c:legend>
    <c:plotVisOnly val="1"/>
    <c:dispBlanksAs val="gap"/>
    <c:showDLblsOverMax val="0"/>
  </c:chart>
  <c:txPr>
    <a:bodyPr rot="0" vert="horz"/>
    <a:lstStyle/>
    <a:p>
      <a:pPr>
        <a:defRPr lang="en-US" sz="800" b="1" u="none" baseline="0">
          <a:solidFill>
            <a:schemeClr val="tx1"/>
          </a:solidFill>
          <a:latin typeface="Arial"/>
          <a:ea typeface="Arial"/>
          <a:cs typeface="Arial"/>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624999999999996"/>
          <c:y val="0.151"/>
          <c:w val="0.80574999999999997"/>
          <c:h val="0.68399999999999994"/>
        </c:manualLayout>
      </c:layout>
      <c:scatterChart>
        <c:scatterStyle val="lineMarker"/>
        <c:varyColors val="0"/>
        <c:ser>
          <c:idx val="0"/>
          <c:order val="0"/>
          <c:tx>
            <c:v>Fully Dependent</c:v>
          </c:tx>
          <c:spPr>
            <a:ln w="12700" cmpd="sng">
              <a:solidFill>
                <a:srgbClr val="00B050"/>
              </a:solidFill>
            </a:ln>
          </c:spPr>
          <c:marker>
            <c:symbol val="none"/>
          </c:marker>
          <c:xVal>
            <c:numLit>
              <c:formatCode>General</c:formatCode>
              <c:ptCount val="128"/>
              <c:pt idx="0">
                <c:v>0.5</c:v>
              </c:pt>
              <c:pt idx="1">
                <c:v>0.505</c:v>
              </c:pt>
              <c:pt idx="2">
                <c:v>0.51</c:v>
              </c:pt>
              <c:pt idx="3">
                <c:v>0.5149999999999999</c:v>
              </c:pt>
              <c:pt idx="4">
                <c:v>0.52</c:v>
              </c:pt>
              <c:pt idx="5">
                <c:v>0.52499999999999991</c:v>
              </c:pt>
              <c:pt idx="6">
                <c:v>0.53</c:v>
              </c:pt>
              <c:pt idx="7">
                <c:v>0.53499999999999992</c:v>
              </c:pt>
              <c:pt idx="8">
                <c:v>0.54</c:v>
              </c:pt>
              <c:pt idx="9">
                <c:v>0.54500000000000004</c:v>
              </c:pt>
              <c:pt idx="10">
                <c:v>0.54999999999999993</c:v>
              </c:pt>
              <c:pt idx="11">
                <c:v>0.55500000000000005</c:v>
              </c:pt>
              <c:pt idx="12">
                <c:v>0.55999999999999994</c:v>
              </c:pt>
              <c:pt idx="13">
                <c:v>0.56499999999999995</c:v>
              </c:pt>
              <c:pt idx="14">
                <c:v>0.56999999999999984</c:v>
              </c:pt>
              <c:pt idx="15">
                <c:v>0.57499999999999996</c:v>
              </c:pt>
              <c:pt idx="16">
                <c:v>0.57999999999999985</c:v>
              </c:pt>
              <c:pt idx="17">
                <c:v>0.58499999999999985</c:v>
              </c:pt>
              <c:pt idx="18">
                <c:v>0.59</c:v>
              </c:pt>
              <c:pt idx="19">
                <c:v>0.59499999999999986</c:v>
              </c:pt>
              <c:pt idx="20">
                <c:v>0.6</c:v>
              </c:pt>
              <c:pt idx="21">
                <c:v>0.60499999999999987</c:v>
              </c:pt>
              <c:pt idx="22">
                <c:v>0.61</c:v>
              </c:pt>
              <c:pt idx="23">
                <c:v>0.61499999999999988</c:v>
              </c:pt>
              <c:pt idx="24">
                <c:v>0.62</c:v>
              </c:pt>
              <c:pt idx="25">
                <c:v>0.625</c:v>
              </c:pt>
              <c:pt idx="26">
                <c:v>0.63</c:v>
              </c:pt>
              <c:pt idx="27">
                <c:v>0.63500000000000001</c:v>
              </c:pt>
              <c:pt idx="28">
                <c:v>0.64</c:v>
              </c:pt>
              <c:pt idx="29">
                <c:v>0.64500000000000002</c:v>
              </c:pt>
              <c:pt idx="30">
                <c:v>0.65</c:v>
              </c:pt>
              <c:pt idx="31">
                <c:v>0.65500000000000003</c:v>
              </c:pt>
              <c:pt idx="32">
                <c:v>0.66</c:v>
              </c:pt>
              <c:pt idx="33">
                <c:v>0.66500000000000004</c:v>
              </c:pt>
              <c:pt idx="34">
                <c:v>0.67</c:v>
              </c:pt>
              <c:pt idx="35">
                <c:v>0.67499999999999993</c:v>
              </c:pt>
              <c:pt idx="36">
                <c:v>0.68</c:v>
              </c:pt>
              <c:pt idx="37">
                <c:v>0.68499999999999994</c:v>
              </c:pt>
              <c:pt idx="38">
                <c:v>0.69</c:v>
              </c:pt>
              <c:pt idx="39">
                <c:v>0.69499999999999984</c:v>
              </c:pt>
              <c:pt idx="40">
                <c:v>0.7</c:v>
              </c:pt>
              <c:pt idx="41">
                <c:v>0.70499999999999985</c:v>
              </c:pt>
              <c:pt idx="42">
                <c:v>0.71</c:v>
              </c:pt>
              <c:pt idx="43">
                <c:v>0.71499999999999997</c:v>
              </c:pt>
              <c:pt idx="44">
                <c:v>0.72</c:v>
              </c:pt>
              <c:pt idx="45">
                <c:v>0.72499999999999998</c:v>
              </c:pt>
              <c:pt idx="46">
                <c:v>0.73</c:v>
              </c:pt>
              <c:pt idx="47">
                <c:v>0.73499999999999999</c:v>
              </c:pt>
              <c:pt idx="48">
                <c:v>0.74</c:v>
              </c:pt>
              <c:pt idx="49">
                <c:v>0.745</c:v>
              </c:pt>
              <c:pt idx="50">
                <c:v>0.75</c:v>
              </c:pt>
              <c:pt idx="51">
                <c:v>0.755</c:v>
              </c:pt>
              <c:pt idx="52">
                <c:v>0.76</c:v>
              </c:pt>
              <c:pt idx="53">
                <c:v>0.7649999999999999</c:v>
              </c:pt>
              <c:pt idx="54">
                <c:v>0.77</c:v>
              </c:pt>
              <c:pt idx="55">
                <c:v>0.77499999999999991</c:v>
              </c:pt>
              <c:pt idx="56">
                <c:v>0.78</c:v>
              </c:pt>
              <c:pt idx="57">
                <c:v>0.78499999999999992</c:v>
              </c:pt>
              <c:pt idx="58">
                <c:v>0.79</c:v>
              </c:pt>
              <c:pt idx="59">
                <c:v>0.79500000000000004</c:v>
              </c:pt>
              <c:pt idx="60">
                <c:v>0.8</c:v>
              </c:pt>
              <c:pt idx="61">
                <c:v>0.80500000000000005</c:v>
              </c:pt>
              <c:pt idx="62">
                <c:v>0.81</c:v>
              </c:pt>
              <c:pt idx="63">
                <c:v>0.81499999999999995</c:v>
              </c:pt>
              <c:pt idx="64">
                <c:v>0.82</c:v>
              </c:pt>
              <c:pt idx="65">
                <c:v>0.82499999999999996</c:v>
              </c:pt>
              <c:pt idx="66">
                <c:v>0.83</c:v>
              </c:pt>
              <c:pt idx="67">
                <c:v>0.83499999999999985</c:v>
              </c:pt>
              <c:pt idx="68">
                <c:v>0.84</c:v>
              </c:pt>
              <c:pt idx="69">
                <c:v>0.84499999999999986</c:v>
              </c:pt>
              <c:pt idx="70">
                <c:v>0.85</c:v>
              </c:pt>
              <c:pt idx="71">
                <c:v>0.85499999999999987</c:v>
              </c:pt>
              <c:pt idx="72">
                <c:v>0.86</c:v>
              </c:pt>
              <c:pt idx="73">
                <c:v>0.86499999999999988</c:v>
              </c:pt>
              <c:pt idx="74">
                <c:v>0.87</c:v>
              </c:pt>
              <c:pt idx="75">
                <c:v>0.875</c:v>
              </c:pt>
              <c:pt idx="76">
                <c:v>0.88</c:v>
              </c:pt>
              <c:pt idx="77">
                <c:v>0.88500000000000001</c:v>
              </c:pt>
              <c:pt idx="78">
                <c:v>0.89</c:v>
              </c:pt>
              <c:pt idx="79">
                <c:v>0.89500000000000002</c:v>
              </c:pt>
              <c:pt idx="80">
                <c:v>0.9</c:v>
              </c:pt>
              <c:pt idx="81">
                <c:v>0.90500000000000003</c:v>
              </c:pt>
              <c:pt idx="82">
                <c:v>0.91</c:v>
              </c:pt>
              <c:pt idx="83">
                <c:v>0.91500000000000004</c:v>
              </c:pt>
              <c:pt idx="84">
                <c:v>0.92</c:v>
              </c:pt>
              <c:pt idx="85">
                <c:v>0.92499999999999993</c:v>
              </c:pt>
              <c:pt idx="86">
                <c:v>0.93</c:v>
              </c:pt>
              <c:pt idx="87">
                <c:v>0.93499999999999994</c:v>
              </c:pt>
              <c:pt idx="88">
                <c:v>0.94</c:v>
              </c:pt>
              <c:pt idx="89">
                <c:v>0.94499999999999984</c:v>
              </c:pt>
              <c:pt idx="90">
                <c:v>0.95</c:v>
              </c:pt>
              <c:pt idx="91">
                <c:v>0.95499999999999985</c:v>
              </c:pt>
              <c:pt idx="92">
                <c:v>0.96</c:v>
              </c:pt>
              <c:pt idx="93">
                <c:v>0.96499999999999997</c:v>
              </c:pt>
              <c:pt idx="94">
                <c:v>0.97</c:v>
              </c:pt>
              <c:pt idx="95">
                <c:v>0.97499999999999998</c:v>
              </c:pt>
              <c:pt idx="96">
                <c:v>0.98</c:v>
              </c:pt>
              <c:pt idx="97">
                <c:v>0.98499999999999999</c:v>
              </c:pt>
              <c:pt idx="98">
                <c:v>0.98549999999999993</c:v>
              </c:pt>
              <c:pt idx="99">
                <c:v>0.98599999999999999</c:v>
              </c:pt>
              <c:pt idx="100">
                <c:v>0.98649999999999993</c:v>
              </c:pt>
              <c:pt idx="101">
                <c:v>0.98699999999999999</c:v>
              </c:pt>
              <c:pt idx="102">
                <c:v>0.98749999999999993</c:v>
              </c:pt>
              <c:pt idx="103">
                <c:v>0.98799999999999999</c:v>
              </c:pt>
              <c:pt idx="104">
                <c:v>0.98850000000000005</c:v>
              </c:pt>
              <c:pt idx="105">
                <c:v>0.98899999999999988</c:v>
              </c:pt>
              <c:pt idx="106">
                <c:v>0.98950000000000005</c:v>
              </c:pt>
              <c:pt idx="107">
                <c:v>0.99</c:v>
              </c:pt>
              <c:pt idx="108">
                <c:v>0.99050000000000005</c:v>
              </c:pt>
              <c:pt idx="109">
                <c:v>0.99099999999999988</c:v>
              </c:pt>
              <c:pt idx="110">
                <c:v>0.99150000000000005</c:v>
              </c:pt>
              <c:pt idx="111">
                <c:v>0.99199999999999988</c:v>
              </c:pt>
              <c:pt idx="112">
                <c:v>0.99250000000000005</c:v>
              </c:pt>
              <c:pt idx="113">
                <c:v>0.99299999999999988</c:v>
              </c:pt>
              <c:pt idx="114">
                <c:v>0.99349999999999894</c:v>
              </c:pt>
              <c:pt idx="115">
                <c:v>0.993999999999999</c:v>
              </c:pt>
              <c:pt idx="116">
                <c:v>0.99449999999999894</c:v>
              </c:pt>
              <c:pt idx="117">
                <c:v>0.994999999999999</c:v>
              </c:pt>
              <c:pt idx="118">
                <c:v>0.99549999999999894</c:v>
              </c:pt>
              <c:pt idx="119">
                <c:v>0.995999999999999</c:v>
              </c:pt>
              <c:pt idx="120">
                <c:v>0.99649999999999894</c:v>
              </c:pt>
              <c:pt idx="121">
                <c:v>0.996999999999999</c:v>
              </c:pt>
              <c:pt idx="122">
                <c:v>0.99749999999999894</c:v>
              </c:pt>
              <c:pt idx="123">
                <c:v>0.997999999999999</c:v>
              </c:pt>
              <c:pt idx="124">
                <c:v>0.99849999999999894</c:v>
              </c:pt>
              <c:pt idx="125">
                <c:v>0.998999999999999</c:v>
              </c:pt>
              <c:pt idx="126">
                <c:v>0.99949999999999883</c:v>
              </c:pt>
              <c:pt idx="127">
                <c:v>0.99999999999999889</c:v>
              </c:pt>
            </c:numLit>
          </c:xVal>
          <c:yVal>
            <c:numLit>
              <c:formatCode>General</c:formatCode>
              <c:ptCount val="128"/>
              <c:pt idx="0">
                <c:v>0.5</c:v>
              </c:pt>
              <c:pt idx="1">
                <c:v>0.495</c:v>
              </c:pt>
              <c:pt idx="2">
                <c:v>0.49</c:v>
              </c:pt>
              <c:pt idx="3">
                <c:v>0.48499999999999999</c:v>
              </c:pt>
              <c:pt idx="4">
                <c:v>0.48</c:v>
              </c:pt>
              <c:pt idx="5">
                <c:v>0.47499999999999998</c:v>
              </c:pt>
              <c:pt idx="6">
                <c:v>0.47</c:v>
              </c:pt>
              <c:pt idx="7">
                <c:v>0.46499999999999997</c:v>
              </c:pt>
              <c:pt idx="8">
                <c:v>0.46</c:v>
              </c:pt>
              <c:pt idx="9">
                <c:v>0.45500000000000002</c:v>
              </c:pt>
              <c:pt idx="10">
                <c:v>0.45</c:v>
              </c:pt>
              <c:pt idx="11">
                <c:v>0.44500000000000001</c:v>
              </c:pt>
              <c:pt idx="12">
                <c:v>0.44</c:v>
              </c:pt>
              <c:pt idx="13">
                <c:v>0.435</c:v>
              </c:pt>
              <c:pt idx="14">
                <c:v>0.43</c:v>
              </c:pt>
              <c:pt idx="15">
                <c:v>0.42499999999999999</c:v>
              </c:pt>
              <c:pt idx="16">
                <c:v>0.42</c:v>
              </c:pt>
              <c:pt idx="17">
                <c:v>0.41499999999999992</c:v>
              </c:pt>
              <c:pt idx="18">
                <c:v>0.41</c:v>
              </c:pt>
              <c:pt idx="19">
                <c:v>0.40500000000000003</c:v>
              </c:pt>
              <c:pt idx="20">
                <c:v>0.4</c:v>
              </c:pt>
              <c:pt idx="21">
                <c:v>0.39500000000000002</c:v>
              </c:pt>
              <c:pt idx="22">
                <c:v>0.39</c:v>
              </c:pt>
              <c:pt idx="23">
                <c:v>0.38500000000000001</c:v>
              </c:pt>
              <c:pt idx="24">
                <c:v>0.38</c:v>
              </c:pt>
              <c:pt idx="25">
                <c:v>0.375</c:v>
              </c:pt>
              <c:pt idx="26">
                <c:v>0.37</c:v>
              </c:pt>
              <c:pt idx="27">
                <c:v>0.36499999999999994</c:v>
              </c:pt>
              <c:pt idx="28">
                <c:v>0.36</c:v>
              </c:pt>
              <c:pt idx="29">
                <c:v>0.35499999999999993</c:v>
              </c:pt>
              <c:pt idx="30">
                <c:v>0.35</c:v>
              </c:pt>
              <c:pt idx="31">
                <c:v>0.34499999999999992</c:v>
              </c:pt>
              <c:pt idx="32">
                <c:v>0.34</c:v>
              </c:pt>
              <c:pt idx="33">
                <c:v>0.33500000000000002</c:v>
              </c:pt>
              <c:pt idx="34">
                <c:v>0.33</c:v>
              </c:pt>
              <c:pt idx="35">
                <c:v>0.32499999999999996</c:v>
              </c:pt>
              <c:pt idx="36">
                <c:v>0.32</c:v>
              </c:pt>
              <c:pt idx="37">
                <c:v>0.315</c:v>
              </c:pt>
              <c:pt idx="38">
                <c:v>0.31</c:v>
              </c:pt>
              <c:pt idx="39">
                <c:v>0.30499999999999994</c:v>
              </c:pt>
              <c:pt idx="40">
                <c:v>0.3</c:v>
              </c:pt>
              <c:pt idx="41">
                <c:v>0.29499999999999993</c:v>
              </c:pt>
              <c:pt idx="42">
                <c:v>0.28999999999999992</c:v>
              </c:pt>
              <c:pt idx="43">
                <c:v>0.28499999999999998</c:v>
              </c:pt>
              <c:pt idx="44">
                <c:v>0.28000000000000003</c:v>
              </c:pt>
              <c:pt idx="45">
                <c:v>0.27499999999999997</c:v>
              </c:pt>
              <c:pt idx="46">
                <c:v>0.27</c:v>
              </c:pt>
              <c:pt idx="47">
                <c:v>0.26499999999999996</c:v>
              </c:pt>
              <c:pt idx="48">
                <c:v>0.26</c:v>
              </c:pt>
              <c:pt idx="49">
                <c:v>0.255</c:v>
              </c:pt>
              <c:pt idx="50">
                <c:v>0.25</c:v>
              </c:pt>
              <c:pt idx="51">
                <c:v>0.245</c:v>
              </c:pt>
              <c:pt idx="52">
                <c:v>0.24</c:v>
              </c:pt>
              <c:pt idx="53">
                <c:v>0.23499999999999999</c:v>
              </c:pt>
              <c:pt idx="54">
                <c:v>0.23</c:v>
              </c:pt>
              <c:pt idx="55">
                <c:v>0.22500000000000001</c:v>
              </c:pt>
              <c:pt idx="56">
                <c:v>0.22</c:v>
              </c:pt>
              <c:pt idx="57">
                <c:v>0.215</c:v>
              </c:pt>
              <c:pt idx="58">
                <c:v>0.21</c:v>
              </c:pt>
              <c:pt idx="59">
                <c:v>0.20499999999999999</c:v>
              </c:pt>
              <c:pt idx="60">
                <c:v>0.2</c:v>
              </c:pt>
              <c:pt idx="61">
                <c:v>0.19500000000000001</c:v>
              </c:pt>
              <c:pt idx="62">
                <c:v>0.19</c:v>
              </c:pt>
              <c:pt idx="63">
                <c:v>0.185</c:v>
              </c:pt>
              <c:pt idx="64">
                <c:v>0.18</c:v>
              </c:pt>
              <c:pt idx="65">
                <c:v>0.17499999999999999</c:v>
              </c:pt>
              <c:pt idx="66">
                <c:v>0.17</c:v>
              </c:pt>
              <c:pt idx="67">
                <c:v>0.16500000000000001</c:v>
              </c:pt>
              <c:pt idx="68">
                <c:v>0.16</c:v>
              </c:pt>
              <c:pt idx="69">
                <c:v>0.155</c:v>
              </c:pt>
              <c:pt idx="70">
                <c:v>0.15</c:v>
              </c:pt>
              <c:pt idx="71">
                <c:v>0.14499999999999996</c:v>
              </c:pt>
              <c:pt idx="72">
                <c:v>0.13999999999999999</c:v>
              </c:pt>
              <c:pt idx="73">
                <c:v>0.13500000000000001</c:v>
              </c:pt>
              <c:pt idx="74">
                <c:v>0.13</c:v>
              </c:pt>
              <c:pt idx="75">
                <c:v>0.125</c:v>
              </c:pt>
              <c:pt idx="76">
                <c:v>0.12</c:v>
              </c:pt>
              <c:pt idx="77">
                <c:v>0.115</c:v>
              </c:pt>
              <c:pt idx="78">
                <c:v>0.11</c:v>
              </c:pt>
              <c:pt idx="79">
                <c:v>0.105</c:v>
              </c:pt>
              <c:pt idx="80">
                <c:v>9.9999999999999589E-2</c:v>
              </c:pt>
              <c:pt idx="81">
                <c:v>9.4999999999999599E-2</c:v>
              </c:pt>
              <c:pt idx="82">
                <c:v>8.999999999999958E-2</c:v>
              </c:pt>
              <c:pt idx="83">
                <c:v>8.4999999999999604E-2</c:v>
              </c:pt>
              <c:pt idx="84">
                <c:v>7.9999999999999585E-2</c:v>
              </c:pt>
              <c:pt idx="85">
                <c:v>7.4999999999999595E-2</c:v>
              </c:pt>
              <c:pt idx="86">
                <c:v>6.999999999999959E-2</c:v>
              </c:pt>
              <c:pt idx="87">
                <c:v>6.49999999999996E-2</c:v>
              </c:pt>
              <c:pt idx="88">
                <c:v>5.9999999999999595E-2</c:v>
              </c:pt>
              <c:pt idx="89">
                <c:v>5.4999999999999598E-2</c:v>
              </c:pt>
              <c:pt idx="90">
                <c:v>4.9999999999999593E-2</c:v>
              </c:pt>
              <c:pt idx="91">
                <c:v>4.4999999999999603E-2</c:v>
              </c:pt>
              <c:pt idx="92">
                <c:v>3.9999999999999591E-2</c:v>
              </c:pt>
              <c:pt idx="93">
                <c:v>3.4999999999999601E-2</c:v>
              </c:pt>
              <c:pt idx="94">
                <c:v>2.99999999999996E-2</c:v>
              </c:pt>
              <c:pt idx="95">
                <c:v>2.4999999999999599E-2</c:v>
              </c:pt>
              <c:pt idx="96">
                <c:v>1.9999999999999598E-2</c:v>
              </c:pt>
              <c:pt idx="97">
                <c:v>1.4999999999999599E-2</c:v>
              </c:pt>
              <c:pt idx="98">
                <c:v>1.4499999999999598E-2</c:v>
              </c:pt>
              <c:pt idx="99">
                <c:v>1.3999999999999698E-2</c:v>
              </c:pt>
              <c:pt idx="100">
                <c:v>1.34999999999997E-2</c:v>
              </c:pt>
              <c:pt idx="101">
                <c:v>1.29999999999998E-2</c:v>
              </c:pt>
              <c:pt idx="102">
                <c:v>1.2499999999999798E-2</c:v>
              </c:pt>
              <c:pt idx="103">
                <c:v>1.19999999999999E-2</c:v>
              </c:pt>
              <c:pt idx="104">
                <c:v>1.15E-2</c:v>
              </c:pt>
              <c:pt idx="105">
                <c:v>1.0999999999999998E-2</c:v>
              </c:pt>
              <c:pt idx="106">
                <c:v>1.05000000000001E-2</c:v>
              </c:pt>
              <c:pt idx="107">
                <c:v>1.0000000000000101E-2</c:v>
              </c:pt>
              <c:pt idx="108">
                <c:v>9.5000000000001698E-3</c:v>
              </c:pt>
              <c:pt idx="109">
                <c:v>9.0000000000002283E-3</c:v>
              </c:pt>
              <c:pt idx="110">
                <c:v>8.5000000000002886E-3</c:v>
              </c:pt>
              <c:pt idx="111">
                <c:v>8.0000000000003402E-3</c:v>
              </c:pt>
              <c:pt idx="112">
                <c:v>7.5000000000003996E-3</c:v>
              </c:pt>
              <c:pt idx="113">
                <c:v>7.0000000000004494E-3</c:v>
              </c:pt>
              <c:pt idx="114">
                <c:v>6.5000000000005088E-3</c:v>
              </c:pt>
              <c:pt idx="115">
                <c:v>6.0000000000005596E-3</c:v>
              </c:pt>
              <c:pt idx="116">
                <c:v>5.500000000000619E-3</c:v>
              </c:pt>
              <c:pt idx="117">
                <c:v>5.0000000000006688E-3</c:v>
              </c:pt>
              <c:pt idx="118">
                <c:v>4.50000000000073E-3</c:v>
              </c:pt>
              <c:pt idx="119">
                <c:v>4.000000000000779E-3</c:v>
              </c:pt>
              <c:pt idx="120">
                <c:v>3.5000000000008397E-3</c:v>
              </c:pt>
              <c:pt idx="121">
                <c:v>3.00000000000089E-3</c:v>
              </c:pt>
              <c:pt idx="122">
                <c:v>2.5000000000009494E-3</c:v>
              </c:pt>
              <c:pt idx="123">
                <c:v>2.0000000000009997E-3</c:v>
              </c:pt>
              <c:pt idx="124">
                <c:v>1.5000000000010597E-3</c:v>
              </c:pt>
              <c:pt idx="125">
                <c:v>1.0000000000011098E-3</c:v>
              </c:pt>
              <c:pt idx="126">
                <c:v>5.0000000000116585E-4</c:v>
              </c:pt>
              <c:pt idx="127">
                <c:v>1.2212453270876698E-15</c:v>
              </c:pt>
            </c:numLit>
          </c:yVal>
          <c:smooth val="0"/>
          <c:extLst>
            <c:ext xmlns:c16="http://schemas.microsoft.com/office/drawing/2014/chart" uri="{C3380CC4-5D6E-409C-BE32-E72D297353CC}">
              <c16:uniqueId val="{00000000-258C-4E64-82A5-D249064D0B47}"/>
            </c:ext>
          </c:extLst>
        </c:ser>
        <c:ser>
          <c:idx val="2"/>
          <c:order val="2"/>
          <c:tx>
            <c:v>Modelled</c:v>
          </c:tx>
          <c:spPr>
            <a:ln w="12700" cmpd="sng">
              <a:solidFill>
                <a:schemeClr val="tx1">
                  <a:lumMod val="95000"/>
                  <a:lumOff val="5000"/>
                </a:schemeClr>
              </a:solidFill>
              <a:prstDash val="sysDash"/>
            </a:ln>
          </c:spPr>
          <c:marker>
            <c:symbol val="circle"/>
            <c:size val="5"/>
            <c:spPr>
              <a:solidFill>
                <a:schemeClr val="bg2">
                  <a:lumMod val="50000"/>
                </a:schemeClr>
              </a:solidFill>
              <a:effectLst/>
            </c:spPr>
          </c:marker>
          <c:xVal>
            <c:numLit>
              <c:formatCode>General</c:formatCode>
              <c:ptCount val="5"/>
              <c:pt idx="0">
                <c:v>0.5</c:v>
              </c:pt>
              <c:pt idx="1">
                <c:v>0.75</c:v>
              </c:pt>
              <c:pt idx="2">
                <c:v>0.9</c:v>
              </c:pt>
              <c:pt idx="3">
                <c:v>0.95</c:v>
              </c:pt>
              <c:pt idx="4">
                <c:v>0.995</c:v>
              </c:pt>
            </c:numLit>
          </c:xVal>
          <c:yVal>
            <c:numRef>
              <c:f>('510'!$E$63,'510'!$F$64,'510'!$G$65,'510'!$H$66,'510'!$I$67)</c:f>
              <c:numCache>
                <c:formatCode>General</c:formatCode>
                <c:ptCount val="5"/>
                <c:pt idx="0">
                  <c:v>0</c:v>
                </c:pt>
                <c:pt idx="1">
                  <c:v>0</c:v>
                </c:pt>
              </c:numCache>
            </c:numRef>
          </c:yVal>
          <c:smooth val="0"/>
          <c:extLst>
            <c:ext xmlns:c16="http://schemas.microsoft.com/office/drawing/2014/chart" uri="{C3380CC4-5D6E-409C-BE32-E72D297353CC}">
              <c16:uniqueId val="{00000001-258C-4E64-82A5-D249064D0B47}"/>
            </c:ext>
          </c:extLst>
        </c:ser>
        <c:ser>
          <c:idx val="1"/>
          <c:order val="1"/>
          <c:tx>
            <c:v>Independent</c:v>
          </c:tx>
          <c:spPr>
            <a:ln w="12700" cmpd="sng">
              <a:solidFill>
                <a:srgbClr val="FF0000"/>
              </a:solidFill>
            </a:ln>
          </c:spPr>
          <c:marker>
            <c:symbol val="none"/>
          </c:marker>
          <c:xVal>
            <c:numLit>
              <c:formatCode>General</c:formatCode>
              <c:ptCount val="128"/>
              <c:pt idx="0">
                <c:v>0.5</c:v>
              </c:pt>
              <c:pt idx="1">
                <c:v>0.505</c:v>
              </c:pt>
              <c:pt idx="2">
                <c:v>0.51</c:v>
              </c:pt>
              <c:pt idx="3">
                <c:v>0.5149999999999999</c:v>
              </c:pt>
              <c:pt idx="4">
                <c:v>0.52</c:v>
              </c:pt>
              <c:pt idx="5">
                <c:v>0.52499999999999991</c:v>
              </c:pt>
              <c:pt idx="6">
                <c:v>0.53</c:v>
              </c:pt>
              <c:pt idx="7">
                <c:v>0.53499999999999992</c:v>
              </c:pt>
              <c:pt idx="8">
                <c:v>0.54</c:v>
              </c:pt>
              <c:pt idx="9">
                <c:v>0.54500000000000004</c:v>
              </c:pt>
              <c:pt idx="10">
                <c:v>0.54999999999999993</c:v>
              </c:pt>
              <c:pt idx="11">
                <c:v>0.55500000000000005</c:v>
              </c:pt>
              <c:pt idx="12">
                <c:v>0.55999999999999994</c:v>
              </c:pt>
              <c:pt idx="13">
                <c:v>0.56499999999999995</c:v>
              </c:pt>
              <c:pt idx="14">
                <c:v>0.56999999999999984</c:v>
              </c:pt>
              <c:pt idx="15">
                <c:v>0.57499999999999996</c:v>
              </c:pt>
              <c:pt idx="16">
                <c:v>0.57999999999999985</c:v>
              </c:pt>
              <c:pt idx="17">
                <c:v>0.58499999999999985</c:v>
              </c:pt>
              <c:pt idx="18">
                <c:v>0.59</c:v>
              </c:pt>
              <c:pt idx="19">
                <c:v>0.59499999999999986</c:v>
              </c:pt>
              <c:pt idx="20">
                <c:v>0.6</c:v>
              </c:pt>
              <c:pt idx="21">
                <c:v>0.60499999999999987</c:v>
              </c:pt>
              <c:pt idx="22">
                <c:v>0.61</c:v>
              </c:pt>
              <c:pt idx="23">
                <c:v>0.61499999999999988</c:v>
              </c:pt>
              <c:pt idx="24">
                <c:v>0.62</c:v>
              </c:pt>
              <c:pt idx="25">
                <c:v>0.625</c:v>
              </c:pt>
              <c:pt idx="26">
                <c:v>0.63</c:v>
              </c:pt>
              <c:pt idx="27">
                <c:v>0.63500000000000001</c:v>
              </c:pt>
              <c:pt idx="28">
                <c:v>0.64</c:v>
              </c:pt>
              <c:pt idx="29">
                <c:v>0.64500000000000002</c:v>
              </c:pt>
              <c:pt idx="30">
                <c:v>0.65</c:v>
              </c:pt>
              <c:pt idx="31">
                <c:v>0.65500000000000003</c:v>
              </c:pt>
              <c:pt idx="32">
                <c:v>0.66</c:v>
              </c:pt>
              <c:pt idx="33">
                <c:v>0.66500000000000004</c:v>
              </c:pt>
              <c:pt idx="34">
                <c:v>0.67</c:v>
              </c:pt>
              <c:pt idx="35">
                <c:v>0.67499999999999993</c:v>
              </c:pt>
              <c:pt idx="36">
                <c:v>0.68</c:v>
              </c:pt>
              <c:pt idx="37">
                <c:v>0.68499999999999994</c:v>
              </c:pt>
              <c:pt idx="38">
                <c:v>0.69</c:v>
              </c:pt>
              <c:pt idx="39">
                <c:v>0.69499999999999984</c:v>
              </c:pt>
              <c:pt idx="40">
                <c:v>0.7</c:v>
              </c:pt>
              <c:pt idx="41">
                <c:v>0.70499999999999985</c:v>
              </c:pt>
              <c:pt idx="42">
                <c:v>0.71</c:v>
              </c:pt>
              <c:pt idx="43">
                <c:v>0.71499999999999997</c:v>
              </c:pt>
              <c:pt idx="44">
                <c:v>0.72</c:v>
              </c:pt>
              <c:pt idx="45">
                <c:v>0.72499999999999998</c:v>
              </c:pt>
              <c:pt idx="46">
                <c:v>0.73</c:v>
              </c:pt>
              <c:pt idx="47">
                <c:v>0.73499999999999999</c:v>
              </c:pt>
              <c:pt idx="48">
                <c:v>0.74</c:v>
              </c:pt>
              <c:pt idx="49">
                <c:v>0.745</c:v>
              </c:pt>
              <c:pt idx="50">
                <c:v>0.75</c:v>
              </c:pt>
              <c:pt idx="51">
                <c:v>0.755</c:v>
              </c:pt>
              <c:pt idx="52">
                <c:v>0.76</c:v>
              </c:pt>
              <c:pt idx="53">
                <c:v>0.7649999999999999</c:v>
              </c:pt>
              <c:pt idx="54">
                <c:v>0.77</c:v>
              </c:pt>
              <c:pt idx="55">
                <c:v>0.77499999999999991</c:v>
              </c:pt>
              <c:pt idx="56">
                <c:v>0.78</c:v>
              </c:pt>
              <c:pt idx="57">
                <c:v>0.78499999999999992</c:v>
              </c:pt>
              <c:pt idx="58">
                <c:v>0.79</c:v>
              </c:pt>
              <c:pt idx="59">
                <c:v>0.79500000000000004</c:v>
              </c:pt>
              <c:pt idx="60">
                <c:v>0.8</c:v>
              </c:pt>
              <c:pt idx="61">
                <c:v>0.80500000000000005</c:v>
              </c:pt>
              <c:pt idx="62">
                <c:v>0.81</c:v>
              </c:pt>
              <c:pt idx="63">
                <c:v>0.81499999999999995</c:v>
              </c:pt>
              <c:pt idx="64">
                <c:v>0.82</c:v>
              </c:pt>
              <c:pt idx="65">
                <c:v>0.82499999999999996</c:v>
              </c:pt>
              <c:pt idx="66">
                <c:v>0.83</c:v>
              </c:pt>
              <c:pt idx="67">
                <c:v>0.83499999999999985</c:v>
              </c:pt>
              <c:pt idx="68">
                <c:v>0.84</c:v>
              </c:pt>
              <c:pt idx="69">
                <c:v>0.84499999999999986</c:v>
              </c:pt>
              <c:pt idx="70">
                <c:v>0.85</c:v>
              </c:pt>
              <c:pt idx="71">
                <c:v>0.85499999999999987</c:v>
              </c:pt>
              <c:pt idx="72">
                <c:v>0.86</c:v>
              </c:pt>
              <c:pt idx="73">
                <c:v>0.86499999999999988</c:v>
              </c:pt>
              <c:pt idx="74">
                <c:v>0.87</c:v>
              </c:pt>
              <c:pt idx="75">
                <c:v>0.875</c:v>
              </c:pt>
              <c:pt idx="76">
                <c:v>0.88</c:v>
              </c:pt>
              <c:pt idx="77">
                <c:v>0.88500000000000001</c:v>
              </c:pt>
              <c:pt idx="78">
                <c:v>0.89</c:v>
              </c:pt>
              <c:pt idx="79">
                <c:v>0.89500000000000002</c:v>
              </c:pt>
              <c:pt idx="80">
                <c:v>0.9</c:v>
              </c:pt>
              <c:pt idx="81">
                <c:v>0.90500000000000003</c:v>
              </c:pt>
              <c:pt idx="82">
                <c:v>0.91</c:v>
              </c:pt>
              <c:pt idx="83">
                <c:v>0.91500000000000004</c:v>
              </c:pt>
              <c:pt idx="84">
                <c:v>0.92</c:v>
              </c:pt>
              <c:pt idx="85">
                <c:v>0.92499999999999993</c:v>
              </c:pt>
              <c:pt idx="86">
                <c:v>0.93</c:v>
              </c:pt>
              <c:pt idx="87">
                <c:v>0.93499999999999994</c:v>
              </c:pt>
              <c:pt idx="88">
                <c:v>0.94</c:v>
              </c:pt>
              <c:pt idx="89">
                <c:v>0.94499999999999984</c:v>
              </c:pt>
              <c:pt idx="90">
                <c:v>0.95</c:v>
              </c:pt>
              <c:pt idx="91">
                <c:v>0.95499999999999985</c:v>
              </c:pt>
              <c:pt idx="92">
                <c:v>0.96</c:v>
              </c:pt>
              <c:pt idx="93">
                <c:v>0.96499999999999997</c:v>
              </c:pt>
              <c:pt idx="94">
                <c:v>0.97</c:v>
              </c:pt>
              <c:pt idx="95">
                <c:v>0.97499999999999998</c:v>
              </c:pt>
              <c:pt idx="96">
                <c:v>0.98</c:v>
              </c:pt>
              <c:pt idx="97">
                <c:v>0.98499999999999999</c:v>
              </c:pt>
              <c:pt idx="98">
                <c:v>0.98549999999999993</c:v>
              </c:pt>
              <c:pt idx="99">
                <c:v>0.98599999999999999</c:v>
              </c:pt>
              <c:pt idx="100">
                <c:v>0.98649999999999993</c:v>
              </c:pt>
              <c:pt idx="101">
                <c:v>0.98699999999999999</c:v>
              </c:pt>
              <c:pt idx="102">
                <c:v>0.98749999999999993</c:v>
              </c:pt>
              <c:pt idx="103">
                <c:v>0.98799999999999999</c:v>
              </c:pt>
              <c:pt idx="104">
                <c:v>0.98850000000000005</c:v>
              </c:pt>
              <c:pt idx="105">
                <c:v>0.98899999999999988</c:v>
              </c:pt>
              <c:pt idx="106">
                <c:v>0.98950000000000005</c:v>
              </c:pt>
              <c:pt idx="107">
                <c:v>0.99</c:v>
              </c:pt>
              <c:pt idx="108">
                <c:v>0.99050000000000005</c:v>
              </c:pt>
              <c:pt idx="109">
                <c:v>0.99099999999999988</c:v>
              </c:pt>
              <c:pt idx="110">
                <c:v>0.99150000000000005</c:v>
              </c:pt>
              <c:pt idx="111">
                <c:v>0.99199999999999988</c:v>
              </c:pt>
              <c:pt idx="112">
                <c:v>0.99250000000000005</c:v>
              </c:pt>
              <c:pt idx="113">
                <c:v>0.99299999999999988</c:v>
              </c:pt>
              <c:pt idx="114">
                <c:v>0.99349999999999894</c:v>
              </c:pt>
              <c:pt idx="115">
                <c:v>0.993999999999999</c:v>
              </c:pt>
              <c:pt idx="116">
                <c:v>0.99449999999999894</c:v>
              </c:pt>
              <c:pt idx="117">
                <c:v>0.994999999999999</c:v>
              </c:pt>
              <c:pt idx="118">
                <c:v>0.99549999999999894</c:v>
              </c:pt>
              <c:pt idx="119">
                <c:v>0.995999999999999</c:v>
              </c:pt>
              <c:pt idx="120">
                <c:v>0.99649999999999894</c:v>
              </c:pt>
              <c:pt idx="121">
                <c:v>0.996999999999999</c:v>
              </c:pt>
              <c:pt idx="122">
                <c:v>0.99749999999999894</c:v>
              </c:pt>
              <c:pt idx="123">
                <c:v>0.997999999999999</c:v>
              </c:pt>
              <c:pt idx="124">
                <c:v>0.99849999999999894</c:v>
              </c:pt>
              <c:pt idx="125">
                <c:v>0.998999999999999</c:v>
              </c:pt>
              <c:pt idx="126">
                <c:v>0.99949999999999883</c:v>
              </c:pt>
              <c:pt idx="127">
                <c:v>0.99999999999999889</c:v>
              </c:pt>
            </c:numLit>
          </c:xVal>
          <c:yVal>
            <c:numLit>
              <c:formatCode>General</c:formatCode>
              <c:ptCount val="128"/>
              <c:pt idx="0">
                <c:v>0.25</c:v>
              </c:pt>
              <c:pt idx="1">
                <c:v>0.24502499999999997</c:v>
              </c:pt>
              <c:pt idx="2">
                <c:v>0.24010000000000001</c:v>
              </c:pt>
              <c:pt idx="3">
                <c:v>0.23522499999999999</c:v>
              </c:pt>
              <c:pt idx="4">
                <c:v>0.23039999999999997</c:v>
              </c:pt>
              <c:pt idx="5">
                <c:v>0.22562499999999996</c:v>
              </c:pt>
              <c:pt idx="6">
                <c:v>0.22089999999999999</c:v>
              </c:pt>
              <c:pt idx="7">
                <c:v>0.216225</c:v>
              </c:pt>
              <c:pt idx="8">
                <c:v>0.21159999999999998</c:v>
              </c:pt>
              <c:pt idx="9">
                <c:v>0.20702499999999999</c:v>
              </c:pt>
              <c:pt idx="10">
                <c:v>0.20249999999999999</c:v>
              </c:pt>
              <c:pt idx="11">
                <c:v>0.19802500000000001</c:v>
              </c:pt>
              <c:pt idx="12">
                <c:v>0.19359999999999997</c:v>
              </c:pt>
              <c:pt idx="13">
                <c:v>0.189225</c:v>
              </c:pt>
              <c:pt idx="14">
                <c:v>0.18490000000000001</c:v>
              </c:pt>
              <c:pt idx="15">
                <c:v>0.18062500000000001</c:v>
              </c:pt>
              <c:pt idx="16">
                <c:v>0.1764</c:v>
              </c:pt>
              <c:pt idx="17">
                <c:v>0.17222499999999999</c:v>
              </c:pt>
              <c:pt idx="18">
                <c:v>0.1681</c:v>
              </c:pt>
              <c:pt idx="19">
                <c:v>0.164025</c:v>
              </c:pt>
              <c:pt idx="20">
                <c:v>0.16</c:v>
              </c:pt>
              <c:pt idx="21">
                <c:v>0.156025</c:v>
              </c:pt>
              <c:pt idx="22">
                <c:v>0.15209999999999999</c:v>
              </c:pt>
              <c:pt idx="23">
                <c:v>0.148225</c:v>
              </c:pt>
              <c:pt idx="24">
                <c:v>0.1444</c:v>
              </c:pt>
              <c:pt idx="25">
                <c:v>0.140625</c:v>
              </c:pt>
              <c:pt idx="26">
                <c:v>0.13689999999999997</c:v>
              </c:pt>
              <c:pt idx="27">
                <c:v>0.13322499999999998</c:v>
              </c:pt>
              <c:pt idx="28">
                <c:v>0.12959999999999997</c:v>
              </c:pt>
              <c:pt idx="29">
                <c:v>0.126025</c:v>
              </c:pt>
              <c:pt idx="30">
                <c:v>0.1225</c:v>
              </c:pt>
              <c:pt idx="31">
                <c:v>0.11902500000000001</c:v>
              </c:pt>
              <c:pt idx="32">
                <c:v>0.11559999999999998</c:v>
              </c:pt>
              <c:pt idx="33">
                <c:v>0.11222500000000001</c:v>
              </c:pt>
              <c:pt idx="34">
                <c:v>0.1089</c:v>
              </c:pt>
              <c:pt idx="35">
                <c:v>0.105625</c:v>
              </c:pt>
              <c:pt idx="36">
                <c:v>0.1024</c:v>
              </c:pt>
              <c:pt idx="37">
                <c:v>9.9224999999999897E-2</c:v>
              </c:pt>
              <c:pt idx="38">
                <c:v>9.6099999999999894E-2</c:v>
              </c:pt>
              <c:pt idx="39">
                <c:v>9.3024999999999886E-2</c:v>
              </c:pt>
              <c:pt idx="40">
                <c:v>8.99999999999999E-2</c:v>
              </c:pt>
              <c:pt idx="41">
                <c:v>8.702499999999988E-2</c:v>
              </c:pt>
              <c:pt idx="42">
                <c:v>8.4099999999999883E-2</c:v>
              </c:pt>
              <c:pt idx="43">
                <c:v>8.1224999999999895E-2</c:v>
              </c:pt>
              <c:pt idx="44">
                <c:v>7.8399999999999886E-2</c:v>
              </c:pt>
              <c:pt idx="45">
                <c:v>7.5624999999999901E-2</c:v>
              </c:pt>
              <c:pt idx="46">
                <c:v>7.2899999999999882E-2</c:v>
              </c:pt>
              <c:pt idx="47">
                <c:v>7.0224999999999899E-2</c:v>
              </c:pt>
              <c:pt idx="48">
                <c:v>6.7599999999999882E-2</c:v>
              </c:pt>
              <c:pt idx="49">
                <c:v>6.5024999999999888E-2</c:v>
              </c:pt>
              <c:pt idx="50">
                <c:v>6.2499999999999903E-2</c:v>
              </c:pt>
              <c:pt idx="51">
                <c:v>6.0024999999999898E-2</c:v>
              </c:pt>
              <c:pt idx="52">
                <c:v>5.7599999999999894E-2</c:v>
              </c:pt>
              <c:pt idx="53">
                <c:v>5.5224999999999892E-2</c:v>
              </c:pt>
              <c:pt idx="54">
                <c:v>5.2899999999999892E-2</c:v>
              </c:pt>
              <c:pt idx="55">
                <c:v>5.0624999999999892E-2</c:v>
              </c:pt>
              <c:pt idx="56">
                <c:v>4.8399999999999894E-2</c:v>
              </c:pt>
              <c:pt idx="57">
                <c:v>4.6224999999999891E-2</c:v>
              </c:pt>
              <c:pt idx="58">
                <c:v>4.4099999999999896E-2</c:v>
              </c:pt>
              <c:pt idx="59">
                <c:v>4.2024999999999903E-2</c:v>
              </c:pt>
              <c:pt idx="60">
                <c:v>3.9999999999999897E-2</c:v>
              </c:pt>
              <c:pt idx="61">
                <c:v>3.8024999999999892E-2</c:v>
              </c:pt>
              <c:pt idx="62">
                <c:v>3.6099999999999903E-2</c:v>
              </c:pt>
              <c:pt idx="63">
                <c:v>3.4224999999999894E-2</c:v>
              </c:pt>
              <c:pt idx="64">
                <c:v>3.2399999999999894E-2</c:v>
              </c:pt>
              <c:pt idx="65">
                <c:v>3.0624999999999899E-2</c:v>
              </c:pt>
              <c:pt idx="66">
                <c:v>2.8899999999999898E-2</c:v>
              </c:pt>
              <c:pt idx="67">
                <c:v>2.7224999999999899E-2</c:v>
              </c:pt>
              <c:pt idx="68">
                <c:v>2.5599999999999901E-2</c:v>
              </c:pt>
              <c:pt idx="69">
                <c:v>2.4024999999999901E-2</c:v>
              </c:pt>
              <c:pt idx="70">
                <c:v>2.2499999999999899E-2</c:v>
              </c:pt>
              <c:pt idx="71">
                <c:v>2.1024999999999898E-2</c:v>
              </c:pt>
              <c:pt idx="72">
                <c:v>1.9599999999999899E-2</c:v>
              </c:pt>
              <c:pt idx="73">
                <c:v>1.8224999999999898E-2</c:v>
              </c:pt>
              <c:pt idx="74">
                <c:v>1.6899999999999898E-2</c:v>
              </c:pt>
              <c:pt idx="75">
                <c:v>1.5624999999999898E-2</c:v>
              </c:pt>
              <c:pt idx="76">
                <c:v>1.4399999999999901E-2</c:v>
              </c:pt>
              <c:pt idx="77">
                <c:v>1.3224999999999898E-2</c:v>
              </c:pt>
              <c:pt idx="78">
                <c:v>1.2099999999999901E-2</c:v>
              </c:pt>
              <c:pt idx="79">
                <c:v>1.1024999999999898E-2</c:v>
              </c:pt>
              <c:pt idx="80">
                <c:v>9.9999999999999291E-3</c:v>
              </c:pt>
              <c:pt idx="81">
                <c:v>9.0249999999999289E-3</c:v>
              </c:pt>
              <c:pt idx="82">
                <c:v>8.0999999999999302E-3</c:v>
              </c:pt>
              <c:pt idx="83">
                <c:v>7.2249999999999389E-3</c:v>
              </c:pt>
              <c:pt idx="84">
                <c:v>6.3999999999999396E-3</c:v>
              </c:pt>
              <c:pt idx="85">
                <c:v>5.6249999999999391E-3</c:v>
              </c:pt>
              <c:pt idx="86">
                <c:v>4.8999999999999495E-3</c:v>
              </c:pt>
              <c:pt idx="87">
                <c:v>4.2249999999999493E-3</c:v>
              </c:pt>
              <c:pt idx="88">
                <c:v>3.5999999999999496E-3</c:v>
              </c:pt>
              <c:pt idx="89">
                <c:v>3.0249999999999596E-3</c:v>
              </c:pt>
              <c:pt idx="90">
                <c:v>2.4999999999999602E-3</c:v>
              </c:pt>
              <c:pt idx="91">
                <c:v>2.02499999999996E-3</c:v>
              </c:pt>
              <c:pt idx="92">
                <c:v>1.5999999999999697E-3</c:v>
              </c:pt>
              <c:pt idx="93">
                <c:v>1.2249999999999698E-3</c:v>
              </c:pt>
              <c:pt idx="94">
                <c:v>8.9999999999997504E-4</c:v>
              </c:pt>
              <c:pt idx="95">
                <c:v>6.2499999999997898E-4</c:v>
              </c:pt>
              <c:pt idx="96">
                <c:v>3.99999999999983E-4</c:v>
              </c:pt>
              <c:pt idx="97">
                <c:v>2.2499999999998698E-4</c:v>
              </c:pt>
              <c:pt idx="98">
                <c:v>2.1024999999998898E-4</c:v>
              </c:pt>
              <c:pt idx="99">
                <c:v>1.9599999999999097E-4</c:v>
              </c:pt>
              <c:pt idx="100">
                <c:v>1.8224999999999296E-4</c:v>
              </c:pt>
              <c:pt idx="101">
                <c:v>1.6899999999999497E-4</c:v>
              </c:pt>
              <c:pt idx="102">
                <c:v>1.5624999999999596E-4</c:v>
              </c:pt>
              <c:pt idx="103">
                <c:v>1.43999999999998E-4</c:v>
              </c:pt>
              <c:pt idx="104">
                <c:v>1.3224999999999899E-4</c:v>
              </c:pt>
              <c:pt idx="105">
                <c:v>1.21E-4</c:v>
              </c:pt>
              <c:pt idx="106">
                <c:v>1.10250000000001E-4</c:v>
              </c:pt>
              <c:pt idx="107">
                <c:v>1.00000000000002E-4</c:v>
              </c:pt>
              <c:pt idx="108">
                <c:v>9.0250000000003291E-5</c:v>
              </c:pt>
              <c:pt idx="109">
                <c:v>8.1000000000004097E-5</c:v>
              </c:pt>
              <c:pt idx="110">
                <c:v>7.2250000000004792E-5</c:v>
              </c:pt>
              <c:pt idx="111">
                <c:v>6.4000000000005405E-5</c:v>
              </c:pt>
              <c:pt idx="112">
                <c:v>5.6250000000005901E-5</c:v>
              </c:pt>
              <c:pt idx="113">
                <c:v>4.9000000000006294E-5</c:v>
              </c:pt>
              <c:pt idx="114">
                <c:v>4.225000000000659E-5</c:v>
              </c:pt>
              <c:pt idx="115">
                <c:v>3.6000000000006703E-5</c:v>
              </c:pt>
              <c:pt idx="116">
                <c:v>3.0250000000006797E-5</c:v>
              </c:pt>
              <c:pt idx="117">
                <c:v>2.50000000000067E-5</c:v>
              </c:pt>
              <c:pt idx="118">
                <c:v>2.0250000000006496E-5</c:v>
              </c:pt>
              <c:pt idx="119">
                <c:v>1.60000000000062E-5</c:v>
              </c:pt>
              <c:pt idx="120">
                <c:v>1.2250000000005898E-5</c:v>
              </c:pt>
              <c:pt idx="121">
                <c:v>9.0000000000053501E-6</c:v>
              </c:pt>
              <c:pt idx="122">
                <c:v>6.2500000000047293E-6</c:v>
              </c:pt>
              <c:pt idx="123">
                <c:v>4.0000000000040004E-6</c:v>
              </c:pt>
              <c:pt idx="124">
                <c:v>2.2500000000031701E-6</c:v>
              </c:pt>
              <c:pt idx="125">
                <c:v>1.0000000000022198E-6</c:v>
              </c:pt>
              <c:pt idx="126">
                <c:v>2.5000000000116593E-7</c:v>
              </c:pt>
              <c:pt idx="127">
                <c:v>1.49144014893348E-30</c:v>
              </c:pt>
            </c:numLit>
          </c:yVal>
          <c:smooth val="0"/>
          <c:extLst>
            <c:ext xmlns:c16="http://schemas.microsoft.com/office/drawing/2014/chart" uri="{C3380CC4-5D6E-409C-BE32-E72D297353CC}">
              <c16:uniqueId val="{00000002-258C-4E64-82A5-D249064D0B47}"/>
            </c:ext>
          </c:extLst>
        </c:ser>
        <c:dLbls>
          <c:showLegendKey val="0"/>
          <c:showVal val="0"/>
          <c:showCatName val="0"/>
          <c:showSerName val="0"/>
          <c:showPercent val="0"/>
          <c:showBubbleSize val="0"/>
        </c:dLbls>
        <c:axId val="336639872"/>
        <c:axId val="336654336"/>
      </c:scatterChart>
      <c:valAx>
        <c:axId val="336639872"/>
        <c:scaling>
          <c:orientation val="minMax"/>
          <c:max val="1"/>
          <c:min val="0.5"/>
        </c:scaling>
        <c:delete val="0"/>
        <c:axPos val="b"/>
        <c:title>
          <c:tx>
            <c:rich>
              <a:bodyPr rot="0" vert="horz"/>
              <a:lstStyle/>
              <a:p>
                <a:pPr algn="ctr">
                  <a:defRPr/>
                </a:pPr>
                <a:r>
                  <a:rPr lang="en-US" sz="1200" b="1" u="none" baseline="0">
                    <a:solidFill>
                      <a:schemeClr val="tx1"/>
                    </a:solidFill>
                    <a:latin typeface="Segoe UI"/>
                    <a:ea typeface="Segoe UI"/>
                    <a:cs typeface="Segoe UI"/>
                  </a:rPr>
                  <a:t>Percentile</a:t>
                </a:r>
              </a:p>
            </c:rich>
          </c:tx>
          <c:overlay val="0"/>
          <c:spPr>
            <a:noFill/>
            <a:ln w="9525">
              <a:noFill/>
            </a:ln>
          </c:spPr>
        </c:title>
        <c:numFmt formatCode="0%" sourceLinked="0"/>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336654336"/>
        <c:crosses val="autoZero"/>
        <c:crossBetween val="midCat"/>
      </c:valAx>
      <c:valAx>
        <c:axId val="336654336"/>
        <c:scaling>
          <c:orientation val="minMax"/>
          <c:max val="0.5"/>
        </c:scaling>
        <c:delete val="0"/>
        <c:axPos val="l"/>
        <c:majorGridlines/>
        <c:title>
          <c:tx>
            <c:rich>
              <a:bodyPr rot="-5400000" vert="horz"/>
              <a:lstStyle/>
              <a:p>
                <a:pPr algn="ctr">
                  <a:defRPr/>
                </a:pPr>
                <a:r>
                  <a:rPr lang="en-US" sz="1200" b="1" u="none" baseline="0">
                    <a:solidFill>
                      <a:schemeClr val="tx1"/>
                    </a:solidFill>
                    <a:latin typeface="Segoe UI"/>
                    <a:ea typeface="Segoe UI"/>
                    <a:cs typeface="Segoe UI"/>
                  </a:rPr>
                  <a:t>Joint exceedance Probability</a:t>
                </a:r>
              </a:p>
            </c:rich>
          </c:tx>
          <c:layout>
            <c:manualLayout>
              <c:xMode val="edge"/>
              <c:yMode val="edge"/>
              <c:x val="2.4500000000000001E-2"/>
              <c:y val="0.17349999999999999"/>
            </c:manualLayout>
          </c:layout>
          <c:overlay val="0"/>
          <c:spPr>
            <a:noFill/>
            <a:ln w="9525">
              <a:noFill/>
            </a:ln>
          </c:spPr>
        </c:title>
        <c:numFmt formatCode="0%" sourceLinked="0"/>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336639872"/>
        <c:crosses val="autoZero"/>
        <c:crossBetween val="midCat"/>
      </c:valAx>
    </c:plotArea>
    <c:legend>
      <c:legendPos val="t"/>
      <c:layout>
        <c:manualLayout>
          <c:xMode val="edge"/>
          <c:yMode val="edge"/>
          <c:x val="0.10375"/>
          <c:y val="3.9750000000000001E-2"/>
          <c:w val="0.73050000000000004"/>
          <c:h val="7.1249999999999994E-2"/>
        </c:manualLayout>
      </c:layout>
      <c:overlay val="0"/>
      <c:txPr>
        <a:bodyPr rot="0" vert="horz"/>
        <a:lstStyle/>
        <a:p>
          <a:pPr>
            <a:defRPr lang="en-US" b="1" u="none" baseline="0">
              <a:solidFill>
                <a:schemeClr val="tx1"/>
              </a:solidFill>
              <a:latin typeface="Segoe UI"/>
              <a:ea typeface="Segoe UI"/>
              <a:cs typeface="Segoe UI"/>
            </a:defRPr>
          </a:pPr>
          <a:endParaRPr lang="en-US"/>
        </a:p>
      </c:txPr>
    </c:legend>
    <c:plotVisOnly val="1"/>
    <c:dispBlanksAs val="gap"/>
    <c:showDLblsOverMax val="0"/>
  </c:chart>
  <c:txPr>
    <a:bodyPr rot="0" vert="horz"/>
    <a:lstStyle/>
    <a:p>
      <a:pPr>
        <a:defRPr lang="en-US" b="1" u="none" baseline="0">
          <a:solidFill>
            <a:schemeClr val="tx1"/>
          </a:solidFill>
          <a:latin typeface="Arial"/>
          <a:ea typeface="Arial"/>
          <a:cs typeface="Arial"/>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624999999999996"/>
          <c:y val="0.16400000000000001"/>
          <c:w val="0.80574999999999997"/>
          <c:h val="0.67074999999999996"/>
        </c:manualLayout>
      </c:layout>
      <c:scatterChart>
        <c:scatterStyle val="lineMarker"/>
        <c:varyColors val="0"/>
        <c:ser>
          <c:idx val="0"/>
          <c:order val="0"/>
          <c:tx>
            <c:v>Fully Dependent</c:v>
          </c:tx>
          <c:spPr>
            <a:ln w="12700" cmpd="sng">
              <a:solidFill>
                <a:srgbClr val="00B050"/>
              </a:solidFill>
            </a:ln>
          </c:spPr>
          <c:marker>
            <c:symbol val="none"/>
          </c:marker>
          <c:xVal>
            <c:numLit>
              <c:formatCode>General</c:formatCode>
              <c:ptCount val="128"/>
              <c:pt idx="0">
                <c:v>0.5</c:v>
              </c:pt>
              <c:pt idx="1">
                <c:v>0.505</c:v>
              </c:pt>
              <c:pt idx="2">
                <c:v>0.51</c:v>
              </c:pt>
              <c:pt idx="3">
                <c:v>0.5149999999999999</c:v>
              </c:pt>
              <c:pt idx="4">
                <c:v>0.52</c:v>
              </c:pt>
              <c:pt idx="5">
                <c:v>0.52499999999999991</c:v>
              </c:pt>
              <c:pt idx="6">
                <c:v>0.53</c:v>
              </c:pt>
              <c:pt idx="7">
                <c:v>0.53499999999999992</c:v>
              </c:pt>
              <c:pt idx="8">
                <c:v>0.54</c:v>
              </c:pt>
              <c:pt idx="9">
                <c:v>0.54500000000000004</c:v>
              </c:pt>
              <c:pt idx="10">
                <c:v>0.54999999999999993</c:v>
              </c:pt>
              <c:pt idx="11">
                <c:v>0.55500000000000005</c:v>
              </c:pt>
              <c:pt idx="12">
                <c:v>0.55999999999999994</c:v>
              </c:pt>
              <c:pt idx="13">
                <c:v>0.56499999999999995</c:v>
              </c:pt>
              <c:pt idx="14">
                <c:v>0.56999999999999984</c:v>
              </c:pt>
              <c:pt idx="15">
                <c:v>0.57499999999999996</c:v>
              </c:pt>
              <c:pt idx="16">
                <c:v>0.57999999999999985</c:v>
              </c:pt>
              <c:pt idx="17">
                <c:v>0.58499999999999985</c:v>
              </c:pt>
              <c:pt idx="18">
                <c:v>0.59</c:v>
              </c:pt>
              <c:pt idx="19">
                <c:v>0.59499999999999986</c:v>
              </c:pt>
              <c:pt idx="20">
                <c:v>0.6</c:v>
              </c:pt>
              <c:pt idx="21">
                <c:v>0.60499999999999987</c:v>
              </c:pt>
              <c:pt idx="22">
                <c:v>0.61</c:v>
              </c:pt>
              <c:pt idx="23">
                <c:v>0.61499999999999988</c:v>
              </c:pt>
              <c:pt idx="24">
                <c:v>0.62</c:v>
              </c:pt>
              <c:pt idx="25">
                <c:v>0.625</c:v>
              </c:pt>
              <c:pt idx="26">
                <c:v>0.63</c:v>
              </c:pt>
              <c:pt idx="27">
                <c:v>0.63500000000000001</c:v>
              </c:pt>
              <c:pt idx="28">
                <c:v>0.64</c:v>
              </c:pt>
              <c:pt idx="29">
                <c:v>0.64500000000000002</c:v>
              </c:pt>
              <c:pt idx="30">
                <c:v>0.65</c:v>
              </c:pt>
              <c:pt idx="31">
                <c:v>0.65500000000000003</c:v>
              </c:pt>
              <c:pt idx="32">
                <c:v>0.66</c:v>
              </c:pt>
              <c:pt idx="33">
                <c:v>0.66500000000000004</c:v>
              </c:pt>
              <c:pt idx="34">
                <c:v>0.67</c:v>
              </c:pt>
              <c:pt idx="35">
                <c:v>0.67499999999999993</c:v>
              </c:pt>
              <c:pt idx="36">
                <c:v>0.68</c:v>
              </c:pt>
              <c:pt idx="37">
                <c:v>0.68499999999999994</c:v>
              </c:pt>
              <c:pt idx="38">
                <c:v>0.69</c:v>
              </c:pt>
              <c:pt idx="39">
                <c:v>0.69499999999999984</c:v>
              </c:pt>
              <c:pt idx="40">
                <c:v>0.7</c:v>
              </c:pt>
              <c:pt idx="41">
                <c:v>0.70499999999999985</c:v>
              </c:pt>
              <c:pt idx="42">
                <c:v>0.71</c:v>
              </c:pt>
              <c:pt idx="43">
                <c:v>0.71499999999999997</c:v>
              </c:pt>
              <c:pt idx="44">
                <c:v>0.72</c:v>
              </c:pt>
              <c:pt idx="45">
                <c:v>0.72499999999999998</c:v>
              </c:pt>
              <c:pt idx="46">
                <c:v>0.73</c:v>
              </c:pt>
              <c:pt idx="47">
                <c:v>0.73499999999999999</c:v>
              </c:pt>
              <c:pt idx="48">
                <c:v>0.74</c:v>
              </c:pt>
              <c:pt idx="49">
                <c:v>0.745</c:v>
              </c:pt>
              <c:pt idx="50">
                <c:v>0.75</c:v>
              </c:pt>
              <c:pt idx="51">
                <c:v>0.755</c:v>
              </c:pt>
              <c:pt idx="52">
                <c:v>0.76</c:v>
              </c:pt>
              <c:pt idx="53">
                <c:v>0.7649999999999999</c:v>
              </c:pt>
              <c:pt idx="54">
                <c:v>0.77</c:v>
              </c:pt>
              <c:pt idx="55">
                <c:v>0.77499999999999991</c:v>
              </c:pt>
              <c:pt idx="56">
                <c:v>0.78</c:v>
              </c:pt>
              <c:pt idx="57">
                <c:v>0.78499999999999992</c:v>
              </c:pt>
              <c:pt idx="58">
                <c:v>0.79</c:v>
              </c:pt>
              <c:pt idx="59">
                <c:v>0.79500000000000004</c:v>
              </c:pt>
              <c:pt idx="60">
                <c:v>0.8</c:v>
              </c:pt>
              <c:pt idx="61">
                <c:v>0.80500000000000005</c:v>
              </c:pt>
              <c:pt idx="62">
                <c:v>0.81</c:v>
              </c:pt>
              <c:pt idx="63">
                <c:v>0.81499999999999995</c:v>
              </c:pt>
              <c:pt idx="64">
                <c:v>0.82</c:v>
              </c:pt>
              <c:pt idx="65">
                <c:v>0.82499999999999996</c:v>
              </c:pt>
              <c:pt idx="66">
                <c:v>0.83</c:v>
              </c:pt>
              <c:pt idx="67">
                <c:v>0.83499999999999985</c:v>
              </c:pt>
              <c:pt idx="68">
                <c:v>0.84</c:v>
              </c:pt>
              <c:pt idx="69">
                <c:v>0.84499999999999986</c:v>
              </c:pt>
              <c:pt idx="70">
                <c:v>0.85</c:v>
              </c:pt>
              <c:pt idx="71">
                <c:v>0.85499999999999987</c:v>
              </c:pt>
              <c:pt idx="72">
                <c:v>0.86</c:v>
              </c:pt>
              <c:pt idx="73">
                <c:v>0.86499999999999988</c:v>
              </c:pt>
              <c:pt idx="74">
                <c:v>0.87</c:v>
              </c:pt>
              <c:pt idx="75">
                <c:v>0.875</c:v>
              </c:pt>
              <c:pt idx="76">
                <c:v>0.88</c:v>
              </c:pt>
              <c:pt idx="77">
                <c:v>0.88500000000000001</c:v>
              </c:pt>
              <c:pt idx="78">
                <c:v>0.89</c:v>
              </c:pt>
              <c:pt idx="79">
                <c:v>0.89500000000000002</c:v>
              </c:pt>
              <c:pt idx="80">
                <c:v>0.9</c:v>
              </c:pt>
              <c:pt idx="81">
                <c:v>0.90500000000000003</c:v>
              </c:pt>
              <c:pt idx="82">
                <c:v>0.91</c:v>
              </c:pt>
              <c:pt idx="83">
                <c:v>0.91500000000000004</c:v>
              </c:pt>
              <c:pt idx="84">
                <c:v>0.92</c:v>
              </c:pt>
              <c:pt idx="85">
                <c:v>0.92499999999999993</c:v>
              </c:pt>
              <c:pt idx="86">
                <c:v>0.93</c:v>
              </c:pt>
              <c:pt idx="87">
                <c:v>0.93499999999999994</c:v>
              </c:pt>
              <c:pt idx="88">
                <c:v>0.94</c:v>
              </c:pt>
              <c:pt idx="89">
                <c:v>0.94499999999999984</c:v>
              </c:pt>
              <c:pt idx="90">
                <c:v>0.95</c:v>
              </c:pt>
              <c:pt idx="91">
                <c:v>0.95499999999999985</c:v>
              </c:pt>
              <c:pt idx="92">
                <c:v>0.96</c:v>
              </c:pt>
              <c:pt idx="93">
                <c:v>0.96499999999999997</c:v>
              </c:pt>
              <c:pt idx="94">
                <c:v>0.97</c:v>
              </c:pt>
              <c:pt idx="95">
                <c:v>0.97499999999999998</c:v>
              </c:pt>
              <c:pt idx="96">
                <c:v>0.98</c:v>
              </c:pt>
              <c:pt idx="97">
                <c:v>0.98499999999999999</c:v>
              </c:pt>
              <c:pt idx="98">
                <c:v>0.98549999999999993</c:v>
              </c:pt>
              <c:pt idx="99">
                <c:v>0.98599999999999999</c:v>
              </c:pt>
              <c:pt idx="100">
                <c:v>0.98649999999999993</c:v>
              </c:pt>
              <c:pt idx="101">
                <c:v>0.98699999999999999</c:v>
              </c:pt>
              <c:pt idx="102">
                <c:v>0.98749999999999993</c:v>
              </c:pt>
              <c:pt idx="103">
                <c:v>0.98799999999999999</c:v>
              </c:pt>
              <c:pt idx="104">
                <c:v>0.98850000000000005</c:v>
              </c:pt>
              <c:pt idx="105">
                <c:v>0.98899999999999988</c:v>
              </c:pt>
              <c:pt idx="106">
                <c:v>0.98950000000000005</c:v>
              </c:pt>
              <c:pt idx="107">
                <c:v>0.99</c:v>
              </c:pt>
              <c:pt idx="108">
                <c:v>0.99050000000000005</c:v>
              </c:pt>
              <c:pt idx="109">
                <c:v>0.99099999999999988</c:v>
              </c:pt>
              <c:pt idx="110">
                <c:v>0.99150000000000005</c:v>
              </c:pt>
              <c:pt idx="111">
                <c:v>0.99199999999999988</c:v>
              </c:pt>
              <c:pt idx="112">
                <c:v>0.99250000000000005</c:v>
              </c:pt>
              <c:pt idx="113">
                <c:v>0.99299999999999988</c:v>
              </c:pt>
              <c:pt idx="114">
                <c:v>0.99349999999999894</c:v>
              </c:pt>
              <c:pt idx="115">
                <c:v>0.993999999999999</c:v>
              </c:pt>
              <c:pt idx="116">
                <c:v>0.99449999999999894</c:v>
              </c:pt>
              <c:pt idx="117">
                <c:v>0.994999999999999</c:v>
              </c:pt>
              <c:pt idx="118">
                <c:v>0.99549999999999894</c:v>
              </c:pt>
              <c:pt idx="119">
                <c:v>0.995999999999999</c:v>
              </c:pt>
              <c:pt idx="120">
                <c:v>0.99649999999999894</c:v>
              </c:pt>
              <c:pt idx="121">
                <c:v>0.996999999999999</c:v>
              </c:pt>
              <c:pt idx="122">
                <c:v>0.99749999999999894</c:v>
              </c:pt>
              <c:pt idx="123">
                <c:v>0.997999999999999</c:v>
              </c:pt>
              <c:pt idx="124">
                <c:v>0.99849999999999894</c:v>
              </c:pt>
              <c:pt idx="125">
                <c:v>0.998999999999999</c:v>
              </c:pt>
              <c:pt idx="126">
                <c:v>0.99949999999999883</c:v>
              </c:pt>
              <c:pt idx="127">
                <c:v>0.99999999999999889</c:v>
              </c:pt>
            </c:numLit>
          </c:xVal>
          <c:yVal>
            <c:numLit>
              <c:formatCode>General</c:formatCode>
              <c:ptCount val="128"/>
              <c:pt idx="0">
                <c:v>0.5</c:v>
              </c:pt>
              <c:pt idx="1">
                <c:v>0.495</c:v>
              </c:pt>
              <c:pt idx="2">
                <c:v>0.49</c:v>
              </c:pt>
              <c:pt idx="3">
                <c:v>0.48499999999999999</c:v>
              </c:pt>
              <c:pt idx="4">
                <c:v>0.48</c:v>
              </c:pt>
              <c:pt idx="5">
                <c:v>0.47499999999999998</c:v>
              </c:pt>
              <c:pt idx="6">
                <c:v>0.47</c:v>
              </c:pt>
              <c:pt idx="7">
                <c:v>0.46499999999999997</c:v>
              </c:pt>
              <c:pt idx="8">
                <c:v>0.46</c:v>
              </c:pt>
              <c:pt idx="9">
                <c:v>0.45500000000000002</c:v>
              </c:pt>
              <c:pt idx="10">
                <c:v>0.45</c:v>
              </c:pt>
              <c:pt idx="11">
                <c:v>0.44500000000000001</c:v>
              </c:pt>
              <c:pt idx="12">
                <c:v>0.44</c:v>
              </c:pt>
              <c:pt idx="13">
                <c:v>0.435</c:v>
              </c:pt>
              <c:pt idx="14">
                <c:v>0.43</c:v>
              </c:pt>
              <c:pt idx="15">
                <c:v>0.42499999999999999</c:v>
              </c:pt>
              <c:pt idx="16">
                <c:v>0.42</c:v>
              </c:pt>
              <c:pt idx="17">
                <c:v>0.41499999999999992</c:v>
              </c:pt>
              <c:pt idx="18">
                <c:v>0.41</c:v>
              </c:pt>
              <c:pt idx="19">
                <c:v>0.40500000000000003</c:v>
              </c:pt>
              <c:pt idx="20">
                <c:v>0.4</c:v>
              </c:pt>
              <c:pt idx="21">
                <c:v>0.39500000000000002</c:v>
              </c:pt>
              <c:pt idx="22">
                <c:v>0.39</c:v>
              </c:pt>
              <c:pt idx="23">
                <c:v>0.38500000000000001</c:v>
              </c:pt>
              <c:pt idx="24">
                <c:v>0.38</c:v>
              </c:pt>
              <c:pt idx="25">
                <c:v>0.375</c:v>
              </c:pt>
              <c:pt idx="26">
                <c:v>0.37</c:v>
              </c:pt>
              <c:pt idx="27">
                <c:v>0.36499999999999994</c:v>
              </c:pt>
              <c:pt idx="28">
                <c:v>0.36</c:v>
              </c:pt>
              <c:pt idx="29">
                <c:v>0.35499999999999993</c:v>
              </c:pt>
              <c:pt idx="30">
                <c:v>0.35</c:v>
              </c:pt>
              <c:pt idx="31">
                <c:v>0.34499999999999992</c:v>
              </c:pt>
              <c:pt idx="32">
                <c:v>0.34</c:v>
              </c:pt>
              <c:pt idx="33">
                <c:v>0.33500000000000002</c:v>
              </c:pt>
              <c:pt idx="34">
                <c:v>0.33</c:v>
              </c:pt>
              <c:pt idx="35">
                <c:v>0.32499999999999996</c:v>
              </c:pt>
              <c:pt idx="36">
                <c:v>0.32</c:v>
              </c:pt>
              <c:pt idx="37">
                <c:v>0.315</c:v>
              </c:pt>
              <c:pt idx="38">
                <c:v>0.31</c:v>
              </c:pt>
              <c:pt idx="39">
                <c:v>0.30499999999999994</c:v>
              </c:pt>
              <c:pt idx="40">
                <c:v>0.3</c:v>
              </c:pt>
              <c:pt idx="41">
                <c:v>0.29499999999999993</c:v>
              </c:pt>
              <c:pt idx="42">
                <c:v>0.28999999999999992</c:v>
              </c:pt>
              <c:pt idx="43">
                <c:v>0.28499999999999998</c:v>
              </c:pt>
              <c:pt idx="44">
                <c:v>0.28000000000000003</c:v>
              </c:pt>
              <c:pt idx="45">
                <c:v>0.27499999999999997</c:v>
              </c:pt>
              <c:pt idx="46">
                <c:v>0.27</c:v>
              </c:pt>
              <c:pt idx="47">
                <c:v>0.26499999999999996</c:v>
              </c:pt>
              <c:pt idx="48">
                <c:v>0.26</c:v>
              </c:pt>
              <c:pt idx="49">
                <c:v>0.255</c:v>
              </c:pt>
              <c:pt idx="50">
                <c:v>0.25</c:v>
              </c:pt>
              <c:pt idx="51">
                <c:v>0.245</c:v>
              </c:pt>
              <c:pt idx="52">
                <c:v>0.24</c:v>
              </c:pt>
              <c:pt idx="53">
                <c:v>0.23499999999999999</c:v>
              </c:pt>
              <c:pt idx="54">
                <c:v>0.23</c:v>
              </c:pt>
              <c:pt idx="55">
                <c:v>0.22500000000000001</c:v>
              </c:pt>
              <c:pt idx="56">
                <c:v>0.22</c:v>
              </c:pt>
              <c:pt idx="57">
                <c:v>0.215</c:v>
              </c:pt>
              <c:pt idx="58">
                <c:v>0.21</c:v>
              </c:pt>
              <c:pt idx="59">
                <c:v>0.20499999999999999</c:v>
              </c:pt>
              <c:pt idx="60">
                <c:v>0.2</c:v>
              </c:pt>
              <c:pt idx="61">
                <c:v>0.19500000000000001</c:v>
              </c:pt>
              <c:pt idx="62">
                <c:v>0.19</c:v>
              </c:pt>
              <c:pt idx="63">
                <c:v>0.185</c:v>
              </c:pt>
              <c:pt idx="64">
                <c:v>0.18</c:v>
              </c:pt>
              <c:pt idx="65">
                <c:v>0.17499999999999999</c:v>
              </c:pt>
              <c:pt idx="66">
                <c:v>0.17</c:v>
              </c:pt>
              <c:pt idx="67">
                <c:v>0.16500000000000001</c:v>
              </c:pt>
              <c:pt idx="68">
                <c:v>0.16</c:v>
              </c:pt>
              <c:pt idx="69">
                <c:v>0.155</c:v>
              </c:pt>
              <c:pt idx="70">
                <c:v>0.15</c:v>
              </c:pt>
              <c:pt idx="71">
                <c:v>0.14499999999999996</c:v>
              </c:pt>
              <c:pt idx="72">
                <c:v>0.13999999999999999</c:v>
              </c:pt>
              <c:pt idx="73">
                <c:v>0.13500000000000001</c:v>
              </c:pt>
              <c:pt idx="74">
                <c:v>0.13</c:v>
              </c:pt>
              <c:pt idx="75">
                <c:v>0.125</c:v>
              </c:pt>
              <c:pt idx="76">
                <c:v>0.12</c:v>
              </c:pt>
              <c:pt idx="77">
                <c:v>0.115</c:v>
              </c:pt>
              <c:pt idx="78">
                <c:v>0.11</c:v>
              </c:pt>
              <c:pt idx="79">
                <c:v>0.105</c:v>
              </c:pt>
              <c:pt idx="80">
                <c:v>9.9999999999999589E-2</c:v>
              </c:pt>
              <c:pt idx="81">
                <c:v>9.4999999999999599E-2</c:v>
              </c:pt>
              <c:pt idx="82">
                <c:v>8.999999999999958E-2</c:v>
              </c:pt>
              <c:pt idx="83">
                <c:v>8.4999999999999604E-2</c:v>
              </c:pt>
              <c:pt idx="84">
                <c:v>7.9999999999999585E-2</c:v>
              </c:pt>
              <c:pt idx="85">
                <c:v>7.4999999999999595E-2</c:v>
              </c:pt>
              <c:pt idx="86">
                <c:v>6.999999999999959E-2</c:v>
              </c:pt>
              <c:pt idx="87">
                <c:v>6.49999999999996E-2</c:v>
              </c:pt>
              <c:pt idx="88">
                <c:v>5.9999999999999595E-2</c:v>
              </c:pt>
              <c:pt idx="89">
                <c:v>5.4999999999999598E-2</c:v>
              </c:pt>
              <c:pt idx="90">
                <c:v>4.9999999999999593E-2</c:v>
              </c:pt>
              <c:pt idx="91">
                <c:v>4.4999999999999603E-2</c:v>
              </c:pt>
              <c:pt idx="92">
                <c:v>3.9999999999999591E-2</c:v>
              </c:pt>
              <c:pt idx="93">
                <c:v>3.4999999999999601E-2</c:v>
              </c:pt>
              <c:pt idx="94">
                <c:v>2.99999999999996E-2</c:v>
              </c:pt>
              <c:pt idx="95">
                <c:v>2.4999999999999599E-2</c:v>
              </c:pt>
              <c:pt idx="96">
                <c:v>1.9999999999999598E-2</c:v>
              </c:pt>
              <c:pt idx="97">
                <c:v>1.4999999999999599E-2</c:v>
              </c:pt>
              <c:pt idx="98">
                <c:v>1.4499999999999598E-2</c:v>
              </c:pt>
              <c:pt idx="99">
                <c:v>1.3999999999999698E-2</c:v>
              </c:pt>
              <c:pt idx="100">
                <c:v>1.34999999999997E-2</c:v>
              </c:pt>
              <c:pt idx="101">
                <c:v>1.29999999999998E-2</c:v>
              </c:pt>
              <c:pt idx="102">
                <c:v>1.2499999999999798E-2</c:v>
              </c:pt>
              <c:pt idx="103">
                <c:v>1.19999999999999E-2</c:v>
              </c:pt>
              <c:pt idx="104">
                <c:v>1.15E-2</c:v>
              </c:pt>
              <c:pt idx="105">
                <c:v>1.0999999999999998E-2</c:v>
              </c:pt>
              <c:pt idx="106">
                <c:v>1.05000000000001E-2</c:v>
              </c:pt>
              <c:pt idx="107">
                <c:v>1.0000000000000101E-2</c:v>
              </c:pt>
              <c:pt idx="108">
                <c:v>9.5000000000001698E-3</c:v>
              </c:pt>
              <c:pt idx="109">
                <c:v>9.0000000000002283E-3</c:v>
              </c:pt>
              <c:pt idx="110">
                <c:v>8.5000000000002886E-3</c:v>
              </c:pt>
              <c:pt idx="111">
                <c:v>8.0000000000003402E-3</c:v>
              </c:pt>
              <c:pt idx="112">
                <c:v>7.5000000000003996E-3</c:v>
              </c:pt>
              <c:pt idx="113">
                <c:v>7.0000000000004494E-3</c:v>
              </c:pt>
              <c:pt idx="114">
                <c:v>6.5000000000005088E-3</c:v>
              </c:pt>
              <c:pt idx="115">
                <c:v>6.0000000000005596E-3</c:v>
              </c:pt>
              <c:pt idx="116">
                <c:v>5.500000000000619E-3</c:v>
              </c:pt>
              <c:pt idx="117">
                <c:v>5.0000000000006688E-3</c:v>
              </c:pt>
              <c:pt idx="118">
                <c:v>4.50000000000073E-3</c:v>
              </c:pt>
              <c:pt idx="119">
                <c:v>4.000000000000779E-3</c:v>
              </c:pt>
              <c:pt idx="120">
                <c:v>3.5000000000008397E-3</c:v>
              </c:pt>
              <c:pt idx="121">
                <c:v>3.00000000000089E-3</c:v>
              </c:pt>
              <c:pt idx="122">
                <c:v>2.5000000000009494E-3</c:v>
              </c:pt>
              <c:pt idx="123">
                <c:v>2.0000000000009997E-3</c:v>
              </c:pt>
              <c:pt idx="124">
                <c:v>1.5000000000010597E-3</c:v>
              </c:pt>
              <c:pt idx="125">
                <c:v>1.0000000000011098E-3</c:v>
              </c:pt>
              <c:pt idx="126">
                <c:v>5.0000000000116585E-4</c:v>
              </c:pt>
              <c:pt idx="127">
                <c:v>1.2212453270876698E-15</c:v>
              </c:pt>
            </c:numLit>
          </c:yVal>
          <c:smooth val="0"/>
          <c:extLst>
            <c:ext xmlns:c16="http://schemas.microsoft.com/office/drawing/2014/chart" uri="{C3380CC4-5D6E-409C-BE32-E72D297353CC}">
              <c16:uniqueId val="{00000000-E7A9-4789-8324-A24C48C29909}"/>
            </c:ext>
          </c:extLst>
        </c:ser>
        <c:ser>
          <c:idx val="2"/>
          <c:order val="2"/>
          <c:tx>
            <c:v>Modelled</c:v>
          </c:tx>
          <c:spPr>
            <a:ln w="12700" cmpd="sng">
              <a:solidFill>
                <a:schemeClr val="tx1">
                  <a:lumMod val="95000"/>
                  <a:lumOff val="5000"/>
                </a:schemeClr>
              </a:solidFill>
              <a:prstDash val="sysDash"/>
            </a:ln>
          </c:spPr>
          <c:marker>
            <c:symbol val="circle"/>
            <c:size val="5"/>
            <c:spPr>
              <a:solidFill>
                <a:schemeClr val="bg2">
                  <a:lumMod val="50000"/>
                </a:schemeClr>
              </a:solidFill>
              <a:effectLst/>
            </c:spPr>
          </c:marker>
          <c:xVal>
            <c:numLit>
              <c:formatCode>General</c:formatCode>
              <c:ptCount val="5"/>
              <c:pt idx="0">
                <c:v>0.5</c:v>
              </c:pt>
              <c:pt idx="1">
                <c:v>0.75</c:v>
              </c:pt>
              <c:pt idx="2">
                <c:v>0.9</c:v>
              </c:pt>
              <c:pt idx="3">
                <c:v>0.95</c:v>
              </c:pt>
              <c:pt idx="4">
                <c:v>0.995</c:v>
              </c:pt>
            </c:numLit>
          </c:xVal>
          <c:yVal>
            <c:numRef>
              <c:f>('520'!$E$18,'520'!$F$19,'520'!$G$20,'520'!$H$21,'520'!$I$22)</c:f>
              <c:numCache>
                <c:formatCode>##,##0.00,,_-;[Red]\(##,##0.00,,\);\-_;\ </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1-E7A9-4789-8324-A24C48C29909}"/>
            </c:ext>
          </c:extLst>
        </c:ser>
        <c:ser>
          <c:idx val="1"/>
          <c:order val="1"/>
          <c:tx>
            <c:v>Independent</c:v>
          </c:tx>
          <c:spPr>
            <a:ln w="12700" cmpd="sng">
              <a:solidFill>
                <a:srgbClr val="FF0000"/>
              </a:solidFill>
            </a:ln>
          </c:spPr>
          <c:marker>
            <c:symbol val="none"/>
          </c:marker>
          <c:xVal>
            <c:numLit>
              <c:formatCode>General</c:formatCode>
              <c:ptCount val="128"/>
              <c:pt idx="0">
                <c:v>0.5</c:v>
              </c:pt>
              <c:pt idx="1">
                <c:v>0.505</c:v>
              </c:pt>
              <c:pt idx="2">
                <c:v>0.51</c:v>
              </c:pt>
              <c:pt idx="3">
                <c:v>0.5149999999999999</c:v>
              </c:pt>
              <c:pt idx="4">
                <c:v>0.52</c:v>
              </c:pt>
              <c:pt idx="5">
                <c:v>0.52499999999999991</c:v>
              </c:pt>
              <c:pt idx="6">
                <c:v>0.53</c:v>
              </c:pt>
              <c:pt idx="7">
                <c:v>0.53499999999999992</c:v>
              </c:pt>
              <c:pt idx="8">
                <c:v>0.54</c:v>
              </c:pt>
              <c:pt idx="9">
                <c:v>0.54500000000000004</c:v>
              </c:pt>
              <c:pt idx="10">
                <c:v>0.54999999999999993</c:v>
              </c:pt>
              <c:pt idx="11">
                <c:v>0.55500000000000005</c:v>
              </c:pt>
              <c:pt idx="12">
                <c:v>0.55999999999999994</c:v>
              </c:pt>
              <c:pt idx="13">
                <c:v>0.56499999999999995</c:v>
              </c:pt>
              <c:pt idx="14">
                <c:v>0.56999999999999984</c:v>
              </c:pt>
              <c:pt idx="15">
                <c:v>0.57499999999999996</c:v>
              </c:pt>
              <c:pt idx="16">
                <c:v>0.57999999999999985</c:v>
              </c:pt>
              <c:pt idx="17">
                <c:v>0.58499999999999985</c:v>
              </c:pt>
              <c:pt idx="18">
                <c:v>0.59</c:v>
              </c:pt>
              <c:pt idx="19">
                <c:v>0.59499999999999986</c:v>
              </c:pt>
              <c:pt idx="20">
                <c:v>0.6</c:v>
              </c:pt>
              <c:pt idx="21">
                <c:v>0.60499999999999987</c:v>
              </c:pt>
              <c:pt idx="22">
                <c:v>0.61</c:v>
              </c:pt>
              <c:pt idx="23">
                <c:v>0.61499999999999988</c:v>
              </c:pt>
              <c:pt idx="24">
                <c:v>0.62</c:v>
              </c:pt>
              <c:pt idx="25">
                <c:v>0.625</c:v>
              </c:pt>
              <c:pt idx="26">
                <c:v>0.63</c:v>
              </c:pt>
              <c:pt idx="27">
                <c:v>0.63500000000000001</c:v>
              </c:pt>
              <c:pt idx="28">
                <c:v>0.64</c:v>
              </c:pt>
              <c:pt idx="29">
                <c:v>0.64500000000000002</c:v>
              </c:pt>
              <c:pt idx="30">
                <c:v>0.65</c:v>
              </c:pt>
              <c:pt idx="31">
                <c:v>0.65500000000000003</c:v>
              </c:pt>
              <c:pt idx="32">
                <c:v>0.66</c:v>
              </c:pt>
              <c:pt idx="33">
                <c:v>0.66500000000000004</c:v>
              </c:pt>
              <c:pt idx="34">
                <c:v>0.67</c:v>
              </c:pt>
              <c:pt idx="35">
                <c:v>0.67499999999999993</c:v>
              </c:pt>
              <c:pt idx="36">
                <c:v>0.68</c:v>
              </c:pt>
              <c:pt idx="37">
                <c:v>0.68499999999999994</c:v>
              </c:pt>
              <c:pt idx="38">
                <c:v>0.69</c:v>
              </c:pt>
              <c:pt idx="39">
                <c:v>0.69499999999999984</c:v>
              </c:pt>
              <c:pt idx="40">
                <c:v>0.7</c:v>
              </c:pt>
              <c:pt idx="41">
                <c:v>0.70499999999999985</c:v>
              </c:pt>
              <c:pt idx="42">
                <c:v>0.71</c:v>
              </c:pt>
              <c:pt idx="43">
                <c:v>0.71499999999999997</c:v>
              </c:pt>
              <c:pt idx="44">
                <c:v>0.72</c:v>
              </c:pt>
              <c:pt idx="45">
                <c:v>0.72499999999999998</c:v>
              </c:pt>
              <c:pt idx="46">
                <c:v>0.73</c:v>
              </c:pt>
              <c:pt idx="47">
                <c:v>0.73499999999999999</c:v>
              </c:pt>
              <c:pt idx="48">
                <c:v>0.74</c:v>
              </c:pt>
              <c:pt idx="49">
                <c:v>0.745</c:v>
              </c:pt>
              <c:pt idx="50">
                <c:v>0.75</c:v>
              </c:pt>
              <c:pt idx="51">
                <c:v>0.755</c:v>
              </c:pt>
              <c:pt idx="52">
                <c:v>0.76</c:v>
              </c:pt>
              <c:pt idx="53">
                <c:v>0.7649999999999999</c:v>
              </c:pt>
              <c:pt idx="54">
                <c:v>0.77</c:v>
              </c:pt>
              <c:pt idx="55">
                <c:v>0.77499999999999991</c:v>
              </c:pt>
              <c:pt idx="56">
                <c:v>0.78</c:v>
              </c:pt>
              <c:pt idx="57">
                <c:v>0.78499999999999992</c:v>
              </c:pt>
              <c:pt idx="58">
                <c:v>0.79</c:v>
              </c:pt>
              <c:pt idx="59">
                <c:v>0.79500000000000004</c:v>
              </c:pt>
              <c:pt idx="60">
                <c:v>0.8</c:v>
              </c:pt>
              <c:pt idx="61">
                <c:v>0.80500000000000005</c:v>
              </c:pt>
              <c:pt idx="62">
                <c:v>0.81</c:v>
              </c:pt>
              <c:pt idx="63">
                <c:v>0.81499999999999995</c:v>
              </c:pt>
              <c:pt idx="64">
                <c:v>0.82</c:v>
              </c:pt>
              <c:pt idx="65">
                <c:v>0.82499999999999996</c:v>
              </c:pt>
              <c:pt idx="66">
                <c:v>0.83</c:v>
              </c:pt>
              <c:pt idx="67">
                <c:v>0.83499999999999985</c:v>
              </c:pt>
              <c:pt idx="68">
                <c:v>0.84</c:v>
              </c:pt>
              <c:pt idx="69">
                <c:v>0.84499999999999986</c:v>
              </c:pt>
              <c:pt idx="70">
                <c:v>0.85</c:v>
              </c:pt>
              <c:pt idx="71">
                <c:v>0.85499999999999987</c:v>
              </c:pt>
              <c:pt idx="72">
                <c:v>0.86</c:v>
              </c:pt>
              <c:pt idx="73">
                <c:v>0.86499999999999988</c:v>
              </c:pt>
              <c:pt idx="74">
                <c:v>0.87</c:v>
              </c:pt>
              <c:pt idx="75">
                <c:v>0.875</c:v>
              </c:pt>
              <c:pt idx="76">
                <c:v>0.88</c:v>
              </c:pt>
              <c:pt idx="77">
                <c:v>0.88500000000000001</c:v>
              </c:pt>
              <c:pt idx="78">
                <c:v>0.89</c:v>
              </c:pt>
              <c:pt idx="79">
                <c:v>0.89500000000000002</c:v>
              </c:pt>
              <c:pt idx="80">
                <c:v>0.9</c:v>
              </c:pt>
              <c:pt idx="81">
                <c:v>0.90500000000000003</c:v>
              </c:pt>
              <c:pt idx="82">
                <c:v>0.91</c:v>
              </c:pt>
              <c:pt idx="83">
                <c:v>0.91500000000000004</c:v>
              </c:pt>
              <c:pt idx="84">
                <c:v>0.92</c:v>
              </c:pt>
              <c:pt idx="85">
                <c:v>0.92499999999999993</c:v>
              </c:pt>
              <c:pt idx="86">
                <c:v>0.93</c:v>
              </c:pt>
              <c:pt idx="87">
                <c:v>0.93499999999999994</c:v>
              </c:pt>
              <c:pt idx="88">
                <c:v>0.94</c:v>
              </c:pt>
              <c:pt idx="89">
                <c:v>0.94499999999999984</c:v>
              </c:pt>
              <c:pt idx="90">
                <c:v>0.95</c:v>
              </c:pt>
              <c:pt idx="91">
                <c:v>0.95499999999999985</c:v>
              </c:pt>
              <c:pt idx="92">
                <c:v>0.96</c:v>
              </c:pt>
              <c:pt idx="93">
                <c:v>0.96499999999999997</c:v>
              </c:pt>
              <c:pt idx="94">
                <c:v>0.97</c:v>
              </c:pt>
              <c:pt idx="95">
                <c:v>0.97499999999999998</c:v>
              </c:pt>
              <c:pt idx="96">
                <c:v>0.98</c:v>
              </c:pt>
              <c:pt idx="97">
                <c:v>0.98499999999999999</c:v>
              </c:pt>
              <c:pt idx="98">
                <c:v>0.98549999999999993</c:v>
              </c:pt>
              <c:pt idx="99">
                <c:v>0.98599999999999999</c:v>
              </c:pt>
              <c:pt idx="100">
                <c:v>0.98649999999999993</c:v>
              </c:pt>
              <c:pt idx="101">
                <c:v>0.98699999999999999</c:v>
              </c:pt>
              <c:pt idx="102">
                <c:v>0.98749999999999993</c:v>
              </c:pt>
              <c:pt idx="103">
                <c:v>0.98799999999999999</c:v>
              </c:pt>
              <c:pt idx="104">
                <c:v>0.98850000000000005</c:v>
              </c:pt>
              <c:pt idx="105">
                <c:v>0.98899999999999988</c:v>
              </c:pt>
              <c:pt idx="106">
                <c:v>0.98950000000000005</c:v>
              </c:pt>
              <c:pt idx="107">
                <c:v>0.99</c:v>
              </c:pt>
              <c:pt idx="108">
                <c:v>0.99050000000000005</c:v>
              </c:pt>
              <c:pt idx="109">
                <c:v>0.99099999999999988</c:v>
              </c:pt>
              <c:pt idx="110">
                <c:v>0.99150000000000005</c:v>
              </c:pt>
              <c:pt idx="111">
                <c:v>0.99199999999999988</c:v>
              </c:pt>
              <c:pt idx="112">
                <c:v>0.99250000000000005</c:v>
              </c:pt>
              <c:pt idx="113">
                <c:v>0.99299999999999988</c:v>
              </c:pt>
              <c:pt idx="114">
                <c:v>0.99349999999999894</c:v>
              </c:pt>
              <c:pt idx="115">
                <c:v>0.993999999999999</c:v>
              </c:pt>
              <c:pt idx="116">
                <c:v>0.99449999999999894</c:v>
              </c:pt>
              <c:pt idx="117">
                <c:v>0.994999999999999</c:v>
              </c:pt>
              <c:pt idx="118">
                <c:v>0.99549999999999894</c:v>
              </c:pt>
              <c:pt idx="119">
                <c:v>0.995999999999999</c:v>
              </c:pt>
              <c:pt idx="120">
                <c:v>0.99649999999999894</c:v>
              </c:pt>
              <c:pt idx="121">
                <c:v>0.996999999999999</c:v>
              </c:pt>
              <c:pt idx="122">
                <c:v>0.99749999999999894</c:v>
              </c:pt>
              <c:pt idx="123">
                <c:v>0.997999999999999</c:v>
              </c:pt>
              <c:pt idx="124">
                <c:v>0.99849999999999894</c:v>
              </c:pt>
              <c:pt idx="125">
                <c:v>0.998999999999999</c:v>
              </c:pt>
              <c:pt idx="126">
                <c:v>0.99949999999999883</c:v>
              </c:pt>
              <c:pt idx="127">
                <c:v>0.99999999999999889</c:v>
              </c:pt>
            </c:numLit>
          </c:xVal>
          <c:yVal>
            <c:numLit>
              <c:formatCode>General</c:formatCode>
              <c:ptCount val="128"/>
              <c:pt idx="0">
                <c:v>0.25</c:v>
              </c:pt>
              <c:pt idx="1">
                <c:v>0.24502499999999997</c:v>
              </c:pt>
              <c:pt idx="2">
                <c:v>0.24010000000000001</c:v>
              </c:pt>
              <c:pt idx="3">
                <c:v>0.23522499999999999</c:v>
              </c:pt>
              <c:pt idx="4">
                <c:v>0.23039999999999997</c:v>
              </c:pt>
              <c:pt idx="5">
                <c:v>0.22562499999999996</c:v>
              </c:pt>
              <c:pt idx="6">
                <c:v>0.22089999999999999</c:v>
              </c:pt>
              <c:pt idx="7">
                <c:v>0.216225</c:v>
              </c:pt>
              <c:pt idx="8">
                <c:v>0.21159999999999998</c:v>
              </c:pt>
              <c:pt idx="9">
                <c:v>0.20702499999999999</c:v>
              </c:pt>
              <c:pt idx="10">
                <c:v>0.20249999999999999</c:v>
              </c:pt>
              <c:pt idx="11">
                <c:v>0.19802500000000001</c:v>
              </c:pt>
              <c:pt idx="12">
                <c:v>0.19359999999999997</c:v>
              </c:pt>
              <c:pt idx="13">
                <c:v>0.189225</c:v>
              </c:pt>
              <c:pt idx="14">
                <c:v>0.18490000000000001</c:v>
              </c:pt>
              <c:pt idx="15">
                <c:v>0.18062500000000001</c:v>
              </c:pt>
              <c:pt idx="16">
                <c:v>0.1764</c:v>
              </c:pt>
              <c:pt idx="17">
                <c:v>0.17222499999999999</c:v>
              </c:pt>
              <c:pt idx="18">
                <c:v>0.1681</c:v>
              </c:pt>
              <c:pt idx="19">
                <c:v>0.164025</c:v>
              </c:pt>
              <c:pt idx="20">
                <c:v>0.16</c:v>
              </c:pt>
              <c:pt idx="21">
                <c:v>0.156025</c:v>
              </c:pt>
              <c:pt idx="22">
                <c:v>0.15209999999999999</c:v>
              </c:pt>
              <c:pt idx="23">
                <c:v>0.148225</c:v>
              </c:pt>
              <c:pt idx="24">
                <c:v>0.1444</c:v>
              </c:pt>
              <c:pt idx="25">
                <c:v>0.140625</c:v>
              </c:pt>
              <c:pt idx="26">
                <c:v>0.13689999999999997</c:v>
              </c:pt>
              <c:pt idx="27">
                <c:v>0.13322499999999998</c:v>
              </c:pt>
              <c:pt idx="28">
                <c:v>0.12959999999999997</c:v>
              </c:pt>
              <c:pt idx="29">
                <c:v>0.126025</c:v>
              </c:pt>
              <c:pt idx="30">
                <c:v>0.1225</c:v>
              </c:pt>
              <c:pt idx="31">
                <c:v>0.11902500000000001</c:v>
              </c:pt>
              <c:pt idx="32">
                <c:v>0.11559999999999998</c:v>
              </c:pt>
              <c:pt idx="33">
                <c:v>0.11222500000000001</c:v>
              </c:pt>
              <c:pt idx="34">
                <c:v>0.1089</c:v>
              </c:pt>
              <c:pt idx="35">
                <c:v>0.105625</c:v>
              </c:pt>
              <c:pt idx="36">
                <c:v>0.1024</c:v>
              </c:pt>
              <c:pt idx="37">
                <c:v>9.9224999999999897E-2</c:v>
              </c:pt>
              <c:pt idx="38">
                <c:v>9.6099999999999894E-2</c:v>
              </c:pt>
              <c:pt idx="39">
                <c:v>9.3024999999999886E-2</c:v>
              </c:pt>
              <c:pt idx="40">
                <c:v>8.99999999999999E-2</c:v>
              </c:pt>
              <c:pt idx="41">
                <c:v>8.702499999999988E-2</c:v>
              </c:pt>
              <c:pt idx="42">
                <c:v>8.4099999999999883E-2</c:v>
              </c:pt>
              <c:pt idx="43">
                <c:v>8.1224999999999895E-2</c:v>
              </c:pt>
              <c:pt idx="44">
                <c:v>7.8399999999999886E-2</c:v>
              </c:pt>
              <c:pt idx="45">
                <c:v>7.5624999999999901E-2</c:v>
              </c:pt>
              <c:pt idx="46">
                <c:v>7.2899999999999882E-2</c:v>
              </c:pt>
              <c:pt idx="47">
                <c:v>7.0224999999999899E-2</c:v>
              </c:pt>
              <c:pt idx="48">
                <c:v>6.7599999999999882E-2</c:v>
              </c:pt>
              <c:pt idx="49">
                <c:v>6.5024999999999888E-2</c:v>
              </c:pt>
              <c:pt idx="50">
                <c:v>6.2499999999999903E-2</c:v>
              </c:pt>
              <c:pt idx="51">
                <c:v>6.0024999999999898E-2</c:v>
              </c:pt>
              <c:pt idx="52">
                <c:v>5.7599999999999894E-2</c:v>
              </c:pt>
              <c:pt idx="53">
                <c:v>5.5224999999999892E-2</c:v>
              </c:pt>
              <c:pt idx="54">
                <c:v>5.2899999999999892E-2</c:v>
              </c:pt>
              <c:pt idx="55">
                <c:v>5.0624999999999892E-2</c:v>
              </c:pt>
              <c:pt idx="56">
                <c:v>4.8399999999999894E-2</c:v>
              </c:pt>
              <c:pt idx="57">
                <c:v>4.6224999999999891E-2</c:v>
              </c:pt>
              <c:pt idx="58">
                <c:v>4.4099999999999896E-2</c:v>
              </c:pt>
              <c:pt idx="59">
                <c:v>4.2024999999999903E-2</c:v>
              </c:pt>
              <c:pt idx="60">
                <c:v>3.9999999999999897E-2</c:v>
              </c:pt>
              <c:pt idx="61">
                <c:v>3.8024999999999892E-2</c:v>
              </c:pt>
              <c:pt idx="62">
                <c:v>3.6099999999999903E-2</c:v>
              </c:pt>
              <c:pt idx="63">
                <c:v>3.4224999999999894E-2</c:v>
              </c:pt>
              <c:pt idx="64">
                <c:v>3.2399999999999894E-2</c:v>
              </c:pt>
              <c:pt idx="65">
                <c:v>3.0624999999999899E-2</c:v>
              </c:pt>
              <c:pt idx="66">
                <c:v>2.8899999999999898E-2</c:v>
              </c:pt>
              <c:pt idx="67">
                <c:v>2.7224999999999899E-2</c:v>
              </c:pt>
              <c:pt idx="68">
                <c:v>2.5599999999999901E-2</c:v>
              </c:pt>
              <c:pt idx="69">
                <c:v>2.4024999999999901E-2</c:v>
              </c:pt>
              <c:pt idx="70">
                <c:v>2.2499999999999899E-2</c:v>
              </c:pt>
              <c:pt idx="71">
                <c:v>2.1024999999999898E-2</c:v>
              </c:pt>
              <c:pt idx="72">
                <c:v>1.9599999999999899E-2</c:v>
              </c:pt>
              <c:pt idx="73">
                <c:v>1.8224999999999898E-2</c:v>
              </c:pt>
              <c:pt idx="74">
                <c:v>1.6899999999999898E-2</c:v>
              </c:pt>
              <c:pt idx="75">
                <c:v>1.5624999999999898E-2</c:v>
              </c:pt>
              <c:pt idx="76">
                <c:v>1.4399999999999901E-2</c:v>
              </c:pt>
              <c:pt idx="77">
                <c:v>1.3224999999999898E-2</c:v>
              </c:pt>
              <c:pt idx="78">
                <c:v>1.2099999999999901E-2</c:v>
              </c:pt>
              <c:pt idx="79">
                <c:v>1.1024999999999898E-2</c:v>
              </c:pt>
              <c:pt idx="80">
                <c:v>9.9999999999999291E-3</c:v>
              </c:pt>
              <c:pt idx="81">
                <c:v>9.0249999999999289E-3</c:v>
              </c:pt>
              <c:pt idx="82">
                <c:v>8.0999999999999302E-3</c:v>
              </c:pt>
              <c:pt idx="83">
                <c:v>7.2249999999999389E-3</c:v>
              </c:pt>
              <c:pt idx="84">
                <c:v>6.3999999999999396E-3</c:v>
              </c:pt>
              <c:pt idx="85">
                <c:v>5.6249999999999391E-3</c:v>
              </c:pt>
              <c:pt idx="86">
                <c:v>4.8999999999999495E-3</c:v>
              </c:pt>
              <c:pt idx="87">
                <c:v>4.2249999999999493E-3</c:v>
              </c:pt>
              <c:pt idx="88">
                <c:v>3.5999999999999496E-3</c:v>
              </c:pt>
              <c:pt idx="89">
                <c:v>3.0249999999999596E-3</c:v>
              </c:pt>
              <c:pt idx="90">
                <c:v>2.4999999999999602E-3</c:v>
              </c:pt>
              <c:pt idx="91">
                <c:v>2.02499999999996E-3</c:v>
              </c:pt>
              <c:pt idx="92">
                <c:v>1.5999999999999697E-3</c:v>
              </c:pt>
              <c:pt idx="93">
                <c:v>1.2249999999999698E-3</c:v>
              </c:pt>
              <c:pt idx="94">
                <c:v>8.9999999999997504E-4</c:v>
              </c:pt>
              <c:pt idx="95">
                <c:v>6.2499999999997898E-4</c:v>
              </c:pt>
              <c:pt idx="96">
                <c:v>3.99999999999983E-4</c:v>
              </c:pt>
              <c:pt idx="97">
                <c:v>2.2499999999998698E-4</c:v>
              </c:pt>
              <c:pt idx="98">
                <c:v>2.1024999999998898E-4</c:v>
              </c:pt>
              <c:pt idx="99">
                <c:v>1.9599999999999097E-4</c:v>
              </c:pt>
              <c:pt idx="100">
                <c:v>1.8224999999999296E-4</c:v>
              </c:pt>
              <c:pt idx="101">
                <c:v>1.6899999999999497E-4</c:v>
              </c:pt>
              <c:pt idx="102">
                <c:v>1.5624999999999596E-4</c:v>
              </c:pt>
              <c:pt idx="103">
                <c:v>1.43999999999998E-4</c:v>
              </c:pt>
              <c:pt idx="104">
                <c:v>1.3224999999999899E-4</c:v>
              </c:pt>
              <c:pt idx="105">
                <c:v>1.21E-4</c:v>
              </c:pt>
              <c:pt idx="106">
                <c:v>1.10250000000001E-4</c:v>
              </c:pt>
              <c:pt idx="107">
                <c:v>1.00000000000002E-4</c:v>
              </c:pt>
              <c:pt idx="108">
                <c:v>9.0250000000003291E-5</c:v>
              </c:pt>
              <c:pt idx="109">
                <c:v>8.1000000000004097E-5</c:v>
              </c:pt>
              <c:pt idx="110">
                <c:v>7.2250000000004792E-5</c:v>
              </c:pt>
              <c:pt idx="111">
                <c:v>6.4000000000005405E-5</c:v>
              </c:pt>
              <c:pt idx="112">
                <c:v>5.6250000000005901E-5</c:v>
              </c:pt>
              <c:pt idx="113">
                <c:v>4.9000000000006294E-5</c:v>
              </c:pt>
              <c:pt idx="114">
                <c:v>4.225000000000659E-5</c:v>
              </c:pt>
              <c:pt idx="115">
                <c:v>3.6000000000006703E-5</c:v>
              </c:pt>
              <c:pt idx="116">
                <c:v>3.0250000000006797E-5</c:v>
              </c:pt>
              <c:pt idx="117">
                <c:v>2.50000000000067E-5</c:v>
              </c:pt>
              <c:pt idx="118">
                <c:v>2.0250000000006496E-5</c:v>
              </c:pt>
              <c:pt idx="119">
                <c:v>1.60000000000062E-5</c:v>
              </c:pt>
              <c:pt idx="120">
                <c:v>1.2250000000005898E-5</c:v>
              </c:pt>
              <c:pt idx="121">
                <c:v>9.0000000000053501E-6</c:v>
              </c:pt>
              <c:pt idx="122">
                <c:v>6.2500000000047293E-6</c:v>
              </c:pt>
              <c:pt idx="123">
                <c:v>4.0000000000040004E-6</c:v>
              </c:pt>
              <c:pt idx="124">
                <c:v>2.2500000000031701E-6</c:v>
              </c:pt>
              <c:pt idx="125">
                <c:v>1.0000000000022198E-6</c:v>
              </c:pt>
              <c:pt idx="126">
                <c:v>2.5000000000116593E-7</c:v>
              </c:pt>
              <c:pt idx="127">
                <c:v>1.49144014893348E-30</c:v>
              </c:pt>
            </c:numLit>
          </c:yVal>
          <c:smooth val="0"/>
          <c:extLst>
            <c:ext xmlns:c16="http://schemas.microsoft.com/office/drawing/2014/chart" uri="{C3380CC4-5D6E-409C-BE32-E72D297353CC}">
              <c16:uniqueId val="{00000002-E7A9-4789-8324-A24C48C29909}"/>
            </c:ext>
          </c:extLst>
        </c:ser>
        <c:dLbls>
          <c:showLegendKey val="0"/>
          <c:showVal val="0"/>
          <c:showCatName val="0"/>
          <c:showSerName val="0"/>
          <c:showPercent val="0"/>
          <c:showBubbleSize val="0"/>
        </c:dLbls>
        <c:axId val="355918208"/>
        <c:axId val="355920128"/>
      </c:scatterChart>
      <c:valAx>
        <c:axId val="355918208"/>
        <c:scaling>
          <c:orientation val="minMax"/>
          <c:max val="1"/>
          <c:min val="0.5"/>
        </c:scaling>
        <c:delete val="0"/>
        <c:axPos val="b"/>
        <c:title>
          <c:tx>
            <c:rich>
              <a:bodyPr rot="0" vert="horz"/>
              <a:lstStyle/>
              <a:p>
                <a:pPr algn="ctr">
                  <a:defRPr/>
                </a:pPr>
                <a:r>
                  <a:rPr lang="en-US" sz="1200" b="1" u="none" baseline="0">
                    <a:solidFill>
                      <a:schemeClr val="tx1"/>
                    </a:solidFill>
                    <a:latin typeface="Segoe UI"/>
                    <a:ea typeface="Segoe UI"/>
                    <a:cs typeface="Segoe UI"/>
                  </a:rPr>
                  <a:t>Percentile</a:t>
                </a:r>
              </a:p>
            </c:rich>
          </c:tx>
          <c:overlay val="0"/>
          <c:spPr>
            <a:noFill/>
            <a:ln w="9525">
              <a:noFill/>
            </a:ln>
          </c:spPr>
        </c:title>
        <c:numFmt formatCode="0%" sourceLinked="0"/>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355920128"/>
        <c:crosses val="autoZero"/>
        <c:crossBetween val="midCat"/>
      </c:valAx>
      <c:valAx>
        <c:axId val="355920128"/>
        <c:scaling>
          <c:orientation val="minMax"/>
          <c:max val="0.5"/>
        </c:scaling>
        <c:delete val="0"/>
        <c:axPos val="l"/>
        <c:majorGridlines/>
        <c:title>
          <c:tx>
            <c:rich>
              <a:bodyPr rot="-5400000" vert="horz"/>
              <a:lstStyle/>
              <a:p>
                <a:pPr algn="ctr">
                  <a:defRPr/>
                </a:pPr>
                <a:r>
                  <a:rPr lang="en-US" sz="1200" b="1" u="none" baseline="0">
                    <a:solidFill>
                      <a:schemeClr val="tx1"/>
                    </a:solidFill>
                    <a:latin typeface="Segoe UI"/>
                    <a:ea typeface="Segoe UI"/>
                    <a:cs typeface="Segoe UI"/>
                  </a:rPr>
                  <a:t>Joint exceedance Probability</a:t>
                </a:r>
              </a:p>
            </c:rich>
          </c:tx>
          <c:layout>
            <c:manualLayout>
              <c:xMode val="edge"/>
              <c:yMode val="edge"/>
              <c:x val="2.4500000000000001E-2"/>
              <c:y val="0.17349999999999999"/>
            </c:manualLayout>
          </c:layout>
          <c:overlay val="0"/>
          <c:spPr>
            <a:noFill/>
            <a:ln w="9525">
              <a:noFill/>
            </a:ln>
          </c:spPr>
        </c:title>
        <c:numFmt formatCode="0%" sourceLinked="0"/>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355918208"/>
        <c:crosses val="autoZero"/>
        <c:crossBetween val="midCat"/>
      </c:valAx>
    </c:plotArea>
    <c:legend>
      <c:legendPos val="t"/>
      <c:layout>
        <c:manualLayout>
          <c:xMode val="edge"/>
          <c:yMode val="edge"/>
          <c:x val="0.106"/>
          <c:y val="4.8499999999999995E-2"/>
          <c:w val="0.73050000000000004"/>
          <c:h val="6.25E-2"/>
        </c:manualLayout>
      </c:layout>
      <c:overlay val="0"/>
      <c:txPr>
        <a:bodyPr rot="0" vert="horz"/>
        <a:lstStyle/>
        <a:p>
          <a:pPr>
            <a:defRPr lang="en-US" b="1" u="none" baseline="0">
              <a:solidFill>
                <a:schemeClr val="tx1"/>
              </a:solidFill>
              <a:latin typeface="Segoe UI"/>
              <a:ea typeface="Segoe UI"/>
              <a:cs typeface="Segoe UI"/>
            </a:defRPr>
          </a:pPr>
          <a:endParaRPr lang="en-US"/>
        </a:p>
      </c:txPr>
    </c:legend>
    <c:plotVisOnly val="1"/>
    <c:dispBlanksAs val="gap"/>
    <c:showDLblsOverMax val="0"/>
  </c:chart>
  <c:txPr>
    <a:bodyPr rot="0" vert="horz"/>
    <a:lstStyle/>
    <a:p>
      <a:pPr>
        <a:defRPr lang="en-US" b="1" u="none" baseline="0">
          <a:solidFill>
            <a:schemeClr val="tx1"/>
          </a:solidFill>
          <a:latin typeface="Arial"/>
          <a:ea typeface="Arial"/>
          <a:cs typeface="Arial"/>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525"/>
          <c:y val="0.13025"/>
          <c:w val="0.76324999999999987"/>
          <c:h val="0.73799999999999999"/>
        </c:manualLayout>
      </c:layout>
      <c:scatterChart>
        <c:scatterStyle val="lineMarker"/>
        <c:varyColors val="0"/>
        <c:ser>
          <c:idx val="2"/>
          <c:order val="1"/>
          <c:tx>
            <c:v>Modelled</c:v>
          </c:tx>
          <c:spPr>
            <a:ln w="28575">
              <a:noFill/>
            </a:ln>
          </c:spPr>
          <c:marker>
            <c:symbol val="circle"/>
            <c:size val="7"/>
            <c:spPr>
              <a:solidFill>
                <a:schemeClr val="bg2">
                  <a:lumMod val="50000"/>
                </a:schemeClr>
              </a:solidFill>
              <a:ln w="9525">
                <a:noFill/>
              </a:ln>
              <a:effectLst/>
            </c:spPr>
          </c:marker>
          <c:xVal>
            <c:numLit>
              <c:formatCode>General</c:formatCode>
              <c:ptCount val="1"/>
              <c:pt idx="0">
                <c:v>0.994999999999999</c:v>
              </c:pt>
            </c:numLit>
          </c:xVal>
          <c:yVal>
            <c:numRef>
              <c:f>'520'!$I$22</c:f>
              <c:numCache>
                <c:formatCode>##,##0.00,,_-;[Red]\(##,##0.00,,\);\-_;\ </c:formatCode>
                <c:ptCount val="1"/>
                <c:pt idx="0">
                  <c:v>0</c:v>
                </c:pt>
              </c:numCache>
            </c:numRef>
          </c:yVal>
          <c:smooth val="0"/>
          <c:extLst>
            <c:ext xmlns:c16="http://schemas.microsoft.com/office/drawing/2014/chart" uri="{C3380CC4-5D6E-409C-BE32-E72D297353CC}">
              <c16:uniqueId val="{00000000-4180-432A-BD1A-B15645E45045}"/>
            </c:ext>
          </c:extLst>
        </c:ser>
        <c:ser>
          <c:idx val="1"/>
          <c:order val="0"/>
          <c:tx>
            <c:v>Independent</c:v>
          </c:tx>
          <c:spPr>
            <a:ln w="12700" cmpd="sng">
              <a:solidFill>
                <a:srgbClr val="FF0000"/>
              </a:solidFill>
            </a:ln>
          </c:spPr>
          <c:marker>
            <c:symbol val="none"/>
          </c:marker>
          <c:xVal>
            <c:numLit>
              <c:formatCode>General</c:formatCode>
              <c:ptCount val="21"/>
              <c:pt idx="0">
                <c:v>0.99</c:v>
              </c:pt>
              <c:pt idx="1">
                <c:v>0.99050000000000005</c:v>
              </c:pt>
              <c:pt idx="2">
                <c:v>0.99099999999999988</c:v>
              </c:pt>
              <c:pt idx="3">
                <c:v>0.99150000000000005</c:v>
              </c:pt>
              <c:pt idx="4">
                <c:v>0.99199999999999988</c:v>
              </c:pt>
              <c:pt idx="5">
                <c:v>0.99250000000000005</c:v>
              </c:pt>
              <c:pt idx="6">
                <c:v>0.99299999999999988</c:v>
              </c:pt>
              <c:pt idx="7">
                <c:v>0.99349999999999894</c:v>
              </c:pt>
              <c:pt idx="8">
                <c:v>0.993999999999999</c:v>
              </c:pt>
              <c:pt idx="9">
                <c:v>0.99449999999999894</c:v>
              </c:pt>
              <c:pt idx="10">
                <c:v>0.994999999999999</c:v>
              </c:pt>
              <c:pt idx="11">
                <c:v>0.99549999999999894</c:v>
              </c:pt>
              <c:pt idx="12">
                <c:v>0.995999999999999</c:v>
              </c:pt>
              <c:pt idx="13">
                <c:v>0.99649999999999894</c:v>
              </c:pt>
              <c:pt idx="14">
                <c:v>0.996999999999999</c:v>
              </c:pt>
              <c:pt idx="15">
                <c:v>0.99749999999999894</c:v>
              </c:pt>
              <c:pt idx="16">
                <c:v>0.997999999999999</c:v>
              </c:pt>
              <c:pt idx="17">
                <c:v>0.99849999999999894</c:v>
              </c:pt>
              <c:pt idx="18">
                <c:v>0.998999999999999</c:v>
              </c:pt>
              <c:pt idx="19">
                <c:v>0.99949999999999883</c:v>
              </c:pt>
              <c:pt idx="20">
                <c:v>0.99999999999999889</c:v>
              </c:pt>
            </c:numLit>
          </c:xVal>
          <c:yVal>
            <c:numLit>
              <c:formatCode>General</c:formatCode>
              <c:ptCount val="21"/>
              <c:pt idx="0">
                <c:v>1.00000000000002E-4</c:v>
              </c:pt>
              <c:pt idx="1">
                <c:v>9.0250000000003291E-5</c:v>
              </c:pt>
              <c:pt idx="2">
                <c:v>8.1000000000004097E-5</c:v>
              </c:pt>
              <c:pt idx="3">
                <c:v>7.2250000000004792E-5</c:v>
              </c:pt>
              <c:pt idx="4">
                <c:v>6.4000000000005405E-5</c:v>
              </c:pt>
              <c:pt idx="5">
                <c:v>5.6250000000005901E-5</c:v>
              </c:pt>
              <c:pt idx="6">
                <c:v>4.9000000000006294E-5</c:v>
              </c:pt>
              <c:pt idx="7">
                <c:v>4.225000000000659E-5</c:v>
              </c:pt>
              <c:pt idx="8">
                <c:v>3.6000000000006703E-5</c:v>
              </c:pt>
              <c:pt idx="9">
                <c:v>3.0250000000006797E-5</c:v>
              </c:pt>
              <c:pt idx="10">
                <c:v>2.50000000000067E-5</c:v>
              </c:pt>
              <c:pt idx="11">
                <c:v>2.0250000000006496E-5</c:v>
              </c:pt>
              <c:pt idx="12">
                <c:v>1.60000000000062E-5</c:v>
              </c:pt>
              <c:pt idx="13">
                <c:v>1.2250000000005898E-5</c:v>
              </c:pt>
              <c:pt idx="14">
                <c:v>9.0000000000053501E-6</c:v>
              </c:pt>
              <c:pt idx="15">
                <c:v>6.2500000000047293E-6</c:v>
              </c:pt>
              <c:pt idx="16">
                <c:v>4.0000000000040004E-6</c:v>
              </c:pt>
              <c:pt idx="17">
                <c:v>2.2500000000031701E-6</c:v>
              </c:pt>
              <c:pt idx="18">
                <c:v>1.0000000000022198E-6</c:v>
              </c:pt>
              <c:pt idx="19">
                <c:v>2.5000000000116593E-7</c:v>
              </c:pt>
              <c:pt idx="20">
                <c:v>1.49144014893348E-30</c:v>
              </c:pt>
            </c:numLit>
          </c:yVal>
          <c:smooth val="0"/>
          <c:extLst>
            <c:ext xmlns:c16="http://schemas.microsoft.com/office/drawing/2014/chart" uri="{C3380CC4-5D6E-409C-BE32-E72D297353CC}">
              <c16:uniqueId val="{00000001-4180-432A-BD1A-B15645E45045}"/>
            </c:ext>
          </c:extLst>
        </c:ser>
        <c:dLbls>
          <c:showLegendKey val="0"/>
          <c:showVal val="0"/>
          <c:showCatName val="0"/>
          <c:showSerName val="0"/>
          <c:showPercent val="0"/>
          <c:showBubbleSize val="0"/>
        </c:dLbls>
        <c:axId val="356278272"/>
        <c:axId val="356279808"/>
      </c:scatterChart>
      <c:valAx>
        <c:axId val="356278272"/>
        <c:scaling>
          <c:orientation val="minMax"/>
          <c:max val="1"/>
          <c:min val="0.99"/>
        </c:scaling>
        <c:delete val="0"/>
        <c:axPos val="b"/>
        <c:numFmt formatCode="0.0%" sourceLinked="0"/>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356279808"/>
        <c:crosses val="autoZero"/>
        <c:crossBetween val="midCat"/>
        <c:majorUnit val="4.9999999999999992E-3"/>
      </c:valAx>
      <c:valAx>
        <c:axId val="356279808"/>
        <c:scaling>
          <c:orientation val="minMax"/>
        </c:scaling>
        <c:delete val="0"/>
        <c:axPos val="l"/>
        <c:majorGridlines/>
        <c:numFmt formatCode="0.000%" sourceLinked="0"/>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356278272"/>
        <c:crosses val="autoZero"/>
        <c:crossBetween val="midCat"/>
      </c:valAx>
    </c:plotArea>
    <c:legend>
      <c:legendPos val="t"/>
      <c:layout>
        <c:manualLayout>
          <c:xMode val="edge"/>
          <c:yMode val="edge"/>
          <c:x val="9.4E-2"/>
          <c:y val="2.6499999999999996E-2"/>
          <c:w val="0.71775"/>
          <c:h val="8.4500000000000006E-2"/>
        </c:manualLayout>
      </c:layout>
      <c:overlay val="0"/>
      <c:txPr>
        <a:bodyPr rot="0" vert="horz"/>
        <a:lstStyle/>
        <a:p>
          <a:pPr>
            <a:defRPr lang="en-US" sz="1000" b="1" u="none" baseline="0">
              <a:solidFill>
                <a:schemeClr val="tx1"/>
              </a:solidFill>
              <a:latin typeface="Segoe UI"/>
              <a:ea typeface="Segoe UI"/>
              <a:cs typeface="Segoe UI"/>
            </a:defRPr>
          </a:pPr>
          <a:endParaRPr lang="en-US"/>
        </a:p>
      </c:txPr>
    </c:legend>
    <c:plotVisOnly val="1"/>
    <c:dispBlanksAs val="gap"/>
    <c:showDLblsOverMax val="0"/>
  </c:chart>
  <c:txPr>
    <a:bodyPr rot="0" vert="horz"/>
    <a:lstStyle/>
    <a:p>
      <a:pPr>
        <a:defRPr lang="en-US" sz="800" b="1" u="none" baseline="0">
          <a:solidFill>
            <a:schemeClr val="tx1"/>
          </a:solidFill>
          <a:latin typeface="Arial"/>
          <a:ea typeface="Arial"/>
          <a:cs typeface="Arial"/>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624999999999996"/>
          <c:y val="0.14199999999999999"/>
          <c:w val="0.80574999999999997"/>
          <c:h val="0.69274999999999998"/>
        </c:manualLayout>
      </c:layout>
      <c:scatterChart>
        <c:scatterStyle val="lineMarker"/>
        <c:varyColors val="0"/>
        <c:ser>
          <c:idx val="0"/>
          <c:order val="0"/>
          <c:tx>
            <c:v>Fully Dependent</c:v>
          </c:tx>
          <c:spPr>
            <a:ln w="12700" cmpd="sng">
              <a:solidFill>
                <a:srgbClr val="00B050"/>
              </a:solidFill>
            </a:ln>
          </c:spPr>
          <c:marker>
            <c:symbol val="none"/>
          </c:marker>
          <c:xVal>
            <c:numLit>
              <c:formatCode>General</c:formatCode>
              <c:ptCount val="128"/>
              <c:pt idx="0">
                <c:v>0.5</c:v>
              </c:pt>
              <c:pt idx="1">
                <c:v>0.505</c:v>
              </c:pt>
              <c:pt idx="2">
                <c:v>0.51</c:v>
              </c:pt>
              <c:pt idx="3">
                <c:v>0.5149999999999999</c:v>
              </c:pt>
              <c:pt idx="4">
                <c:v>0.52</c:v>
              </c:pt>
              <c:pt idx="5">
                <c:v>0.52499999999999991</c:v>
              </c:pt>
              <c:pt idx="6">
                <c:v>0.53</c:v>
              </c:pt>
              <c:pt idx="7">
                <c:v>0.53499999999999992</c:v>
              </c:pt>
              <c:pt idx="8">
                <c:v>0.54</c:v>
              </c:pt>
              <c:pt idx="9">
                <c:v>0.54500000000000004</c:v>
              </c:pt>
              <c:pt idx="10">
                <c:v>0.54999999999999993</c:v>
              </c:pt>
              <c:pt idx="11">
                <c:v>0.55500000000000005</c:v>
              </c:pt>
              <c:pt idx="12">
                <c:v>0.55999999999999994</c:v>
              </c:pt>
              <c:pt idx="13">
                <c:v>0.56499999999999995</c:v>
              </c:pt>
              <c:pt idx="14">
                <c:v>0.56999999999999984</c:v>
              </c:pt>
              <c:pt idx="15">
                <c:v>0.57499999999999996</c:v>
              </c:pt>
              <c:pt idx="16">
                <c:v>0.57999999999999985</c:v>
              </c:pt>
              <c:pt idx="17">
                <c:v>0.58499999999999985</c:v>
              </c:pt>
              <c:pt idx="18">
                <c:v>0.59</c:v>
              </c:pt>
              <c:pt idx="19">
                <c:v>0.59499999999999986</c:v>
              </c:pt>
              <c:pt idx="20">
                <c:v>0.6</c:v>
              </c:pt>
              <c:pt idx="21">
                <c:v>0.60499999999999987</c:v>
              </c:pt>
              <c:pt idx="22">
                <c:v>0.61</c:v>
              </c:pt>
              <c:pt idx="23">
                <c:v>0.61499999999999988</c:v>
              </c:pt>
              <c:pt idx="24">
                <c:v>0.62</c:v>
              </c:pt>
              <c:pt idx="25">
                <c:v>0.625</c:v>
              </c:pt>
              <c:pt idx="26">
                <c:v>0.63</c:v>
              </c:pt>
              <c:pt idx="27">
                <c:v>0.63500000000000001</c:v>
              </c:pt>
              <c:pt idx="28">
                <c:v>0.64</c:v>
              </c:pt>
              <c:pt idx="29">
                <c:v>0.64500000000000002</c:v>
              </c:pt>
              <c:pt idx="30">
                <c:v>0.65</c:v>
              </c:pt>
              <c:pt idx="31">
                <c:v>0.65500000000000003</c:v>
              </c:pt>
              <c:pt idx="32">
                <c:v>0.66</c:v>
              </c:pt>
              <c:pt idx="33">
                <c:v>0.66500000000000004</c:v>
              </c:pt>
              <c:pt idx="34">
                <c:v>0.67</c:v>
              </c:pt>
              <c:pt idx="35">
                <c:v>0.67499999999999993</c:v>
              </c:pt>
              <c:pt idx="36">
                <c:v>0.68</c:v>
              </c:pt>
              <c:pt idx="37">
                <c:v>0.68499999999999994</c:v>
              </c:pt>
              <c:pt idx="38">
                <c:v>0.69</c:v>
              </c:pt>
              <c:pt idx="39">
                <c:v>0.69499999999999984</c:v>
              </c:pt>
              <c:pt idx="40">
                <c:v>0.7</c:v>
              </c:pt>
              <c:pt idx="41">
                <c:v>0.70499999999999985</c:v>
              </c:pt>
              <c:pt idx="42">
                <c:v>0.71</c:v>
              </c:pt>
              <c:pt idx="43">
                <c:v>0.71499999999999997</c:v>
              </c:pt>
              <c:pt idx="44">
                <c:v>0.72</c:v>
              </c:pt>
              <c:pt idx="45">
                <c:v>0.72499999999999998</c:v>
              </c:pt>
              <c:pt idx="46">
                <c:v>0.73</c:v>
              </c:pt>
              <c:pt idx="47">
                <c:v>0.73499999999999999</c:v>
              </c:pt>
              <c:pt idx="48">
                <c:v>0.74</c:v>
              </c:pt>
              <c:pt idx="49">
                <c:v>0.745</c:v>
              </c:pt>
              <c:pt idx="50">
                <c:v>0.75</c:v>
              </c:pt>
              <c:pt idx="51">
                <c:v>0.755</c:v>
              </c:pt>
              <c:pt idx="52">
                <c:v>0.76</c:v>
              </c:pt>
              <c:pt idx="53">
                <c:v>0.7649999999999999</c:v>
              </c:pt>
              <c:pt idx="54">
                <c:v>0.77</c:v>
              </c:pt>
              <c:pt idx="55">
                <c:v>0.77499999999999991</c:v>
              </c:pt>
              <c:pt idx="56">
                <c:v>0.78</c:v>
              </c:pt>
              <c:pt idx="57">
                <c:v>0.78499999999999992</c:v>
              </c:pt>
              <c:pt idx="58">
                <c:v>0.79</c:v>
              </c:pt>
              <c:pt idx="59">
                <c:v>0.79500000000000004</c:v>
              </c:pt>
              <c:pt idx="60">
                <c:v>0.8</c:v>
              </c:pt>
              <c:pt idx="61">
                <c:v>0.80500000000000005</c:v>
              </c:pt>
              <c:pt idx="62">
                <c:v>0.81</c:v>
              </c:pt>
              <c:pt idx="63">
                <c:v>0.81499999999999995</c:v>
              </c:pt>
              <c:pt idx="64">
                <c:v>0.82</c:v>
              </c:pt>
              <c:pt idx="65">
                <c:v>0.82499999999999996</c:v>
              </c:pt>
              <c:pt idx="66">
                <c:v>0.83</c:v>
              </c:pt>
              <c:pt idx="67">
                <c:v>0.83499999999999985</c:v>
              </c:pt>
              <c:pt idx="68">
                <c:v>0.84</c:v>
              </c:pt>
              <c:pt idx="69">
                <c:v>0.84499999999999986</c:v>
              </c:pt>
              <c:pt idx="70">
                <c:v>0.85</c:v>
              </c:pt>
              <c:pt idx="71">
                <c:v>0.85499999999999987</c:v>
              </c:pt>
              <c:pt idx="72">
                <c:v>0.86</c:v>
              </c:pt>
              <c:pt idx="73">
                <c:v>0.86499999999999988</c:v>
              </c:pt>
              <c:pt idx="74">
                <c:v>0.87</c:v>
              </c:pt>
              <c:pt idx="75">
                <c:v>0.875</c:v>
              </c:pt>
              <c:pt idx="76">
                <c:v>0.88</c:v>
              </c:pt>
              <c:pt idx="77">
                <c:v>0.88500000000000001</c:v>
              </c:pt>
              <c:pt idx="78">
                <c:v>0.89</c:v>
              </c:pt>
              <c:pt idx="79">
                <c:v>0.89500000000000002</c:v>
              </c:pt>
              <c:pt idx="80">
                <c:v>0.9</c:v>
              </c:pt>
              <c:pt idx="81">
                <c:v>0.90500000000000003</c:v>
              </c:pt>
              <c:pt idx="82">
                <c:v>0.91</c:v>
              </c:pt>
              <c:pt idx="83">
                <c:v>0.91500000000000004</c:v>
              </c:pt>
              <c:pt idx="84">
                <c:v>0.92</c:v>
              </c:pt>
              <c:pt idx="85">
                <c:v>0.92499999999999993</c:v>
              </c:pt>
              <c:pt idx="86">
                <c:v>0.93</c:v>
              </c:pt>
              <c:pt idx="87">
                <c:v>0.93499999999999994</c:v>
              </c:pt>
              <c:pt idx="88">
                <c:v>0.94</c:v>
              </c:pt>
              <c:pt idx="89">
                <c:v>0.94499999999999984</c:v>
              </c:pt>
              <c:pt idx="90">
                <c:v>0.95</c:v>
              </c:pt>
              <c:pt idx="91">
                <c:v>0.95499999999999985</c:v>
              </c:pt>
              <c:pt idx="92">
                <c:v>0.96</c:v>
              </c:pt>
              <c:pt idx="93">
                <c:v>0.96499999999999997</c:v>
              </c:pt>
              <c:pt idx="94">
                <c:v>0.97</c:v>
              </c:pt>
              <c:pt idx="95">
                <c:v>0.97499999999999998</c:v>
              </c:pt>
              <c:pt idx="96">
                <c:v>0.98</c:v>
              </c:pt>
              <c:pt idx="97">
                <c:v>0.98499999999999999</c:v>
              </c:pt>
              <c:pt idx="98">
                <c:v>0.98549999999999993</c:v>
              </c:pt>
              <c:pt idx="99">
                <c:v>0.98599999999999999</c:v>
              </c:pt>
              <c:pt idx="100">
                <c:v>0.98649999999999993</c:v>
              </c:pt>
              <c:pt idx="101">
                <c:v>0.98699999999999999</c:v>
              </c:pt>
              <c:pt idx="102">
                <c:v>0.98749999999999993</c:v>
              </c:pt>
              <c:pt idx="103">
                <c:v>0.98799999999999999</c:v>
              </c:pt>
              <c:pt idx="104">
                <c:v>0.98850000000000005</c:v>
              </c:pt>
              <c:pt idx="105">
                <c:v>0.98899999999999988</c:v>
              </c:pt>
              <c:pt idx="106">
                <c:v>0.98950000000000005</c:v>
              </c:pt>
              <c:pt idx="107">
                <c:v>0.99</c:v>
              </c:pt>
              <c:pt idx="108">
                <c:v>0.99050000000000005</c:v>
              </c:pt>
              <c:pt idx="109">
                <c:v>0.99099999999999988</c:v>
              </c:pt>
              <c:pt idx="110">
                <c:v>0.99150000000000005</c:v>
              </c:pt>
              <c:pt idx="111">
                <c:v>0.99199999999999988</c:v>
              </c:pt>
              <c:pt idx="112">
                <c:v>0.99250000000000005</c:v>
              </c:pt>
              <c:pt idx="113">
                <c:v>0.99299999999999988</c:v>
              </c:pt>
              <c:pt idx="114">
                <c:v>0.99349999999999894</c:v>
              </c:pt>
              <c:pt idx="115">
                <c:v>0.993999999999999</c:v>
              </c:pt>
              <c:pt idx="116">
                <c:v>0.99449999999999894</c:v>
              </c:pt>
              <c:pt idx="117">
                <c:v>0.994999999999999</c:v>
              </c:pt>
              <c:pt idx="118">
                <c:v>0.99549999999999894</c:v>
              </c:pt>
              <c:pt idx="119">
                <c:v>0.995999999999999</c:v>
              </c:pt>
              <c:pt idx="120">
                <c:v>0.99649999999999894</c:v>
              </c:pt>
              <c:pt idx="121">
                <c:v>0.996999999999999</c:v>
              </c:pt>
              <c:pt idx="122">
                <c:v>0.99749999999999894</c:v>
              </c:pt>
              <c:pt idx="123">
                <c:v>0.997999999999999</c:v>
              </c:pt>
              <c:pt idx="124">
                <c:v>0.99849999999999894</c:v>
              </c:pt>
              <c:pt idx="125">
                <c:v>0.998999999999999</c:v>
              </c:pt>
              <c:pt idx="126">
                <c:v>0.99949999999999883</c:v>
              </c:pt>
              <c:pt idx="127">
                <c:v>0.99999999999999889</c:v>
              </c:pt>
            </c:numLit>
          </c:xVal>
          <c:yVal>
            <c:numLit>
              <c:formatCode>General</c:formatCode>
              <c:ptCount val="128"/>
              <c:pt idx="0">
                <c:v>0.5</c:v>
              </c:pt>
              <c:pt idx="1">
                <c:v>0.495</c:v>
              </c:pt>
              <c:pt idx="2">
                <c:v>0.49</c:v>
              </c:pt>
              <c:pt idx="3">
                <c:v>0.48499999999999999</c:v>
              </c:pt>
              <c:pt idx="4">
                <c:v>0.48</c:v>
              </c:pt>
              <c:pt idx="5">
                <c:v>0.47499999999999998</c:v>
              </c:pt>
              <c:pt idx="6">
                <c:v>0.47</c:v>
              </c:pt>
              <c:pt idx="7">
                <c:v>0.46499999999999997</c:v>
              </c:pt>
              <c:pt idx="8">
                <c:v>0.46</c:v>
              </c:pt>
              <c:pt idx="9">
                <c:v>0.45500000000000002</c:v>
              </c:pt>
              <c:pt idx="10">
                <c:v>0.45</c:v>
              </c:pt>
              <c:pt idx="11">
                <c:v>0.44500000000000001</c:v>
              </c:pt>
              <c:pt idx="12">
                <c:v>0.44</c:v>
              </c:pt>
              <c:pt idx="13">
                <c:v>0.435</c:v>
              </c:pt>
              <c:pt idx="14">
                <c:v>0.43</c:v>
              </c:pt>
              <c:pt idx="15">
                <c:v>0.42499999999999999</c:v>
              </c:pt>
              <c:pt idx="16">
                <c:v>0.42</c:v>
              </c:pt>
              <c:pt idx="17">
                <c:v>0.41499999999999992</c:v>
              </c:pt>
              <c:pt idx="18">
                <c:v>0.41</c:v>
              </c:pt>
              <c:pt idx="19">
                <c:v>0.40500000000000003</c:v>
              </c:pt>
              <c:pt idx="20">
                <c:v>0.4</c:v>
              </c:pt>
              <c:pt idx="21">
                <c:v>0.39500000000000002</c:v>
              </c:pt>
              <c:pt idx="22">
                <c:v>0.39</c:v>
              </c:pt>
              <c:pt idx="23">
                <c:v>0.38500000000000001</c:v>
              </c:pt>
              <c:pt idx="24">
                <c:v>0.38</c:v>
              </c:pt>
              <c:pt idx="25">
                <c:v>0.375</c:v>
              </c:pt>
              <c:pt idx="26">
                <c:v>0.37</c:v>
              </c:pt>
              <c:pt idx="27">
                <c:v>0.36499999999999994</c:v>
              </c:pt>
              <c:pt idx="28">
                <c:v>0.36</c:v>
              </c:pt>
              <c:pt idx="29">
                <c:v>0.35499999999999993</c:v>
              </c:pt>
              <c:pt idx="30">
                <c:v>0.35</c:v>
              </c:pt>
              <c:pt idx="31">
                <c:v>0.34499999999999992</c:v>
              </c:pt>
              <c:pt idx="32">
                <c:v>0.34</c:v>
              </c:pt>
              <c:pt idx="33">
                <c:v>0.33500000000000002</c:v>
              </c:pt>
              <c:pt idx="34">
                <c:v>0.33</c:v>
              </c:pt>
              <c:pt idx="35">
                <c:v>0.32499999999999996</c:v>
              </c:pt>
              <c:pt idx="36">
                <c:v>0.32</c:v>
              </c:pt>
              <c:pt idx="37">
                <c:v>0.315</c:v>
              </c:pt>
              <c:pt idx="38">
                <c:v>0.31</c:v>
              </c:pt>
              <c:pt idx="39">
                <c:v>0.30499999999999994</c:v>
              </c:pt>
              <c:pt idx="40">
                <c:v>0.3</c:v>
              </c:pt>
              <c:pt idx="41">
                <c:v>0.29499999999999993</c:v>
              </c:pt>
              <c:pt idx="42">
                <c:v>0.28999999999999992</c:v>
              </c:pt>
              <c:pt idx="43">
                <c:v>0.28499999999999998</c:v>
              </c:pt>
              <c:pt idx="44">
                <c:v>0.28000000000000003</c:v>
              </c:pt>
              <c:pt idx="45">
                <c:v>0.27499999999999997</c:v>
              </c:pt>
              <c:pt idx="46">
                <c:v>0.27</c:v>
              </c:pt>
              <c:pt idx="47">
                <c:v>0.26499999999999996</c:v>
              </c:pt>
              <c:pt idx="48">
                <c:v>0.26</c:v>
              </c:pt>
              <c:pt idx="49">
                <c:v>0.255</c:v>
              </c:pt>
              <c:pt idx="50">
                <c:v>0.25</c:v>
              </c:pt>
              <c:pt idx="51">
                <c:v>0.245</c:v>
              </c:pt>
              <c:pt idx="52">
                <c:v>0.24</c:v>
              </c:pt>
              <c:pt idx="53">
                <c:v>0.23499999999999999</c:v>
              </c:pt>
              <c:pt idx="54">
                <c:v>0.23</c:v>
              </c:pt>
              <c:pt idx="55">
                <c:v>0.22500000000000001</c:v>
              </c:pt>
              <c:pt idx="56">
                <c:v>0.22</c:v>
              </c:pt>
              <c:pt idx="57">
                <c:v>0.215</c:v>
              </c:pt>
              <c:pt idx="58">
                <c:v>0.21</c:v>
              </c:pt>
              <c:pt idx="59">
                <c:v>0.20499999999999999</c:v>
              </c:pt>
              <c:pt idx="60">
                <c:v>0.2</c:v>
              </c:pt>
              <c:pt idx="61">
                <c:v>0.19500000000000001</c:v>
              </c:pt>
              <c:pt idx="62">
                <c:v>0.19</c:v>
              </c:pt>
              <c:pt idx="63">
                <c:v>0.185</c:v>
              </c:pt>
              <c:pt idx="64">
                <c:v>0.18</c:v>
              </c:pt>
              <c:pt idx="65">
                <c:v>0.17499999999999999</c:v>
              </c:pt>
              <c:pt idx="66">
                <c:v>0.17</c:v>
              </c:pt>
              <c:pt idx="67">
                <c:v>0.16500000000000001</c:v>
              </c:pt>
              <c:pt idx="68">
                <c:v>0.16</c:v>
              </c:pt>
              <c:pt idx="69">
                <c:v>0.155</c:v>
              </c:pt>
              <c:pt idx="70">
                <c:v>0.15</c:v>
              </c:pt>
              <c:pt idx="71">
                <c:v>0.14499999999999996</c:v>
              </c:pt>
              <c:pt idx="72">
                <c:v>0.13999999999999999</c:v>
              </c:pt>
              <c:pt idx="73">
                <c:v>0.13500000000000001</c:v>
              </c:pt>
              <c:pt idx="74">
                <c:v>0.13</c:v>
              </c:pt>
              <c:pt idx="75">
                <c:v>0.125</c:v>
              </c:pt>
              <c:pt idx="76">
                <c:v>0.12</c:v>
              </c:pt>
              <c:pt idx="77">
                <c:v>0.115</c:v>
              </c:pt>
              <c:pt idx="78">
                <c:v>0.11</c:v>
              </c:pt>
              <c:pt idx="79">
                <c:v>0.105</c:v>
              </c:pt>
              <c:pt idx="80">
                <c:v>9.9999999999999589E-2</c:v>
              </c:pt>
              <c:pt idx="81">
                <c:v>9.4999999999999599E-2</c:v>
              </c:pt>
              <c:pt idx="82">
                <c:v>8.999999999999958E-2</c:v>
              </c:pt>
              <c:pt idx="83">
                <c:v>8.4999999999999604E-2</c:v>
              </c:pt>
              <c:pt idx="84">
                <c:v>7.9999999999999585E-2</c:v>
              </c:pt>
              <c:pt idx="85">
                <c:v>7.4999999999999595E-2</c:v>
              </c:pt>
              <c:pt idx="86">
                <c:v>6.999999999999959E-2</c:v>
              </c:pt>
              <c:pt idx="87">
                <c:v>6.49999999999996E-2</c:v>
              </c:pt>
              <c:pt idx="88">
                <c:v>5.9999999999999595E-2</c:v>
              </c:pt>
              <c:pt idx="89">
                <c:v>5.4999999999999598E-2</c:v>
              </c:pt>
              <c:pt idx="90">
                <c:v>4.9999999999999593E-2</c:v>
              </c:pt>
              <c:pt idx="91">
                <c:v>4.4999999999999603E-2</c:v>
              </c:pt>
              <c:pt idx="92">
                <c:v>3.9999999999999591E-2</c:v>
              </c:pt>
              <c:pt idx="93">
                <c:v>3.4999999999999601E-2</c:v>
              </c:pt>
              <c:pt idx="94">
                <c:v>2.99999999999996E-2</c:v>
              </c:pt>
              <c:pt idx="95">
                <c:v>2.4999999999999599E-2</c:v>
              </c:pt>
              <c:pt idx="96">
                <c:v>1.9999999999999598E-2</c:v>
              </c:pt>
              <c:pt idx="97">
                <c:v>1.4999999999999599E-2</c:v>
              </c:pt>
              <c:pt idx="98">
                <c:v>1.4499999999999598E-2</c:v>
              </c:pt>
              <c:pt idx="99">
                <c:v>1.3999999999999698E-2</c:v>
              </c:pt>
              <c:pt idx="100">
                <c:v>1.34999999999997E-2</c:v>
              </c:pt>
              <c:pt idx="101">
                <c:v>1.29999999999998E-2</c:v>
              </c:pt>
              <c:pt idx="102">
                <c:v>1.2499999999999798E-2</c:v>
              </c:pt>
              <c:pt idx="103">
                <c:v>1.19999999999999E-2</c:v>
              </c:pt>
              <c:pt idx="104">
                <c:v>1.15E-2</c:v>
              </c:pt>
              <c:pt idx="105">
                <c:v>1.0999999999999998E-2</c:v>
              </c:pt>
              <c:pt idx="106">
                <c:v>1.05000000000001E-2</c:v>
              </c:pt>
              <c:pt idx="107">
                <c:v>1.0000000000000101E-2</c:v>
              </c:pt>
              <c:pt idx="108">
                <c:v>9.5000000000001698E-3</c:v>
              </c:pt>
              <c:pt idx="109">
                <c:v>9.0000000000002283E-3</c:v>
              </c:pt>
              <c:pt idx="110">
                <c:v>8.5000000000002886E-3</c:v>
              </c:pt>
              <c:pt idx="111">
                <c:v>8.0000000000003402E-3</c:v>
              </c:pt>
              <c:pt idx="112">
                <c:v>7.5000000000003996E-3</c:v>
              </c:pt>
              <c:pt idx="113">
                <c:v>7.0000000000004494E-3</c:v>
              </c:pt>
              <c:pt idx="114">
                <c:v>6.5000000000005088E-3</c:v>
              </c:pt>
              <c:pt idx="115">
                <c:v>6.0000000000005596E-3</c:v>
              </c:pt>
              <c:pt idx="116">
                <c:v>5.500000000000619E-3</c:v>
              </c:pt>
              <c:pt idx="117">
                <c:v>5.0000000000006688E-3</c:v>
              </c:pt>
              <c:pt idx="118">
                <c:v>4.50000000000073E-3</c:v>
              </c:pt>
              <c:pt idx="119">
                <c:v>4.000000000000779E-3</c:v>
              </c:pt>
              <c:pt idx="120">
                <c:v>3.5000000000008397E-3</c:v>
              </c:pt>
              <c:pt idx="121">
                <c:v>3.00000000000089E-3</c:v>
              </c:pt>
              <c:pt idx="122">
                <c:v>2.5000000000009494E-3</c:v>
              </c:pt>
              <c:pt idx="123">
                <c:v>2.0000000000009997E-3</c:v>
              </c:pt>
              <c:pt idx="124">
                <c:v>1.5000000000010597E-3</c:v>
              </c:pt>
              <c:pt idx="125">
                <c:v>1.0000000000011098E-3</c:v>
              </c:pt>
              <c:pt idx="126">
                <c:v>5.0000000000116585E-4</c:v>
              </c:pt>
              <c:pt idx="127">
                <c:v>1.2212453270876698E-15</c:v>
              </c:pt>
            </c:numLit>
          </c:yVal>
          <c:smooth val="0"/>
          <c:extLst>
            <c:ext xmlns:c16="http://schemas.microsoft.com/office/drawing/2014/chart" uri="{C3380CC4-5D6E-409C-BE32-E72D297353CC}">
              <c16:uniqueId val="{00000000-2467-4BFE-9ECE-1300C5E702D3}"/>
            </c:ext>
          </c:extLst>
        </c:ser>
        <c:ser>
          <c:idx val="2"/>
          <c:order val="2"/>
          <c:tx>
            <c:v>Modelled</c:v>
          </c:tx>
          <c:spPr>
            <a:ln w="12700" cmpd="sng">
              <a:solidFill>
                <a:schemeClr val="tx1">
                  <a:lumMod val="95000"/>
                  <a:lumOff val="5000"/>
                </a:schemeClr>
              </a:solidFill>
              <a:prstDash val="sysDash"/>
            </a:ln>
          </c:spPr>
          <c:marker>
            <c:symbol val="circle"/>
            <c:size val="5"/>
            <c:spPr>
              <a:solidFill>
                <a:schemeClr val="bg2">
                  <a:lumMod val="50000"/>
                </a:schemeClr>
              </a:solidFill>
              <a:effectLst/>
            </c:spPr>
          </c:marker>
          <c:xVal>
            <c:numLit>
              <c:formatCode>General</c:formatCode>
              <c:ptCount val="5"/>
              <c:pt idx="0">
                <c:v>0.5</c:v>
              </c:pt>
              <c:pt idx="1">
                <c:v>0.75</c:v>
              </c:pt>
              <c:pt idx="2">
                <c:v>0.9</c:v>
              </c:pt>
              <c:pt idx="3">
                <c:v>0.95</c:v>
              </c:pt>
              <c:pt idx="4">
                <c:v>0.995</c:v>
              </c:pt>
            </c:numLit>
          </c:xVal>
          <c:yVal>
            <c:numRef>
              <c:f>('520'!$E$43,'520'!$F$44,'520'!$G$45,'520'!$H$46,'520'!$I$47)</c:f>
              <c:numCache>
                <c:formatCode>##,##0.00,,_-;[Red]\(##,##0.00,,\);\-_;\ </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1-2467-4BFE-9ECE-1300C5E702D3}"/>
            </c:ext>
          </c:extLst>
        </c:ser>
        <c:ser>
          <c:idx val="1"/>
          <c:order val="1"/>
          <c:tx>
            <c:v>Independent</c:v>
          </c:tx>
          <c:spPr>
            <a:ln w="12700" cmpd="sng">
              <a:solidFill>
                <a:srgbClr val="FF0000"/>
              </a:solidFill>
            </a:ln>
          </c:spPr>
          <c:marker>
            <c:symbol val="none"/>
          </c:marker>
          <c:xVal>
            <c:numLit>
              <c:formatCode>General</c:formatCode>
              <c:ptCount val="128"/>
              <c:pt idx="0">
                <c:v>0.5</c:v>
              </c:pt>
              <c:pt idx="1">
                <c:v>0.505</c:v>
              </c:pt>
              <c:pt idx="2">
                <c:v>0.51</c:v>
              </c:pt>
              <c:pt idx="3">
                <c:v>0.5149999999999999</c:v>
              </c:pt>
              <c:pt idx="4">
                <c:v>0.52</c:v>
              </c:pt>
              <c:pt idx="5">
                <c:v>0.52499999999999991</c:v>
              </c:pt>
              <c:pt idx="6">
                <c:v>0.53</c:v>
              </c:pt>
              <c:pt idx="7">
                <c:v>0.53499999999999992</c:v>
              </c:pt>
              <c:pt idx="8">
                <c:v>0.54</c:v>
              </c:pt>
              <c:pt idx="9">
                <c:v>0.54500000000000004</c:v>
              </c:pt>
              <c:pt idx="10">
                <c:v>0.54999999999999993</c:v>
              </c:pt>
              <c:pt idx="11">
                <c:v>0.55500000000000005</c:v>
              </c:pt>
              <c:pt idx="12">
                <c:v>0.55999999999999994</c:v>
              </c:pt>
              <c:pt idx="13">
                <c:v>0.56499999999999995</c:v>
              </c:pt>
              <c:pt idx="14">
                <c:v>0.56999999999999984</c:v>
              </c:pt>
              <c:pt idx="15">
                <c:v>0.57499999999999996</c:v>
              </c:pt>
              <c:pt idx="16">
                <c:v>0.57999999999999985</c:v>
              </c:pt>
              <c:pt idx="17">
                <c:v>0.58499999999999985</c:v>
              </c:pt>
              <c:pt idx="18">
                <c:v>0.59</c:v>
              </c:pt>
              <c:pt idx="19">
                <c:v>0.59499999999999986</c:v>
              </c:pt>
              <c:pt idx="20">
                <c:v>0.6</c:v>
              </c:pt>
              <c:pt idx="21">
                <c:v>0.60499999999999987</c:v>
              </c:pt>
              <c:pt idx="22">
                <c:v>0.61</c:v>
              </c:pt>
              <c:pt idx="23">
                <c:v>0.61499999999999988</c:v>
              </c:pt>
              <c:pt idx="24">
                <c:v>0.62</c:v>
              </c:pt>
              <c:pt idx="25">
                <c:v>0.625</c:v>
              </c:pt>
              <c:pt idx="26">
                <c:v>0.63</c:v>
              </c:pt>
              <c:pt idx="27">
                <c:v>0.63500000000000001</c:v>
              </c:pt>
              <c:pt idx="28">
                <c:v>0.64</c:v>
              </c:pt>
              <c:pt idx="29">
                <c:v>0.64500000000000002</c:v>
              </c:pt>
              <c:pt idx="30">
                <c:v>0.65</c:v>
              </c:pt>
              <c:pt idx="31">
                <c:v>0.65500000000000003</c:v>
              </c:pt>
              <c:pt idx="32">
                <c:v>0.66</c:v>
              </c:pt>
              <c:pt idx="33">
                <c:v>0.66500000000000004</c:v>
              </c:pt>
              <c:pt idx="34">
                <c:v>0.67</c:v>
              </c:pt>
              <c:pt idx="35">
                <c:v>0.67499999999999993</c:v>
              </c:pt>
              <c:pt idx="36">
                <c:v>0.68</c:v>
              </c:pt>
              <c:pt idx="37">
                <c:v>0.68499999999999994</c:v>
              </c:pt>
              <c:pt idx="38">
                <c:v>0.69</c:v>
              </c:pt>
              <c:pt idx="39">
                <c:v>0.69499999999999984</c:v>
              </c:pt>
              <c:pt idx="40">
                <c:v>0.7</c:v>
              </c:pt>
              <c:pt idx="41">
                <c:v>0.70499999999999985</c:v>
              </c:pt>
              <c:pt idx="42">
                <c:v>0.71</c:v>
              </c:pt>
              <c:pt idx="43">
                <c:v>0.71499999999999997</c:v>
              </c:pt>
              <c:pt idx="44">
                <c:v>0.72</c:v>
              </c:pt>
              <c:pt idx="45">
                <c:v>0.72499999999999998</c:v>
              </c:pt>
              <c:pt idx="46">
                <c:v>0.73</c:v>
              </c:pt>
              <c:pt idx="47">
                <c:v>0.73499999999999999</c:v>
              </c:pt>
              <c:pt idx="48">
                <c:v>0.74</c:v>
              </c:pt>
              <c:pt idx="49">
                <c:v>0.745</c:v>
              </c:pt>
              <c:pt idx="50">
                <c:v>0.75</c:v>
              </c:pt>
              <c:pt idx="51">
                <c:v>0.755</c:v>
              </c:pt>
              <c:pt idx="52">
                <c:v>0.76</c:v>
              </c:pt>
              <c:pt idx="53">
                <c:v>0.7649999999999999</c:v>
              </c:pt>
              <c:pt idx="54">
                <c:v>0.77</c:v>
              </c:pt>
              <c:pt idx="55">
                <c:v>0.77499999999999991</c:v>
              </c:pt>
              <c:pt idx="56">
                <c:v>0.78</c:v>
              </c:pt>
              <c:pt idx="57">
                <c:v>0.78499999999999992</c:v>
              </c:pt>
              <c:pt idx="58">
                <c:v>0.79</c:v>
              </c:pt>
              <c:pt idx="59">
                <c:v>0.79500000000000004</c:v>
              </c:pt>
              <c:pt idx="60">
                <c:v>0.8</c:v>
              </c:pt>
              <c:pt idx="61">
                <c:v>0.80500000000000005</c:v>
              </c:pt>
              <c:pt idx="62">
                <c:v>0.81</c:v>
              </c:pt>
              <c:pt idx="63">
                <c:v>0.81499999999999995</c:v>
              </c:pt>
              <c:pt idx="64">
                <c:v>0.82</c:v>
              </c:pt>
              <c:pt idx="65">
                <c:v>0.82499999999999996</c:v>
              </c:pt>
              <c:pt idx="66">
                <c:v>0.83</c:v>
              </c:pt>
              <c:pt idx="67">
                <c:v>0.83499999999999985</c:v>
              </c:pt>
              <c:pt idx="68">
                <c:v>0.84</c:v>
              </c:pt>
              <c:pt idx="69">
                <c:v>0.84499999999999986</c:v>
              </c:pt>
              <c:pt idx="70">
                <c:v>0.85</c:v>
              </c:pt>
              <c:pt idx="71">
                <c:v>0.85499999999999987</c:v>
              </c:pt>
              <c:pt idx="72">
                <c:v>0.86</c:v>
              </c:pt>
              <c:pt idx="73">
                <c:v>0.86499999999999988</c:v>
              </c:pt>
              <c:pt idx="74">
                <c:v>0.87</c:v>
              </c:pt>
              <c:pt idx="75">
                <c:v>0.875</c:v>
              </c:pt>
              <c:pt idx="76">
                <c:v>0.88</c:v>
              </c:pt>
              <c:pt idx="77">
                <c:v>0.88500000000000001</c:v>
              </c:pt>
              <c:pt idx="78">
                <c:v>0.89</c:v>
              </c:pt>
              <c:pt idx="79">
                <c:v>0.89500000000000002</c:v>
              </c:pt>
              <c:pt idx="80">
                <c:v>0.9</c:v>
              </c:pt>
              <c:pt idx="81">
                <c:v>0.90500000000000003</c:v>
              </c:pt>
              <c:pt idx="82">
                <c:v>0.91</c:v>
              </c:pt>
              <c:pt idx="83">
                <c:v>0.91500000000000004</c:v>
              </c:pt>
              <c:pt idx="84">
                <c:v>0.92</c:v>
              </c:pt>
              <c:pt idx="85">
                <c:v>0.92499999999999993</c:v>
              </c:pt>
              <c:pt idx="86">
                <c:v>0.93</c:v>
              </c:pt>
              <c:pt idx="87">
                <c:v>0.93499999999999994</c:v>
              </c:pt>
              <c:pt idx="88">
                <c:v>0.94</c:v>
              </c:pt>
              <c:pt idx="89">
                <c:v>0.94499999999999984</c:v>
              </c:pt>
              <c:pt idx="90">
                <c:v>0.95</c:v>
              </c:pt>
              <c:pt idx="91">
                <c:v>0.95499999999999985</c:v>
              </c:pt>
              <c:pt idx="92">
                <c:v>0.96</c:v>
              </c:pt>
              <c:pt idx="93">
                <c:v>0.96499999999999997</c:v>
              </c:pt>
              <c:pt idx="94">
                <c:v>0.97</c:v>
              </c:pt>
              <c:pt idx="95">
                <c:v>0.97499999999999998</c:v>
              </c:pt>
              <c:pt idx="96">
                <c:v>0.98</c:v>
              </c:pt>
              <c:pt idx="97">
                <c:v>0.98499999999999999</c:v>
              </c:pt>
              <c:pt idx="98">
                <c:v>0.98549999999999993</c:v>
              </c:pt>
              <c:pt idx="99">
                <c:v>0.98599999999999999</c:v>
              </c:pt>
              <c:pt idx="100">
                <c:v>0.98649999999999993</c:v>
              </c:pt>
              <c:pt idx="101">
                <c:v>0.98699999999999999</c:v>
              </c:pt>
              <c:pt idx="102">
                <c:v>0.98749999999999993</c:v>
              </c:pt>
              <c:pt idx="103">
                <c:v>0.98799999999999999</c:v>
              </c:pt>
              <c:pt idx="104">
                <c:v>0.98850000000000005</c:v>
              </c:pt>
              <c:pt idx="105">
                <c:v>0.98899999999999988</c:v>
              </c:pt>
              <c:pt idx="106">
                <c:v>0.98950000000000005</c:v>
              </c:pt>
              <c:pt idx="107">
                <c:v>0.99</c:v>
              </c:pt>
              <c:pt idx="108">
                <c:v>0.99050000000000005</c:v>
              </c:pt>
              <c:pt idx="109">
                <c:v>0.99099999999999988</c:v>
              </c:pt>
              <c:pt idx="110">
                <c:v>0.99150000000000005</c:v>
              </c:pt>
              <c:pt idx="111">
                <c:v>0.99199999999999988</c:v>
              </c:pt>
              <c:pt idx="112">
                <c:v>0.99250000000000005</c:v>
              </c:pt>
              <c:pt idx="113">
                <c:v>0.99299999999999988</c:v>
              </c:pt>
              <c:pt idx="114">
                <c:v>0.99349999999999894</c:v>
              </c:pt>
              <c:pt idx="115">
                <c:v>0.993999999999999</c:v>
              </c:pt>
              <c:pt idx="116">
                <c:v>0.99449999999999894</c:v>
              </c:pt>
              <c:pt idx="117">
                <c:v>0.994999999999999</c:v>
              </c:pt>
              <c:pt idx="118">
                <c:v>0.99549999999999894</c:v>
              </c:pt>
              <c:pt idx="119">
                <c:v>0.995999999999999</c:v>
              </c:pt>
              <c:pt idx="120">
                <c:v>0.99649999999999894</c:v>
              </c:pt>
              <c:pt idx="121">
                <c:v>0.996999999999999</c:v>
              </c:pt>
              <c:pt idx="122">
                <c:v>0.99749999999999894</c:v>
              </c:pt>
              <c:pt idx="123">
                <c:v>0.997999999999999</c:v>
              </c:pt>
              <c:pt idx="124">
                <c:v>0.99849999999999894</c:v>
              </c:pt>
              <c:pt idx="125">
                <c:v>0.998999999999999</c:v>
              </c:pt>
              <c:pt idx="126">
                <c:v>0.99949999999999883</c:v>
              </c:pt>
              <c:pt idx="127">
                <c:v>0.99999999999999889</c:v>
              </c:pt>
            </c:numLit>
          </c:xVal>
          <c:yVal>
            <c:numLit>
              <c:formatCode>General</c:formatCode>
              <c:ptCount val="128"/>
              <c:pt idx="0">
                <c:v>0.25</c:v>
              </c:pt>
              <c:pt idx="1">
                <c:v>0.24502499999999997</c:v>
              </c:pt>
              <c:pt idx="2">
                <c:v>0.24010000000000001</c:v>
              </c:pt>
              <c:pt idx="3">
                <c:v>0.23522499999999999</c:v>
              </c:pt>
              <c:pt idx="4">
                <c:v>0.23039999999999997</c:v>
              </c:pt>
              <c:pt idx="5">
                <c:v>0.22562499999999996</c:v>
              </c:pt>
              <c:pt idx="6">
                <c:v>0.22089999999999999</c:v>
              </c:pt>
              <c:pt idx="7">
                <c:v>0.216225</c:v>
              </c:pt>
              <c:pt idx="8">
                <c:v>0.21159999999999998</c:v>
              </c:pt>
              <c:pt idx="9">
                <c:v>0.20702499999999999</c:v>
              </c:pt>
              <c:pt idx="10">
                <c:v>0.20249999999999999</c:v>
              </c:pt>
              <c:pt idx="11">
                <c:v>0.19802500000000001</c:v>
              </c:pt>
              <c:pt idx="12">
                <c:v>0.19359999999999997</c:v>
              </c:pt>
              <c:pt idx="13">
                <c:v>0.189225</c:v>
              </c:pt>
              <c:pt idx="14">
                <c:v>0.18490000000000001</c:v>
              </c:pt>
              <c:pt idx="15">
                <c:v>0.18062500000000001</c:v>
              </c:pt>
              <c:pt idx="16">
                <c:v>0.1764</c:v>
              </c:pt>
              <c:pt idx="17">
                <c:v>0.17222499999999999</c:v>
              </c:pt>
              <c:pt idx="18">
                <c:v>0.1681</c:v>
              </c:pt>
              <c:pt idx="19">
                <c:v>0.164025</c:v>
              </c:pt>
              <c:pt idx="20">
                <c:v>0.16</c:v>
              </c:pt>
              <c:pt idx="21">
                <c:v>0.156025</c:v>
              </c:pt>
              <c:pt idx="22">
                <c:v>0.15209999999999999</c:v>
              </c:pt>
              <c:pt idx="23">
                <c:v>0.148225</c:v>
              </c:pt>
              <c:pt idx="24">
                <c:v>0.1444</c:v>
              </c:pt>
              <c:pt idx="25">
                <c:v>0.140625</c:v>
              </c:pt>
              <c:pt idx="26">
                <c:v>0.13689999999999997</c:v>
              </c:pt>
              <c:pt idx="27">
                <c:v>0.13322499999999998</c:v>
              </c:pt>
              <c:pt idx="28">
                <c:v>0.12959999999999997</c:v>
              </c:pt>
              <c:pt idx="29">
                <c:v>0.126025</c:v>
              </c:pt>
              <c:pt idx="30">
                <c:v>0.1225</c:v>
              </c:pt>
              <c:pt idx="31">
                <c:v>0.11902500000000001</c:v>
              </c:pt>
              <c:pt idx="32">
                <c:v>0.11559999999999998</c:v>
              </c:pt>
              <c:pt idx="33">
                <c:v>0.11222500000000001</c:v>
              </c:pt>
              <c:pt idx="34">
                <c:v>0.1089</c:v>
              </c:pt>
              <c:pt idx="35">
                <c:v>0.105625</c:v>
              </c:pt>
              <c:pt idx="36">
                <c:v>0.1024</c:v>
              </c:pt>
              <c:pt idx="37">
                <c:v>9.9224999999999897E-2</c:v>
              </c:pt>
              <c:pt idx="38">
                <c:v>9.6099999999999894E-2</c:v>
              </c:pt>
              <c:pt idx="39">
                <c:v>9.3024999999999886E-2</c:v>
              </c:pt>
              <c:pt idx="40">
                <c:v>8.99999999999999E-2</c:v>
              </c:pt>
              <c:pt idx="41">
                <c:v>8.702499999999988E-2</c:v>
              </c:pt>
              <c:pt idx="42">
                <c:v>8.4099999999999883E-2</c:v>
              </c:pt>
              <c:pt idx="43">
                <c:v>8.1224999999999895E-2</c:v>
              </c:pt>
              <c:pt idx="44">
                <c:v>7.8399999999999886E-2</c:v>
              </c:pt>
              <c:pt idx="45">
                <c:v>7.5624999999999901E-2</c:v>
              </c:pt>
              <c:pt idx="46">
                <c:v>7.2899999999999882E-2</c:v>
              </c:pt>
              <c:pt idx="47">
                <c:v>7.0224999999999899E-2</c:v>
              </c:pt>
              <c:pt idx="48">
                <c:v>6.7599999999999882E-2</c:v>
              </c:pt>
              <c:pt idx="49">
                <c:v>6.5024999999999888E-2</c:v>
              </c:pt>
              <c:pt idx="50">
                <c:v>6.2499999999999903E-2</c:v>
              </c:pt>
              <c:pt idx="51">
                <c:v>6.0024999999999898E-2</c:v>
              </c:pt>
              <c:pt idx="52">
                <c:v>5.7599999999999894E-2</c:v>
              </c:pt>
              <c:pt idx="53">
                <c:v>5.5224999999999892E-2</c:v>
              </c:pt>
              <c:pt idx="54">
                <c:v>5.2899999999999892E-2</c:v>
              </c:pt>
              <c:pt idx="55">
                <c:v>5.0624999999999892E-2</c:v>
              </c:pt>
              <c:pt idx="56">
                <c:v>4.8399999999999894E-2</c:v>
              </c:pt>
              <c:pt idx="57">
                <c:v>4.6224999999999891E-2</c:v>
              </c:pt>
              <c:pt idx="58">
                <c:v>4.4099999999999896E-2</c:v>
              </c:pt>
              <c:pt idx="59">
                <c:v>4.2024999999999903E-2</c:v>
              </c:pt>
              <c:pt idx="60">
                <c:v>3.9999999999999897E-2</c:v>
              </c:pt>
              <c:pt idx="61">
                <c:v>3.8024999999999892E-2</c:v>
              </c:pt>
              <c:pt idx="62">
                <c:v>3.6099999999999903E-2</c:v>
              </c:pt>
              <c:pt idx="63">
                <c:v>3.4224999999999894E-2</c:v>
              </c:pt>
              <c:pt idx="64">
                <c:v>3.2399999999999894E-2</c:v>
              </c:pt>
              <c:pt idx="65">
                <c:v>3.0624999999999899E-2</c:v>
              </c:pt>
              <c:pt idx="66">
                <c:v>2.8899999999999898E-2</c:v>
              </c:pt>
              <c:pt idx="67">
                <c:v>2.7224999999999899E-2</c:v>
              </c:pt>
              <c:pt idx="68">
                <c:v>2.5599999999999901E-2</c:v>
              </c:pt>
              <c:pt idx="69">
                <c:v>2.4024999999999901E-2</c:v>
              </c:pt>
              <c:pt idx="70">
                <c:v>2.2499999999999899E-2</c:v>
              </c:pt>
              <c:pt idx="71">
                <c:v>2.1024999999999898E-2</c:v>
              </c:pt>
              <c:pt idx="72">
                <c:v>1.9599999999999899E-2</c:v>
              </c:pt>
              <c:pt idx="73">
                <c:v>1.8224999999999898E-2</c:v>
              </c:pt>
              <c:pt idx="74">
                <c:v>1.6899999999999898E-2</c:v>
              </c:pt>
              <c:pt idx="75">
                <c:v>1.5624999999999898E-2</c:v>
              </c:pt>
              <c:pt idx="76">
                <c:v>1.4399999999999901E-2</c:v>
              </c:pt>
              <c:pt idx="77">
                <c:v>1.3224999999999898E-2</c:v>
              </c:pt>
              <c:pt idx="78">
                <c:v>1.2099999999999901E-2</c:v>
              </c:pt>
              <c:pt idx="79">
                <c:v>1.1024999999999898E-2</c:v>
              </c:pt>
              <c:pt idx="80">
                <c:v>9.9999999999999291E-3</c:v>
              </c:pt>
              <c:pt idx="81">
                <c:v>9.0249999999999289E-3</c:v>
              </c:pt>
              <c:pt idx="82">
                <c:v>8.0999999999999302E-3</c:v>
              </c:pt>
              <c:pt idx="83">
                <c:v>7.2249999999999389E-3</c:v>
              </c:pt>
              <c:pt idx="84">
                <c:v>6.3999999999999396E-3</c:v>
              </c:pt>
              <c:pt idx="85">
                <c:v>5.6249999999999391E-3</c:v>
              </c:pt>
              <c:pt idx="86">
                <c:v>4.8999999999999495E-3</c:v>
              </c:pt>
              <c:pt idx="87">
                <c:v>4.2249999999999493E-3</c:v>
              </c:pt>
              <c:pt idx="88">
                <c:v>3.5999999999999496E-3</c:v>
              </c:pt>
              <c:pt idx="89">
                <c:v>3.0249999999999596E-3</c:v>
              </c:pt>
              <c:pt idx="90">
                <c:v>2.4999999999999602E-3</c:v>
              </c:pt>
              <c:pt idx="91">
                <c:v>2.02499999999996E-3</c:v>
              </c:pt>
              <c:pt idx="92">
                <c:v>1.5999999999999697E-3</c:v>
              </c:pt>
              <c:pt idx="93">
                <c:v>1.2249999999999698E-3</c:v>
              </c:pt>
              <c:pt idx="94">
                <c:v>8.9999999999997504E-4</c:v>
              </c:pt>
              <c:pt idx="95">
                <c:v>6.2499999999997898E-4</c:v>
              </c:pt>
              <c:pt idx="96">
                <c:v>3.99999999999983E-4</c:v>
              </c:pt>
              <c:pt idx="97">
                <c:v>2.2499999999998698E-4</c:v>
              </c:pt>
              <c:pt idx="98">
                <c:v>2.1024999999998898E-4</c:v>
              </c:pt>
              <c:pt idx="99">
                <c:v>1.9599999999999097E-4</c:v>
              </c:pt>
              <c:pt idx="100">
                <c:v>1.8224999999999296E-4</c:v>
              </c:pt>
              <c:pt idx="101">
                <c:v>1.6899999999999497E-4</c:v>
              </c:pt>
              <c:pt idx="102">
                <c:v>1.5624999999999596E-4</c:v>
              </c:pt>
              <c:pt idx="103">
                <c:v>1.43999999999998E-4</c:v>
              </c:pt>
              <c:pt idx="104">
                <c:v>1.3224999999999899E-4</c:v>
              </c:pt>
              <c:pt idx="105">
                <c:v>1.21E-4</c:v>
              </c:pt>
              <c:pt idx="106">
                <c:v>1.10250000000001E-4</c:v>
              </c:pt>
              <c:pt idx="107">
                <c:v>1.00000000000002E-4</c:v>
              </c:pt>
              <c:pt idx="108">
                <c:v>9.0250000000003291E-5</c:v>
              </c:pt>
              <c:pt idx="109">
                <c:v>8.1000000000004097E-5</c:v>
              </c:pt>
              <c:pt idx="110">
                <c:v>7.2250000000004792E-5</c:v>
              </c:pt>
              <c:pt idx="111">
                <c:v>6.4000000000005405E-5</c:v>
              </c:pt>
              <c:pt idx="112">
                <c:v>5.6250000000005901E-5</c:v>
              </c:pt>
              <c:pt idx="113">
                <c:v>4.9000000000006294E-5</c:v>
              </c:pt>
              <c:pt idx="114">
                <c:v>4.225000000000659E-5</c:v>
              </c:pt>
              <c:pt idx="115">
                <c:v>3.6000000000006703E-5</c:v>
              </c:pt>
              <c:pt idx="116">
                <c:v>3.0250000000006797E-5</c:v>
              </c:pt>
              <c:pt idx="117">
                <c:v>2.50000000000067E-5</c:v>
              </c:pt>
              <c:pt idx="118">
                <c:v>2.0250000000006496E-5</c:v>
              </c:pt>
              <c:pt idx="119">
                <c:v>1.60000000000062E-5</c:v>
              </c:pt>
              <c:pt idx="120">
                <c:v>1.2250000000005898E-5</c:v>
              </c:pt>
              <c:pt idx="121">
                <c:v>9.0000000000053501E-6</c:v>
              </c:pt>
              <c:pt idx="122">
                <c:v>6.2500000000047293E-6</c:v>
              </c:pt>
              <c:pt idx="123">
                <c:v>4.0000000000040004E-6</c:v>
              </c:pt>
              <c:pt idx="124">
                <c:v>2.2500000000031701E-6</c:v>
              </c:pt>
              <c:pt idx="125">
                <c:v>1.0000000000022198E-6</c:v>
              </c:pt>
              <c:pt idx="126">
                <c:v>2.5000000000116593E-7</c:v>
              </c:pt>
              <c:pt idx="127">
                <c:v>1.49144014893348E-30</c:v>
              </c:pt>
            </c:numLit>
          </c:yVal>
          <c:smooth val="0"/>
          <c:extLst>
            <c:ext xmlns:c16="http://schemas.microsoft.com/office/drawing/2014/chart" uri="{C3380CC4-5D6E-409C-BE32-E72D297353CC}">
              <c16:uniqueId val="{00000002-2467-4BFE-9ECE-1300C5E702D3}"/>
            </c:ext>
          </c:extLst>
        </c:ser>
        <c:dLbls>
          <c:showLegendKey val="0"/>
          <c:showVal val="0"/>
          <c:showCatName val="0"/>
          <c:showSerName val="0"/>
          <c:showPercent val="0"/>
          <c:showBubbleSize val="0"/>
        </c:dLbls>
        <c:axId val="356300672"/>
        <c:axId val="356306944"/>
      </c:scatterChart>
      <c:valAx>
        <c:axId val="356300672"/>
        <c:scaling>
          <c:orientation val="minMax"/>
          <c:max val="1"/>
          <c:min val="0.5"/>
        </c:scaling>
        <c:delete val="0"/>
        <c:axPos val="b"/>
        <c:title>
          <c:tx>
            <c:rich>
              <a:bodyPr rot="0" vert="horz"/>
              <a:lstStyle/>
              <a:p>
                <a:pPr algn="ctr">
                  <a:defRPr/>
                </a:pPr>
                <a:r>
                  <a:rPr lang="en-US" sz="1200" b="1" u="none" baseline="0">
                    <a:solidFill>
                      <a:schemeClr val="tx1"/>
                    </a:solidFill>
                    <a:latin typeface="Segoe UI"/>
                    <a:ea typeface="Segoe UI"/>
                    <a:cs typeface="Segoe UI"/>
                  </a:rPr>
                  <a:t>Percentile</a:t>
                </a:r>
              </a:p>
            </c:rich>
          </c:tx>
          <c:overlay val="0"/>
          <c:spPr>
            <a:noFill/>
            <a:ln w="9525">
              <a:noFill/>
            </a:ln>
          </c:spPr>
        </c:title>
        <c:numFmt formatCode="0%" sourceLinked="0"/>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356306944"/>
        <c:crosses val="autoZero"/>
        <c:crossBetween val="midCat"/>
      </c:valAx>
      <c:valAx>
        <c:axId val="356306944"/>
        <c:scaling>
          <c:orientation val="minMax"/>
          <c:max val="0.5"/>
        </c:scaling>
        <c:delete val="0"/>
        <c:axPos val="l"/>
        <c:majorGridlines/>
        <c:title>
          <c:tx>
            <c:rich>
              <a:bodyPr rot="-5400000" vert="horz"/>
              <a:lstStyle/>
              <a:p>
                <a:pPr algn="ctr">
                  <a:defRPr/>
                </a:pPr>
                <a:r>
                  <a:rPr lang="en-US" sz="1200" b="1" u="none" baseline="0">
                    <a:solidFill>
                      <a:schemeClr val="tx1"/>
                    </a:solidFill>
                    <a:latin typeface="Segoe UI"/>
                    <a:ea typeface="Segoe UI"/>
                    <a:cs typeface="Segoe UI"/>
                  </a:rPr>
                  <a:t>Joint exceedance Probability</a:t>
                </a:r>
              </a:p>
            </c:rich>
          </c:tx>
          <c:layout>
            <c:manualLayout>
              <c:xMode val="edge"/>
              <c:yMode val="edge"/>
              <c:x val="2.4500000000000001E-2"/>
              <c:y val="0.17349999999999999"/>
            </c:manualLayout>
          </c:layout>
          <c:overlay val="0"/>
          <c:spPr>
            <a:noFill/>
            <a:ln w="9525">
              <a:noFill/>
            </a:ln>
          </c:spPr>
        </c:title>
        <c:numFmt formatCode="0%" sourceLinked="0"/>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356300672"/>
        <c:crosses val="autoZero"/>
        <c:crossBetween val="midCat"/>
      </c:valAx>
    </c:plotArea>
    <c:legend>
      <c:legendPos val="t"/>
      <c:layout>
        <c:manualLayout>
          <c:xMode val="edge"/>
          <c:yMode val="edge"/>
          <c:x val="0.10150000000000001"/>
          <c:y val="3.9750000000000001E-2"/>
          <c:w val="0.73050000000000004"/>
          <c:h val="7.1249999999999994E-2"/>
        </c:manualLayout>
      </c:layout>
      <c:overlay val="0"/>
      <c:txPr>
        <a:bodyPr rot="0" vert="horz"/>
        <a:lstStyle/>
        <a:p>
          <a:pPr>
            <a:defRPr lang="en-US" b="1" u="none" baseline="0">
              <a:solidFill>
                <a:schemeClr val="tx1"/>
              </a:solidFill>
              <a:latin typeface="Segoe UI"/>
              <a:ea typeface="Segoe UI"/>
              <a:cs typeface="Segoe UI"/>
            </a:defRPr>
          </a:pPr>
          <a:endParaRPr lang="en-US"/>
        </a:p>
      </c:txPr>
    </c:legend>
    <c:plotVisOnly val="1"/>
    <c:dispBlanksAs val="gap"/>
    <c:showDLblsOverMax val="0"/>
  </c:chart>
  <c:txPr>
    <a:bodyPr rot="0" vert="horz"/>
    <a:lstStyle/>
    <a:p>
      <a:pPr>
        <a:defRPr lang="en-US" b="1" u="none" baseline="0">
          <a:solidFill>
            <a:schemeClr val="tx1"/>
          </a:solidFill>
          <a:latin typeface="Arial"/>
          <a:ea typeface="Arial"/>
          <a:cs typeface="Arial"/>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525"/>
          <c:y val="0.11700000000000001"/>
          <c:w val="0.76324999999999987"/>
          <c:h val="0.75124999999999986"/>
        </c:manualLayout>
      </c:layout>
      <c:scatterChart>
        <c:scatterStyle val="lineMarker"/>
        <c:varyColors val="0"/>
        <c:ser>
          <c:idx val="2"/>
          <c:order val="1"/>
          <c:tx>
            <c:v>Modelled</c:v>
          </c:tx>
          <c:spPr>
            <a:ln w="28575">
              <a:noFill/>
            </a:ln>
          </c:spPr>
          <c:marker>
            <c:symbol val="circle"/>
            <c:size val="7"/>
            <c:spPr>
              <a:solidFill>
                <a:schemeClr val="bg2">
                  <a:lumMod val="50000"/>
                </a:schemeClr>
              </a:solidFill>
              <a:ln w="9525">
                <a:noFill/>
              </a:ln>
              <a:effectLst/>
            </c:spPr>
          </c:marker>
          <c:xVal>
            <c:numLit>
              <c:formatCode>General</c:formatCode>
              <c:ptCount val="1"/>
              <c:pt idx="0">
                <c:v>0.994999999999999</c:v>
              </c:pt>
            </c:numLit>
          </c:xVal>
          <c:yVal>
            <c:numRef>
              <c:f>'520'!$I$47</c:f>
              <c:numCache>
                <c:formatCode>##,##0.00,,_-;[Red]\(##,##0.00,,\);\-_;\ </c:formatCode>
                <c:ptCount val="1"/>
                <c:pt idx="0">
                  <c:v>0</c:v>
                </c:pt>
              </c:numCache>
            </c:numRef>
          </c:yVal>
          <c:smooth val="0"/>
          <c:extLst>
            <c:ext xmlns:c16="http://schemas.microsoft.com/office/drawing/2014/chart" uri="{C3380CC4-5D6E-409C-BE32-E72D297353CC}">
              <c16:uniqueId val="{00000000-204F-4C75-9A1F-179F38DD2C64}"/>
            </c:ext>
          </c:extLst>
        </c:ser>
        <c:ser>
          <c:idx val="1"/>
          <c:order val="0"/>
          <c:tx>
            <c:v>Independent</c:v>
          </c:tx>
          <c:spPr>
            <a:ln w="12700" cmpd="sng">
              <a:solidFill>
                <a:srgbClr val="FF0000"/>
              </a:solidFill>
            </a:ln>
          </c:spPr>
          <c:marker>
            <c:symbol val="none"/>
          </c:marker>
          <c:xVal>
            <c:numLit>
              <c:formatCode>General</c:formatCode>
              <c:ptCount val="21"/>
              <c:pt idx="0">
                <c:v>0.99</c:v>
              </c:pt>
              <c:pt idx="1">
                <c:v>0.99050000000000005</c:v>
              </c:pt>
              <c:pt idx="2">
                <c:v>0.99099999999999988</c:v>
              </c:pt>
              <c:pt idx="3">
                <c:v>0.99150000000000005</c:v>
              </c:pt>
              <c:pt idx="4">
                <c:v>0.99199999999999988</c:v>
              </c:pt>
              <c:pt idx="5">
                <c:v>0.99250000000000005</c:v>
              </c:pt>
              <c:pt idx="6">
                <c:v>0.99299999999999988</c:v>
              </c:pt>
              <c:pt idx="7">
                <c:v>0.99349999999999894</c:v>
              </c:pt>
              <c:pt idx="8">
                <c:v>0.993999999999999</c:v>
              </c:pt>
              <c:pt idx="9">
                <c:v>0.99449999999999894</c:v>
              </c:pt>
              <c:pt idx="10">
                <c:v>0.994999999999999</c:v>
              </c:pt>
              <c:pt idx="11">
                <c:v>0.99549999999999894</c:v>
              </c:pt>
              <c:pt idx="12">
                <c:v>0.995999999999999</c:v>
              </c:pt>
              <c:pt idx="13">
                <c:v>0.99649999999999894</c:v>
              </c:pt>
              <c:pt idx="14">
                <c:v>0.996999999999999</c:v>
              </c:pt>
              <c:pt idx="15">
                <c:v>0.99749999999999894</c:v>
              </c:pt>
              <c:pt idx="16">
                <c:v>0.997999999999999</c:v>
              </c:pt>
              <c:pt idx="17">
                <c:v>0.99849999999999894</c:v>
              </c:pt>
              <c:pt idx="18">
                <c:v>0.998999999999999</c:v>
              </c:pt>
              <c:pt idx="19">
                <c:v>0.99949999999999883</c:v>
              </c:pt>
              <c:pt idx="20">
                <c:v>0.99999999999999889</c:v>
              </c:pt>
            </c:numLit>
          </c:xVal>
          <c:yVal>
            <c:numLit>
              <c:formatCode>General</c:formatCode>
              <c:ptCount val="21"/>
              <c:pt idx="0">
                <c:v>1.00000000000002E-4</c:v>
              </c:pt>
              <c:pt idx="1">
                <c:v>9.0250000000003291E-5</c:v>
              </c:pt>
              <c:pt idx="2">
                <c:v>8.1000000000004097E-5</c:v>
              </c:pt>
              <c:pt idx="3">
                <c:v>7.2250000000004792E-5</c:v>
              </c:pt>
              <c:pt idx="4">
                <c:v>6.4000000000005405E-5</c:v>
              </c:pt>
              <c:pt idx="5">
                <c:v>5.6250000000005901E-5</c:v>
              </c:pt>
              <c:pt idx="6">
                <c:v>4.9000000000006294E-5</c:v>
              </c:pt>
              <c:pt idx="7">
                <c:v>4.225000000000659E-5</c:v>
              </c:pt>
              <c:pt idx="8">
                <c:v>3.6000000000006703E-5</c:v>
              </c:pt>
              <c:pt idx="9">
                <c:v>3.0250000000006797E-5</c:v>
              </c:pt>
              <c:pt idx="10">
                <c:v>2.50000000000067E-5</c:v>
              </c:pt>
              <c:pt idx="11">
                <c:v>2.0250000000006496E-5</c:v>
              </c:pt>
              <c:pt idx="12">
                <c:v>1.60000000000062E-5</c:v>
              </c:pt>
              <c:pt idx="13">
                <c:v>1.2250000000005898E-5</c:v>
              </c:pt>
              <c:pt idx="14">
                <c:v>9.0000000000053501E-6</c:v>
              </c:pt>
              <c:pt idx="15">
                <c:v>6.2500000000047293E-6</c:v>
              </c:pt>
              <c:pt idx="16">
                <c:v>4.0000000000040004E-6</c:v>
              </c:pt>
              <c:pt idx="17">
                <c:v>2.2500000000031701E-6</c:v>
              </c:pt>
              <c:pt idx="18">
                <c:v>1.0000000000022198E-6</c:v>
              </c:pt>
              <c:pt idx="19">
                <c:v>2.5000000000116593E-7</c:v>
              </c:pt>
              <c:pt idx="20">
                <c:v>1.49144014893348E-30</c:v>
              </c:pt>
            </c:numLit>
          </c:yVal>
          <c:smooth val="0"/>
          <c:extLst>
            <c:ext xmlns:c16="http://schemas.microsoft.com/office/drawing/2014/chart" uri="{C3380CC4-5D6E-409C-BE32-E72D297353CC}">
              <c16:uniqueId val="{00000001-204F-4C75-9A1F-179F38DD2C64}"/>
            </c:ext>
          </c:extLst>
        </c:ser>
        <c:dLbls>
          <c:showLegendKey val="0"/>
          <c:showVal val="0"/>
          <c:showCatName val="0"/>
          <c:showSerName val="0"/>
          <c:showPercent val="0"/>
          <c:showBubbleSize val="0"/>
        </c:dLbls>
        <c:axId val="356341248"/>
        <c:axId val="356342784"/>
      </c:scatterChart>
      <c:valAx>
        <c:axId val="356341248"/>
        <c:scaling>
          <c:orientation val="minMax"/>
          <c:max val="1"/>
          <c:min val="0.99"/>
        </c:scaling>
        <c:delete val="0"/>
        <c:axPos val="b"/>
        <c:numFmt formatCode="0.0%" sourceLinked="0"/>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356342784"/>
        <c:crosses val="autoZero"/>
        <c:crossBetween val="midCat"/>
        <c:majorUnit val="4.9999999999999992E-3"/>
      </c:valAx>
      <c:valAx>
        <c:axId val="356342784"/>
        <c:scaling>
          <c:orientation val="minMax"/>
        </c:scaling>
        <c:delete val="0"/>
        <c:axPos val="l"/>
        <c:majorGridlines/>
        <c:numFmt formatCode="0.000%" sourceLinked="0"/>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356341248"/>
        <c:crosses val="autoZero"/>
        <c:crossBetween val="midCat"/>
      </c:valAx>
    </c:plotArea>
    <c:legend>
      <c:legendPos val="t"/>
      <c:layout>
        <c:manualLayout>
          <c:xMode val="edge"/>
          <c:yMode val="edge"/>
          <c:x val="7.4499999999999997E-2"/>
          <c:y val="3.075E-2"/>
          <c:w val="0.71775"/>
          <c:h val="8.4500000000000006E-2"/>
        </c:manualLayout>
      </c:layout>
      <c:overlay val="0"/>
      <c:txPr>
        <a:bodyPr rot="0" vert="horz"/>
        <a:lstStyle/>
        <a:p>
          <a:pPr>
            <a:defRPr lang="en-US" sz="1000" b="1" u="none" baseline="0">
              <a:solidFill>
                <a:schemeClr val="tx1"/>
              </a:solidFill>
              <a:latin typeface="Segoe UI"/>
              <a:ea typeface="Segoe UI"/>
              <a:cs typeface="Segoe UI"/>
            </a:defRPr>
          </a:pPr>
          <a:endParaRPr lang="en-US"/>
        </a:p>
      </c:txPr>
    </c:legend>
    <c:plotVisOnly val="1"/>
    <c:dispBlanksAs val="gap"/>
    <c:showDLblsOverMax val="0"/>
  </c:chart>
  <c:txPr>
    <a:bodyPr rot="0" vert="horz"/>
    <a:lstStyle/>
    <a:p>
      <a:pPr>
        <a:defRPr lang="en-US" sz="800" b="1" u="none" baseline="0">
          <a:solidFill>
            <a:schemeClr val="tx1"/>
          </a:solidFill>
          <a:latin typeface="Arial"/>
          <a:ea typeface="Arial"/>
          <a:cs typeface="Arial"/>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624999999999996"/>
          <c:y val="0.13325000000000001"/>
          <c:w val="0.80574999999999997"/>
          <c:h val="0.7014999999999999"/>
        </c:manualLayout>
      </c:layout>
      <c:scatterChart>
        <c:scatterStyle val="lineMarker"/>
        <c:varyColors val="0"/>
        <c:ser>
          <c:idx val="0"/>
          <c:order val="0"/>
          <c:tx>
            <c:v>Fully Dependent</c:v>
          </c:tx>
          <c:spPr>
            <a:ln w="12700" cmpd="sng">
              <a:solidFill>
                <a:srgbClr val="00B050"/>
              </a:solidFill>
            </a:ln>
          </c:spPr>
          <c:marker>
            <c:symbol val="none"/>
          </c:marker>
          <c:xVal>
            <c:numLit>
              <c:formatCode>General</c:formatCode>
              <c:ptCount val="128"/>
              <c:pt idx="0">
                <c:v>0.5</c:v>
              </c:pt>
              <c:pt idx="1">
                <c:v>0.505</c:v>
              </c:pt>
              <c:pt idx="2">
                <c:v>0.51</c:v>
              </c:pt>
              <c:pt idx="3">
                <c:v>0.5149999999999999</c:v>
              </c:pt>
              <c:pt idx="4">
                <c:v>0.52</c:v>
              </c:pt>
              <c:pt idx="5">
                <c:v>0.52499999999999991</c:v>
              </c:pt>
              <c:pt idx="6">
                <c:v>0.53</c:v>
              </c:pt>
              <c:pt idx="7">
                <c:v>0.53499999999999992</c:v>
              </c:pt>
              <c:pt idx="8">
                <c:v>0.54</c:v>
              </c:pt>
              <c:pt idx="9">
                <c:v>0.54500000000000004</c:v>
              </c:pt>
              <c:pt idx="10">
                <c:v>0.54999999999999993</c:v>
              </c:pt>
              <c:pt idx="11">
                <c:v>0.55500000000000005</c:v>
              </c:pt>
              <c:pt idx="12">
                <c:v>0.55999999999999994</c:v>
              </c:pt>
              <c:pt idx="13">
                <c:v>0.56499999999999995</c:v>
              </c:pt>
              <c:pt idx="14">
                <c:v>0.56999999999999984</c:v>
              </c:pt>
              <c:pt idx="15">
                <c:v>0.57499999999999996</c:v>
              </c:pt>
              <c:pt idx="16">
                <c:v>0.57999999999999985</c:v>
              </c:pt>
              <c:pt idx="17">
                <c:v>0.58499999999999985</c:v>
              </c:pt>
              <c:pt idx="18">
                <c:v>0.59</c:v>
              </c:pt>
              <c:pt idx="19">
                <c:v>0.59499999999999986</c:v>
              </c:pt>
              <c:pt idx="20">
                <c:v>0.6</c:v>
              </c:pt>
              <c:pt idx="21">
                <c:v>0.60499999999999987</c:v>
              </c:pt>
              <c:pt idx="22">
                <c:v>0.61</c:v>
              </c:pt>
              <c:pt idx="23">
                <c:v>0.61499999999999988</c:v>
              </c:pt>
              <c:pt idx="24">
                <c:v>0.62</c:v>
              </c:pt>
              <c:pt idx="25">
                <c:v>0.625</c:v>
              </c:pt>
              <c:pt idx="26">
                <c:v>0.63</c:v>
              </c:pt>
              <c:pt idx="27">
                <c:v>0.63500000000000001</c:v>
              </c:pt>
              <c:pt idx="28">
                <c:v>0.64</c:v>
              </c:pt>
              <c:pt idx="29">
                <c:v>0.64500000000000002</c:v>
              </c:pt>
              <c:pt idx="30">
                <c:v>0.65</c:v>
              </c:pt>
              <c:pt idx="31">
                <c:v>0.65500000000000003</c:v>
              </c:pt>
              <c:pt idx="32">
                <c:v>0.66</c:v>
              </c:pt>
              <c:pt idx="33">
                <c:v>0.66500000000000004</c:v>
              </c:pt>
              <c:pt idx="34">
                <c:v>0.67</c:v>
              </c:pt>
              <c:pt idx="35">
                <c:v>0.67499999999999993</c:v>
              </c:pt>
              <c:pt idx="36">
                <c:v>0.68</c:v>
              </c:pt>
              <c:pt idx="37">
                <c:v>0.68499999999999994</c:v>
              </c:pt>
              <c:pt idx="38">
                <c:v>0.69</c:v>
              </c:pt>
              <c:pt idx="39">
                <c:v>0.69499999999999984</c:v>
              </c:pt>
              <c:pt idx="40">
                <c:v>0.7</c:v>
              </c:pt>
              <c:pt idx="41">
                <c:v>0.70499999999999985</c:v>
              </c:pt>
              <c:pt idx="42">
                <c:v>0.71</c:v>
              </c:pt>
              <c:pt idx="43">
                <c:v>0.71499999999999997</c:v>
              </c:pt>
              <c:pt idx="44">
                <c:v>0.72</c:v>
              </c:pt>
              <c:pt idx="45">
                <c:v>0.72499999999999998</c:v>
              </c:pt>
              <c:pt idx="46">
                <c:v>0.73</c:v>
              </c:pt>
              <c:pt idx="47">
                <c:v>0.73499999999999999</c:v>
              </c:pt>
              <c:pt idx="48">
                <c:v>0.74</c:v>
              </c:pt>
              <c:pt idx="49">
                <c:v>0.745</c:v>
              </c:pt>
              <c:pt idx="50">
                <c:v>0.75</c:v>
              </c:pt>
              <c:pt idx="51">
                <c:v>0.755</c:v>
              </c:pt>
              <c:pt idx="52">
                <c:v>0.76</c:v>
              </c:pt>
              <c:pt idx="53">
                <c:v>0.7649999999999999</c:v>
              </c:pt>
              <c:pt idx="54">
                <c:v>0.77</c:v>
              </c:pt>
              <c:pt idx="55">
                <c:v>0.77499999999999991</c:v>
              </c:pt>
              <c:pt idx="56">
                <c:v>0.78</c:v>
              </c:pt>
              <c:pt idx="57">
                <c:v>0.78499999999999992</c:v>
              </c:pt>
              <c:pt idx="58">
                <c:v>0.79</c:v>
              </c:pt>
              <c:pt idx="59">
                <c:v>0.79500000000000004</c:v>
              </c:pt>
              <c:pt idx="60">
                <c:v>0.8</c:v>
              </c:pt>
              <c:pt idx="61">
                <c:v>0.80500000000000005</c:v>
              </c:pt>
              <c:pt idx="62">
                <c:v>0.81</c:v>
              </c:pt>
              <c:pt idx="63">
                <c:v>0.81499999999999995</c:v>
              </c:pt>
              <c:pt idx="64">
                <c:v>0.82</c:v>
              </c:pt>
              <c:pt idx="65">
                <c:v>0.82499999999999996</c:v>
              </c:pt>
              <c:pt idx="66">
                <c:v>0.83</c:v>
              </c:pt>
              <c:pt idx="67">
                <c:v>0.83499999999999985</c:v>
              </c:pt>
              <c:pt idx="68">
                <c:v>0.84</c:v>
              </c:pt>
              <c:pt idx="69">
                <c:v>0.84499999999999986</c:v>
              </c:pt>
              <c:pt idx="70">
                <c:v>0.85</c:v>
              </c:pt>
              <c:pt idx="71">
                <c:v>0.85499999999999987</c:v>
              </c:pt>
              <c:pt idx="72">
                <c:v>0.86</c:v>
              </c:pt>
              <c:pt idx="73">
                <c:v>0.86499999999999988</c:v>
              </c:pt>
              <c:pt idx="74">
                <c:v>0.87</c:v>
              </c:pt>
              <c:pt idx="75">
                <c:v>0.875</c:v>
              </c:pt>
              <c:pt idx="76">
                <c:v>0.88</c:v>
              </c:pt>
              <c:pt idx="77">
                <c:v>0.88500000000000001</c:v>
              </c:pt>
              <c:pt idx="78">
                <c:v>0.89</c:v>
              </c:pt>
              <c:pt idx="79">
                <c:v>0.89500000000000002</c:v>
              </c:pt>
              <c:pt idx="80">
                <c:v>0.9</c:v>
              </c:pt>
              <c:pt idx="81">
                <c:v>0.90500000000000003</c:v>
              </c:pt>
              <c:pt idx="82">
                <c:v>0.91</c:v>
              </c:pt>
              <c:pt idx="83">
                <c:v>0.91500000000000004</c:v>
              </c:pt>
              <c:pt idx="84">
                <c:v>0.92</c:v>
              </c:pt>
              <c:pt idx="85">
                <c:v>0.92499999999999993</c:v>
              </c:pt>
              <c:pt idx="86">
                <c:v>0.93</c:v>
              </c:pt>
              <c:pt idx="87">
                <c:v>0.93499999999999994</c:v>
              </c:pt>
              <c:pt idx="88">
                <c:v>0.94</c:v>
              </c:pt>
              <c:pt idx="89">
                <c:v>0.94499999999999984</c:v>
              </c:pt>
              <c:pt idx="90">
                <c:v>0.95</c:v>
              </c:pt>
              <c:pt idx="91">
                <c:v>0.95499999999999985</c:v>
              </c:pt>
              <c:pt idx="92">
                <c:v>0.96</c:v>
              </c:pt>
              <c:pt idx="93">
                <c:v>0.96499999999999997</c:v>
              </c:pt>
              <c:pt idx="94">
                <c:v>0.97</c:v>
              </c:pt>
              <c:pt idx="95">
                <c:v>0.97499999999999998</c:v>
              </c:pt>
              <c:pt idx="96">
                <c:v>0.98</c:v>
              </c:pt>
              <c:pt idx="97">
                <c:v>0.98499999999999999</c:v>
              </c:pt>
              <c:pt idx="98">
                <c:v>0.98549999999999993</c:v>
              </c:pt>
              <c:pt idx="99">
                <c:v>0.98599999999999999</c:v>
              </c:pt>
              <c:pt idx="100">
                <c:v>0.98649999999999993</c:v>
              </c:pt>
              <c:pt idx="101">
                <c:v>0.98699999999999999</c:v>
              </c:pt>
              <c:pt idx="102">
                <c:v>0.98749999999999993</c:v>
              </c:pt>
              <c:pt idx="103">
                <c:v>0.98799999999999999</c:v>
              </c:pt>
              <c:pt idx="104">
                <c:v>0.98850000000000005</c:v>
              </c:pt>
              <c:pt idx="105">
                <c:v>0.98899999999999988</c:v>
              </c:pt>
              <c:pt idx="106">
                <c:v>0.98950000000000005</c:v>
              </c:pt>
              <c:pt idx="107">
                <c:v>0.99</c:v>
              </c:pt>
              <c:pt idx="108">
                <c:v>0.99050000000000005</c:v>
              </c:pt>
              <c:pt idx="109">
                <c:v>0.99099999999999988</c:v>
              </c:pt>
              <c:pt idx="110">
                <c:v>0.99150000000000005</c:v>
              </c:pt>
              <c:pt idx="111">
                <c:v>0.99199999999999988</c:v>
              </c:pt>
              <c:pt idx="112">
                <c:v>0.99250000000000005</c:v>
              </c:pt>
              <c:pt idx="113">
                <c:v>0.99299999999999988</c:v>
              </c:pt>
              <c:pt idx="114">
                <c:v>0.99349999999999894</c:v>
              </c:pt>
              <c:pt idx="115">
                <c:v>0.993999999999999</c:v>
              </c:pt>
              <c:pt idx="116">
                <c:v>0.99449999999999894</c:v>
              </c:pt>
              <c:pt idx="117">
                <c:v>0.994999999999999</c:v>
              </c:pt>
              <c:pt idx="118">
                <c:v>0.99549999999999894</c:v>
              </c:pt>
              <c:pt idx="119">
                <c:v>0.995999999999999</c:v>
              </c:pt>
              <c:pt idx="120">
                <c:v>0.99649999999999894</c:v>
              </c:pt>
              <c:pt idx="121">
                <c:v>0.996999999999999</c:v>
              </c:pt>
              <c:pt idx="122">
                <c:v>0.99749999999999894</c:v>
              </c:pt>
              <c:pt idx="123">
                <c:v>0.997999999999999</c:v>
              </c:pt>
              <c:pt idx="124">
                <c:v>0.99849999999999894</c:v>
              </c:pt>
              <c:pt idx="125">
                <c:v>0.998999999999999</c:v>
              </c:pt>
              <c:pt idx="126">
                <c:v>0.99949999999999883</c:v>
              </c:pt>
              <c:pt idx="127">
                <c:v>0.99999999999999889</c:v>
              </c:pt>
            </c:numLit>
          </c:xVal>
          <c:yVal>
            <c:numLit>
              <c:formatCode>General</c:formatCode>
              <c:ptCount val="128"/>
              <c:pt idx="0">
                <c:v>0.5</c:v>
              </c:pt>
              <c:pt idx="1">
                <c:v>0.495</c:v>
              </c:pt>
              <c:pt idx="2">
                <c:v>0.49</c:v>
              </c:pt>
              <c:pt idx="3">
                <c:v>0.48499999999999999</c:v>
              </c:pt>
              <c:pt idx="4">
                <c:v>0.48</c:v>
              </c:pt>
              <c:pt idx="5">
                <c:v>0.47499999999999998</c:v>
              </c:pt>
              <c:pt idx="6">
                <c:v>0.47</c:v>
              </c:pt>
              <c:pt idx="7">
                <c:v>0.46499999999999997</c:v>
              </c:pt>
              <c:pt idx="8">
                <c:v>0.46</c:v>
              </c:pt>
              <c:pt idx="9">
                <c:v>0.45500000000000002</c:v>
              </c:pt>
              <c:pt idx="10">
                <c:v>0.45</c:v>
              </c:pt>
              <c:pt idx="11">
                <c:v>0.44500000000000001</c:v>
              </c:pt>
              <c:pt idx="12">
                <c:v>0.44</c:v>
              </c:pt>
              <c:pt idx="13">
                <c:v>0.435</c:v>
              </c:pt>
              <c:pt idx="14">
                <c:v>0.43</c:v>
              </c:pt>
              <c:pt idx="15">
                <c:v>0.42499999999999999</c:v>
              </c:pt>
              <c:pt idx="16">
                <c:v>0.42</c:v>
              </c:pt>
              <c:pt idx="17">
                <c:v>0.41499999999999992</c:v>
              </c:pt>
              <c:pt idx="18">
                <c:v>0.41</c:v>
              </c:pt>
              <c:pt idx="19">
                <c:v>0.40500000000000003</c:v>
              </c:pt>
              <c:pt idx="20">
                <c:v>0.4</c:v>
              </c:pt>
              <c:pt idx="21">
                <c:v>0.39500000000000002</c:v>
              </c:pt>
              <c:pt idx="22">
                <c:v>0.39</c:v>
              </c:pt>
              <c:pt idx="23">
                <c:v>0.38500000000000001</c:v>
              </c:pt>
              <c:pt idx="24">
                <c:v>0.38</c:v>
              </c:pt>
              <c:pt idx="25">
                <c:v>0.375</c:v>
              </c:pt>
              <c:pt idx="26">
                <c:v>0.37</c:v>
              </c:pt>
              <c:pt idx="27">
                <c:v>0.36499999999999994</c:v>
              </c:pt>
              <c:pt idx="28">
                <c:v>0.36</c:v>
              </c:pt>
              <c:pt idx="29">
                <c:v>0.35499999999999993</c:v>
              </c:pt>
              <c:pt idx="30">
                <c:v>0.35</c:v>
              </c:pt>
              <c:pt idx="31">
                <c:v>0.34499999999999992</c:v>
              </c:pt>
              <c:pt idx="32">
                <c:v>0.34</c:v>
              </c:pt>
              <c:pt idx="33">
                <c:v>0.33500000000000002</c:v>
              </c:pt>
              <c:pt idx="34">
                <c:v>0.33</c:v>
              </c:pt>
              <c:pt idx="35">
                <c:v>0.32499999999999996</c:v>
              </c:pt>
              <c:pt idx="36">
                <c:v>0.32</c:v>
              </c:pt>
              <c:pt idx="37">
                <c:v>0.315</c:v>
              </c:pt>
              <c:pt idx="38">
                <c:v>0.31</c:v>
              </c:pt>
              <c:pt idx="39">
                <c:v>0.30499999999999994</c:v>
              </c:pt>
              <c:pt idx="40">
                <c:v>0.3</c:v>
              </c:pt>
              <c:pt idx="41">
                <c:v>0.29499999999999993</c:v>
              </c:pt>
              <c:pt idx="42">
                <c:v>0.28999999999999992</c:v>
              </c:pt>
              <c:pt idx="43">
                <c:v>0.28499999999999998</c:v>
              </c:pt>
              <c:pt idx="44">
                <c:v>0.28000000000000003</c:v>
              </c:pt>
              <c:pt idx="45">
                <c:v>0.27499999999999997</c:v>
              </c:pt>
              <c:pt idx="46">
                <c:v>0.27</c:v>
              </c:pt>
              <c:pt idx="47">
                <c:v>0.26499999999999996</c:v>
              </c:pt>
              <c:pt idx="48">
                <c:v>0.26</c:v>
              </c:pt>
              <c:pt idx="49">
                <c:v>0.255</c:v>
              </c:pt>
              <c:pt idx="50">
                <c:v>0.25</c:v>
              </c:pt>
              <c:pt idx="51">
                <c:v>0.245</c:v>
              </c:pt>
              <c:pt idx="52">
                <c:v>0.24</c:v>
              </c:pt>
              <c:pt idx="53">
                <c:v>0.23499999999999999</c:v>
              </c:pt>
              <c:pt idx="54">
                <c:v>0.23</c:v>
              </c:pt>
              <c:pt idx="55">
                <c:v>0.22500000000000001</c:v>
              </c:pt>
              <c:pt idx="56">
                <c:v>0.22</c:v>
              </c:pt>
              <c:pt idx="57">
                <c:v>0.215</c:v>
              </c:pt>
              <c:pt idx="58">
                <c:v>0.21</c:v>
              </c:pt>
              <c:pt idx="59">
                <c:v>0.20499999999999999</c:v>
              </c:pt>
              <c:pt idx="60">
                <c:v>0.2</c:v>
              </c:pt>
              <c:pt idx="61">
                <c:v>0.19500000000000001</c:v>
              </c:pt>
              <c:pt idx="62">
                <c:v>0.19</c:v>
              </c:pt>
              <c:pt idx="63">
                <c:v>0.185</c:v>
              </c:pt>
              <c:pt idx="64">
                <c:v>0.18</c:v>
              </c:pt>
              <c:pt idx="65">
                <c:v>0.17499999999999999</c:v>
              </c:pt>
              <c:pt idx="66">
                <c:v>0.17</c:v>
              </c:pt>
              <c:pt idx="67">
                <c:v>0.16500000000000001</c:v>
              </c:pt>
              <c:pt idx="68">
                <c:v>0.16</c:v>
              </c:pt>
              <c:pt idx="69">
                <c:v>0.155</c:v>
              </c:pt>
              <c:pt idx="70">
                <c:v>0.15</c:v>
              </c:pt>
              <c:pt idx="71">
                <c:v>0.14499999999999996</c:v>
              </c:pt>
              <c:pt idx="72">
                <c:v>0.13999999999999999</c:v>
              </c:pt>
              <c:pt idx="73">
                <c:v>0.13500000000000001</c:v>
              </c:pt>
              <c:pt idx="74">
                <c:v>0.13</c:v>
              </c:pt>
              <c:pt idx="75">
                <c:v>0.125</c:v>
              </c:pt>
              <c:pt idx="76">
                <c:v>0.12</c:v>
              </c:pt>
              <c:pt idx="77">
                <c:v>0.115</c:v>
              </c:pt>
              <c:pt idx="78">
                <c:v>0.11</c:v>
              </c:pt>
              <c:pt idx="79">
                <c:v>0.105</c:v>
              </c:pt>
              <c:pt idx="80">
                <c:v>9.9999999999999589E-2</c:v>
              </c:pt>
              <c:pt idx="81">
                <c:v>9.4999999999999599E-2</c:v>
              </c:pt>
              <c:pt idx="82">
                <c:v>8.999999999999958E-2</c:v>
              </c:pt>
              <c:pt idx="83">
                <c:v>8.4999999999999604E-2</c:v>
              </c:pt>
              <c:pt idx="84">
                <c:v>7.9999999999999585E-2</c:v>
              </c:pt>
              <c:pt idx="85">
                <c:v>7.4999999999999595E-2</c:v>
              </c:pt>
              <c:pt idx="86">
                <c:v>6.999999999999959E-2</c:v>
              </c:pt>
              <c:pt idx="87">
                <c:v>6.49999999999996E-2</c:v>
              </c:pt>
              <c:pt idx="88">
                <c:v>5.9999999999999595E-2</c:v>
              </c:pt>
              <c:pt idx="89">
                <c:v>5.4999999999999598E-2</c:v>
              </c:pt>
              <c:pt idx="90">
                <c:v>4.9999999999999593E-2</c:v>
              </c:pt>
              <c:pt idx="91">
                <c:v>4.4999999999999603E-2</c:v>
              </c:pt>
              <c:pt idx="92">
                <c:v>3.9999999999999591E-2</c:v>
              </c:pt>
              <c:pt idx="93">
                <c:v>3.4999999999999601E-2</c:v>
              </c:pt>
              <c:pt idx="94">
                <c:v>2.99999999999996E-2</c:v>
              </c:pt>
              <c:pt idx="95">
                <c:v>2.4999999999999599E-2</c:v>
              </c:pt>
              <c:pt idx="96">
                <c:v>1.9999999999999598E-2</c:v>
              </c:pt>
              <c:pt idx="97">
                <c:v>1.4999999999999599E-2</c:v>
              </c:pt>
              <c:pt idx="98">
                <c:v>1.4499999999999598E-2</c:v>
              </c:pt>
              <c:pt idx="99">
                <c:v>1.3999999999999698E-2</c:v>
              </c:pt>
              <c:pt idx="100">
                <c:v>1.34999999999997E-2</c:v>
              </c:pt>
              <c:pt idx="101">
                <c:v>1.29999999999998E-2</c:v>
              </c:pt>
              <c:pt idx="102">
                <c:v>1.2499999999999798E-2</c:v>
              </c:pt>
              <c:pt idx="103">
                <c:v>1.19999999999999E-2</c:v>
              </c:pt>
              <c:pt idx="104">
                <c:v>1.15E-2</c:v>
              </c:pt>
              <c:pt idx="105">
                <c:v>1.0999999999999998E-2</c:v>
              </c:pt>
              <c:pt idx="106">
                <c:v>1.05000000000001E-2</c:v>
              </c:pt>
              <c:pt idx="107">
                <c:v>1.0000000000000101E-2</c:v>
              </c:pt>
              <c:pt idx="108">
                <c:v>9.5000000000001698E-3</c:v>
              </c:pt>
              <c:pt idx="109">
                <c:v>9.0000000000002283E-3</c:v>
              </c:pt>
              <c:pt idx="110">
                <c:v>8.5000000000002886E-3</c:v>
              </c:pt>
              <c:pt idx="111">
                <c:v>8.0000000000003402E-3</c:v>
              </c:pt>
              <c:pt idx="112">
                <c:v>7.5000000000003996E-3</c:v>
              </c:pt>
              <c:pt idx="113">
                <c:v>7.0000000000004494E-3</c:v>
              </c:pt>
              <c:pt idx="114">
                <c:v>6.5000000000005088E-3</c:v>
              </c:pt>
              <c:pt idx="115">
                <c:v>6.0000000000005596E-3</c:v>
              </c:pt>
              <c:pt idx="116">
                <c:v>5.500000000000619E-3</c:v>
              </c:pt>
              <c:pt idx="117">
                <c:v>5.0000000000006688E-3</c:v>
              </c:pt>
              <c:pt idx="118">
                <c:v>4.50000000000073E-3</c:v>
              </c:pt>
              <c:pt idx="119">
                <c:v>4.000000000000779E-3</c:v>
              </c:pt>
              <c:pt idx="120">
                <c:v>3.5000000000008397E-3</c:v>
              </c:pt>
              <c:pt idx="121">
                <c:v>3.00000000000089E-3</c:v>
              </c:pt>
              <c:pt idx="122">
                <c:v>2.5000000000009494E-3</c:v>
              </c:pt>
              <c:pt idx="123">
                <c:v>2.0000000000009997E-3</c:v>
              </c:pt>
              <c:pt idx="124">
                <c:v>1.5000000000010597E-3</c:v>
              </c:pt>
              <c:pt idx="125">
                <c:v>1.0000000000011098E-3</c:v>
              </c:pt>
              <c:pt idx="126">
                <c:v>5.0000000000116585E-4</c:v>
              </c:pt>
              <c:pt idx="127">
                <c:v>1.2212453270876698E-15</c:v>
              </c:pt>
            </c:numLit>
          </c:yVal>
          <c:smooth val="0"/>
          <c:extLst>
            <c:ext xmlns:c16="http://schemas.microsoft.com/office/drawing/2014/chart" uri="{C3380CC4-5D6E-409C-BE32-E72D297353CC}">
              <c16:uniqueId val="{00000000-96D8-4832-8854-9FB203562620}"/>
            </c:ext>
          </c:extLst>
        </c:ser>
        <c:ser>
          <c:idx val="2"/>
          <c:order val="2"/>
          <c:tx>
            <c:v>Modelled</c:v>
          </c:tx>
          <c:spPr>
            <a:ln w="12700" cmpd="sng">
              <a:solidFill>
                <a:schemeClr val="tx1">
                  <a:lumMod val="95000"/>
                  <a:lumOff val="5000"/>
                </a:schemeClr>
              </a:solidFill>
              <a:prstDash val="sysDash"/>
            </a:ln>
          </c:spPr>
          <c:marker>
            <c:symbol val="circle"/>
            <c:size val="5"/>
            <c:spPr>
              <a:solidFill>
                <a:schemeClr val="bg2">
                  <a:lumMod val="50000"/>
                </a:schemeClr>
              </a:solidFill>
              <a:effectLst/>
            </c:spPr>
          </c:marker>
          <c:xVal>
            <c:numLit>
              <c:formatCode>General</c:formatCode>
              <c:ptCount val="5"/>
              <c:pt idx="0">
                <c:v>0.5</c:v>
              </c:pt>
              <c:pt idx="1">
                <c:v>0.75</c:v>
              </c:pt>
              <c:pt idx="2">
                <c:v>0.9</c:v>
              </c:pt>
              <c:pt idx="3">
                <c:v>0.95</c:v>
              </c:pt>
              <c:pt idx="4">
                <c:v>0.995</c:v>
              </c:pt>
            </c:numLit>
          </c:xVal>
          <c:yVal>
            <c:numRef>
              <c:f>('520'!$E$68,'520'!$F$69,'520'!$G$70,'520'!$H$71,'520'!$I$72)</c:f>
              <c:numCache>
                <c:formatCode>##,##0.00,,_-;[Red]\(##,##0.00,,\);\-_;\ </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1-96D8-4832-8854-9FB203562620}"/>
            </c:ext>
          </c:extLst>
        </c:ser>
        <c:ser>
          <c:idx val="1"/>
          <c:order val="1"/>
          <c:tx>
            <c:v>Independent</c:v>
          </c:tx>
          <c:spPr>
            <a:ln w="12700" cmpd="sng">
              <a:solidFill>
                <a:srgbClr val="FF0000"/>
              </a:solidFill>
            </a:ln>
          </c:spPr>
          <c:marker>
            <c:symbol val="none"/>
          </c:marker>
          <c:xVal>
            <c:numLit>
              <c:formatCode>General</c:formatCode>
              <c:ptCount val="128"/>
              <c:pt idx="0">
                <c:v>0.5</c:v>
              </c:pt>
              <c:pt idx="1">
                <c:v>0.505</c:v>
              </c:pt>
              <c:pt idx="2">
                <c:v>0.51</c:v>
              </c:pt>
              <c:pt idx="3">
                <c:v>0.5149999999999999</c:v>
              </c:pt>
              <c:pt idx="4">
                <c:v>0.52</c:v>
              </c:pt>
              <c:pt idx="5">
                <c:v>0.52499999999999991</c:v>
              </c:pt>
              <c:pt idx="6">
                <c:v>0.53</c:v>
              </c:pt>
              <c:pt idx="7">
                <c:v>0.53499999999999992</c:v>
              </c:pt>
              <c:pt idx="8">
                <c:v>0.54</c:v>
              </c:pt>
              <c:pt idx="9">
                <c:v>0.54500000000000004</c:v>
              </c:pt>
              <c:pt idx="10">
                <c:v>0.54999999999999993</c:v>
              </c:pt>
              <c:pt idx="11">
                <c:v>0.55500000000000005</c:v>
              </c:pt>
              <c:pt idx="12">
                <c:v>0.55999999999999994</c:v>
              </c:pt>
              <c:pt idx="13">
                <c:v>0.56499999999999995</c:v>
              </c:pt>
              <c:pt idx="14">
                <c:v>0.56999999999999984</c:v>
              </c:pt>
              <c:pt idx="15">
                <c:v>0.57499999999999996</c:v>
              </c:pt>
              <c:pt idx="16">
                <c:v>0.57999999999999985</c:v>
              </c:pt>
              <c:pt idx="17">
                <c:v>0.58499999999999985</c:v>
              </c:pt>
              <c:pt idx="18">
                <c:v>0.59</c:v>
              </c:pt>
              <c:pt idx="19">
                <c:v>0.59499999999999986</c:v>
              </c:pt>
              <c:pt idx="20">
                <c:v>0.6</c:v>
              </c:pt>
              <c:pt idx="21">
                <c:v>0.60499999999999987</c:v>
              </c:pt>
              <c:pt idx="22">
                <c:v>0.61</c:v>
              </c:pt>
              <c:pt idx="23">
                <c:v>0.61499999999999988</c:v>
              </c:pt>
              <c:pt idx="24">
                <c:v>0.62</c:v>
              </c:pt>
              <c:pt idx="25">
                <c:v>0.625</c:v>
              </c:pt>
              <c:pt idx="26">
                <c:v>0.63</c:v>
              </c:pt>
              <c:pt idx="27">
                <c:v>0.63500000000000001</c:v>
              </c:pt>
              <c:pt idx="28">
                <c:v>0.64</c:v>
              </c:pt>
              <c:pt idx="29">
                <c:v>0.64500000000000002</c:v>
              </c:pt>
              <c:pt idx="30">
                <c:v>0.65</c:v>
              </c:pt>
              <c:pt idx="31">
                <c:v>0.65500000000000003</c:v>
              </c:pt>
              <c:pt idx="32">
                <c:v>0.66</c:v>
              </c:pt>
              <c:pt idx="33">
                <c:v>0.66500000000000004</c:v>
              </c:pt>
              <c:pt idx="34">
                <c:v>0.67</c:v>
              </c:pt>
              <c:pt idx="35">
                <c:v>0.67499999999999993</c:v>
              </c:pt>
              <c:pt idx="36">
                <c:v>0.68</c:v>
              </c:pt>
              <c:pt idx="37">
                <c:v>0.68499999999999994</c:v>
              </c:pt>
              <c:pt idx="38">
                <c:v>0.69</c:v>
              </c:pt>
              <c:pt idx="39">
                <c:v>0.69499999999999984</c:v>
              </c:pt>
              <c:pt idx="40">
                <c:v>0.7</c:v>
              </c:pt>
              <c:pt idx="41">
                <c:v>0.70499999999999985</c:v>
              </c:pt>
              <c:pt idx="42">
                <c:v>0.71</c:v>
              </c:pt>
              <c:pt idx="43">
                <c:v>0.71499999999999997</c:v>
              </c:pt>
              <c:pt idx="44">
                <c:v>0.72</c:v>
              </c:pt>
              <c:pt idx="45">
                <c:v>0.72499999999999998</c:v>
              </c:pt>
              <c:pt idx="46">
                <c:v>0.73</c:v>
              </c:pt>
              <c:pt idx="47">
                <c:v>0.73499999999999999</c:v>
              </c:pt>
              <c:pt idx="48">
                <c:v>0.74</c:v>
              </c:pt>
              <c:pt idx="49">
                <c:v>0.745</c:v>
              </c:pt>
              <c:pt idx="50">
                <c:v>0.75</c:v>
              </c:pt>
              <c:pt idx="51">
                <c:v>0.755</c:v>
              </c:pt>
              <c:pt idx="52">
                <c:v>0.76</c:v>
              </c:pt>
              <c:pt idx="53">
                <c:v>0.7649999999999999</c:v>
              </c:pt>
              <c:pt idx="54">
                <c:v>0.77</c:v>
              </c:pt>
              <c:pt idx="55">
                <c:v>0.77499999999999991</c:v>
              </c:pt>
              <c:pt idx="56">
                <c:v>0.78</c:v>
              </c:pt>
              <c:pt idx="57">
                <c:v>0.78499999999999992</c:v>
              </c:pt>
              <c:pt idx="58">
                <c:v>0.79</c:v>
              </c:pt>
              <c:pt idx="59">
                <c:v>0.79500000000000004</c:v>
              </c:pt>
              <c:pt idx="60">
                <c:v>0.8</c:v>
              </c:pt>
              <c:pt idx="61">
                <c:v>0.80500000000000005</c:v>
              </c:pt>
              <c:pt idx="62">
                <c:v>0.81</c:v>
              </c:pt>
              <c:pt idx="63">
                <c:v>0.81499999999999995</c:v>
              </c:pt>
              <c:pt idx="64">
                <c:v>0.82</c:v>
              </c:pt>
              <c:pt idx="65">
                <c:v>0.82499999999999996</c:v>
              </c:pt>
              <c:pt idx="66">
                <c:v>0.83</c:v>
              </c:pt>
              <c:pt idx="67">
                <c:v>0.83499999999999985</c:v>
              </c:pt>
              <c:pt idx="68">
                <c:v>0.84</c:v>
              </c:pt>
              <c:pt idx="69">
                <c:v>0.84499999999999986</c:v>
              </c:pt>
              <c:pt idx="70">
                <c:v>0.85</c:v>
              </c:pt>
              <c:pt idx="71">
                <c:v>0.85499999999999987</c:v>
              </c:pt>
              <c:pt idx="72">
                <c:v>0.86</c:v>
              </c:pt>
              <c:pt idx="73">
                <c:v>0.86499999999999988</c:v>
              </c:pt>
              <c:pt idx="74">
                <c:v>0.87</c:v>
              </c:pt>
              <c:pt idx="75">
                <c:v>0.875</c:v>
              </c:pt>
              <c:pt idx="76">
                <c:v>0.88</c:v>
              </c:pt>
              <c:pt idx="77">
                <c:v>0.88500000000000001</c:v>
              </c:pt>
              <c:pt idx="78">
                <c:v>0.89</c:v>
              </c:pt>
              <c:pt idx="79">
                <c:v>0.89500000000000002</c:v>
              </c:pt>
              <c:pt idx="80">
                <c:v>0.9</c:v>
              </c:pt>
              <c:pt idx="81">
                <c:v>0.90500000000000003</c:v>
              </c:pt>
              <c:pt idx="82">
                <c:v>0.91</c:v>
              </c:pt>
              <c:pt idx="83">
                <c:v>0.91500000000000004</c:v>
              </c:pt>
              <c:pt idx="84">
                <c:v>0.92</c:v>
              </c:pt>
              <c:pt idx="85">
                <c:v>0.92499999999999993</c:v>
              </c:pt>
              <c:pt idx="86">
                <c:v>0.93</c:v>
              </c:pt>
              <c:pt idx="87">
                <c:v>0.93499999999999994</c:v>
              </c:pt>
              <c:pt idx="88">
                <c:v>0.94</c:v>
              </c:pt>
              <c:pt idx="89">
                <c:v>0.94499999999999984</c:v>
              </c:pt>
              <c:pt idx="90">
                <c:v>0.95</c:v>
              </c:pt>
              <c:pt idx="91">
                <c:v>0.95499999999999985</c:v>
              </c:pt>
              <c:pt idx="92">
                <c:v>0.96</c:v>
              </c:pt>
              <c:pt idx="93">
                <c:v>0.96499999999999997</c:v>
              </c:pt>
              <c:pt idx="94">
                <c:v>0.97</c:v>
              </c:pt>
              <c:pt idx="95">
                <c:v>0.97499999999999998</c:v>
              </c:pt>
              <c:pt idx="96">
                <c:v>0.98</c:v>
              </c:pt>
              <c:pt idx="97">
                <c:v>0.98499999999999999</c:v>
              </c:pt>
              <c:pt idx="98">
                <c:v>0.98549999999999993</c:v>
              </c:pt>
              <c:pt idx="99">
                <c:v>0.98599999999999999</c:v>
              </c:pt>
              <c:pt idx="100">
                <c:v>0.98649999999999993</c:v>
              </c:pt>
              <c:pt idx="101">
                <c:v>0.98699999999999999</c:v>
              </c:pt>
              <c:pt idx="102">
                <c:v>0.98749999999999993</c:v>
              </c:pt>
              <c:pt idx="103">
                <c:v>0.98799999999999999</c:v>
              </c:pt>
              <c:pt idx="104">
                <c:v>0.98850000000000005</c:v>
              </c:pt>
              <c:pt idx="105">
                <c:v>0.98899999999999988</c:v>
              </c:pt>
              <c:pt idx="106">
                <c:v>0.98950000000000005</c:v>
              </c:pt>
              <c:pt idx="107">
                <c:v>0.99</c:v>
              </c:pt>
              <c:pt idx="108">
                <c:v>0.99050000000000005</c:v>
              </c:pt>
              <c:pt idx="109">
                <c:v>0.99099999999999988</c:v>
              </c:pt>
              <c:pt idx="110">
                <c:v>0.99150000000000005</c:v>
              </c:pt>
              <c:pt idx="111">
                <c:v>0.99199999999999988</c:v>
              </c:pt>
              <c:pt idx="112">
                <c:v>0.99250000000000005</c:v>
              </c:pt>
              <c:pt idx="113">
                <c:v>0.99299999999999988</c:v>
              </c:pt>
              <c:pt idx="114">
                <c:v>0.99349999999999894</c:v>
              </c:pt>
              <c:pt idx="115">
                <c:v>0.993999999999999</c:v>
              </c:pt>
              <c:pt idx="116">
                <c:v>0.99449999999999894</c:v>
              </c:pt>
              <c:pt idx="117">
                <c:v>0.994999999999999</c:v>
              </c:pt>
              <c:pt idx="118">
                <c:v>0.99549999999999894</c:v>
              </c:pt>
              <c:pt idx="119">
                <c:v>0.995999999999999</c:v>
              </c:pt>
              <c:pt idx="120">
                <c:v>0.99649999999999894</c:v>
              </c:pt>
              <c:pt idx="121">
                <c:v>0.996999999999999</c:v>
              </c:pt>
              <c:pt idx="122">
                <c:v>0.99749999999999894</c:v>
              </c:pt>
              <c:pt idx="123">
                <c:v>0.997999999999999</c:v>
              </c:pt>
              <c:pt idx="124">
                <c:v>0.99849999999999894</c:v>
              </c:pt>
              <c:pt idx="125">
                <c:v>0.998999999999999</c:v>
              </c:pt>
              <c:pt idx="126">
                <c:v>0.99949999999999883</c:v>
              </c:pt>
              <c:pt idx="127">
                <c:v>0.99999999999999889</c:v>
              </c:pt>
            </c:numLit>
          </c:xVal>
          <c:yVal>
            <c:numLit>
              <c:formatCode>General</c:formatCode>
              <c:ptCount val="128"/>
              <c:pt idx="0">
                <c:v>0.25</c:v>
              </c:pt>
              <c:pt idx="1">
                <c:v>0.24502499999999997</c:v>
              </c:pt>
              <c:pt idx="2">
                <c:v>0.24010000000000001</c:v>
              </c:pt>
              <c:pt idx="3">
                <c:v>0.23522499999999999</c:v>
              </c:pt>
              <c:pt idx="4">
                <c:v>0.23039999999999997</c:v>
              </c:pt>
              <c:pt idx="5">
                <c:v>0.22562499999999996</c:v>
              </c:pt>
              <c:pt idx="6">
                <c:v>0.22089999999999999</c:v>
              </c:pt>
              <c:pt idx="7">
                <c:v>0.216225</c:v>
              </c:pt>
              <c:pt idx="8">
                <c:v>0.21159999999999998</c:v>
              </c:pt>
              <c:pt idx="9">
                <c:v>0.20702499999999999</c:v>
              </c:pt>
              <c:pt idx="10">
                <c:v>0.20249999999999999</c:v>
              </c:pt>
              <c:pt idx="11">
                <c:v>0.19802500000000001</c:v>
              </c:pt>
              <c:pt idx="12">
                <c:v>0.19359999999999997</c:v>
              </c:pt>
              <c:pt idx="13">
                <c:v>0.189225</c:v>
              </c:pt>
              <c:pt idx="14">
                <c:v>0.18490000000000001</c:v>
              </c:pt>
              <c:pt idx="15">
                <c:v>0.18062500000000001</c:v>
              </c:pt>
              <c:pt idx="16">
                <c:v>0.1764</c:v>
              </c:pt>
              <c:pt idx="17">
                <c:v>0.17222499999999999</c:v>
              </c:pt>
              <c:pt idx="18">
                <c:v>0.1681</c:v>
              </c:pt>
              <c:pt idx="19">
                <c:v>0.164025</c:v>
              </c:pt>
              <c:pt idx="20">
                <c:v>0.16</c:v>
              </c:pt>
              <c:pt idx="21">
                <c:v>0.156025</c:v>
              </c:pt>
              <c:pt idx="22">
                <c:v>0.15209999999999999</c:v>
              </c:pt>
              <c:pt idx="23">
                <c:v>0.148225</c:v>
              </c:pt>
              <c:pt idx="24">
                <c:v>0.1444</c:v>
              </c:pt>
              <c:pt idx="25">
                <c:v>0.140625</c:v>
              </c:pt>
              <c:pt idx="26">
                <c:v>0.13689999999999997</c:v>
              </c:pt>
              <c:pt idx="27">
                <c:v>0.13322499999999998</c:v>
              </c:pt>
              <c:pt idx="28">
                <c:v>0.12959999999999997</c:v>
              </c:pt>
              <c:pt idx="29">
                <c:v>0.126025</c:v>
              </c:pt>
              <c:pt idx="30">
                <c:v>0.1225</c:v>
              </c:pt>
              <c:pt idx="31">
                <c:v>0.11902500000000001</c:v>
              </c:pt>
              <c:pt idx="32">
                <c:v>0.11559999999999998</c:v>
              </c:pt>
              <c:pt idx="33">
                <c:v>0.11222500000000001</c:v>
              </c:pt>
              <c:pt idx="34">
                <c:v>0.1089</c:v>
              </c:pt>
              <c:pt idx="35">
                <c:v>0.105625</c:v>
              </c:pt>
              <c:pt idx="36">
                <c:v>0.1024</c:v>
              </c:pt>
              <c:pt idx="37">
                <c:v>9.9224999999999897E-2</c:v>
              </c:pt>
              <c:pt idx="38">
                <c:v>9.6099999999999894E-2</c:v>
              </c:pt>
              <c:pt idx="39">
                <c:v>9.3024999999999886E-2</c:v>
              </c:pt>
              <c:pt idx="40">
                <c:v>8.99999999999999E-2</c:v>
              </c:pt>
              <c:pt idx="41">
                <c:v>8.702499999999988E-2</c:v>
              </c:pt>
              <c:pt idx="42">
                <c:v>8.4099999999999883E-2</c:v>
              </c:pt>
              <c:pt idx="43">
                <c:v>8.1224999999999895E-2</c:v>
              </c:pt>
              <c:pt idx="44">
                <c:v>7.8399999999999886E-2</c:v>
              </c:pt>
              <c:pt idx="45">
                <c:v>7.5624999999999901E-2</c:v>
              </c:pt>
              <c:pt idx="46">
                <c:v>7.2899999999999882E-2</c:v>
              </c:pt>
              <c:pt idx="47">
                <c:v>7.0224999999999899E-2</c:v>
              </c:pt>
              <c:pt idx="48">
                <c:v>6.7599999999999882E-2</c:v>
              </c:pt>
              <c:pt idx="49">
                <c:v>6.5024999999999888E-2</c:v>
              </c:pt>
              <c:pt idx="50">
                <c:v>6.2499999999999903E-2</c:v>
              </c:pt>
              <c:pt idx="51">
                <c:v>6.0024999999999898E-2</c:v>
              </c:pt>
              <c:pt idx="52">
                <c:v>5.7599999999999894E-2</c:v>
              </c:pt>
              <c:pt idx="53">
                <c:v>5.5224999999999892E-2</c:v>
              </c:pt>
              <c:pt idx="54">
                <c:v>5.2899999999999892E-2</c:v>
              </c:pt>
              <c:pt idx="55">
                <c:v>5.0624999999999892E-2</c:v>
              </c:pt>
              <c:pt idx="56">
                <c:v>4.8399999999999894E-2</c:v>
              </c:pt>
              <c:pt idx="57">
                <c:v>4.6224999999999891E-2</c:v>
              </c:pt>
              <c:pt idx="58">
                <c:v>4.4099999999999896E-2</c:v>
              </c:pt>
              <c:pt idx="59">
                <c:v>4.2024999999999903E-2</c:v>
              </c:pt>
              <c:pt idx="60">
                <c:v>3.9999999999999897E-2</c:v>
              </c:pt>
              <c:pt idx="61">
                <c:v>3.8024999999999892E-2</c:v>
              </c:pt>
              <c:pt idx="62">
                <c:v>3.6099999999999903E-2</c:v>
              </c:pt>
              <c:pt idx="63">
                <c:v>3.4224999999999894E-2</c:v>
              </c:pt>
              <c:pt idx="64">
                <c:v>3.2399999999999894E-2</c:v>
              </c:pt>
              <c:pt idx="65">
                <c:v>3.0624999999999899E-2</c:v>
              </c:pt>
              <c:pt idx="66">
                <c:v>2.8899999999999898E-2</c:v>
              </c:pt>
              <c:pt idx="67">
                <c:v>2.7224999999999899E-2</c:v>
              </c:pt>
              <c:pt idx="68">
                <c:v>2.5599999999999901E-2</c:v>
              </c:pt>
              <c:pt idx="69">
                <c:v>2.4024999999999901E-2</c:v>
              </c:pt>
              <c:pt idx="70">
                <c:v>2.2499999999999899E-2</c:v>
              </c:pt>
              <c:pt idx="71">
                <c:v>2.1024999999999898E-2</c:v>
              </c:pt>
              <c:pt idx="72">
                <c:v>1.9599999999999899E-2</c:v>
              </c:pt>
              <c:pt idx="73">
                <c:v>1.8224999999999898E-2</c:v>
              </c:pt>
              <c:pt idx="74">
                <c:v>1.6899999999999898E-2</c:v>
              </c:pt>
              <c:pt idx="75">
                <c:v>1.5624999999999898E-2</c:v>
              </c:pt>
              <c:pt idx="76">
                <c:v>1.4399999999999901E-2</c:v>
              </c:pt>
              <c:pt idx="77">
                <c:v>1.3224999999999898E-2</c:v>
              </c:pt>
              <c:pt idx="78">
                <c:v>1.2099999999999901E-2</c:v>
              </c:pt>
              <c:pt idx="79">
                <c:v>1.1024999999999898E-2</c:v>
              </c:pt>
              <c:pt idx="80">
                <c:v>9.9999999999999291E-3</c:v>
              </c:pt>
              <c:pt idx="81">
                <c:v>9.0249999999999289E-3</c:v>
              </c:pt>
              <c:pt idx="82">
                <c:v>8.0999999999999302E-3</c:v>
              </c:pt>
              <c:pt idx="83">
                <c:v>7.2249999999999389E-3</c:v>
              </c:pt>
              <c:pt idx="84">
                <c:v>6.3999999999999396E-3</c:v>
              </c:pt>
              <c:pt idx="85">
                <c:v>5.6249999999999391E-3</c:v>
              </c:pt>
              <c:pt idx="86">
                <c:v>4.8999999999999495E-3</c:v>
              </c:pt>
              <c:pt idx="87">
                <c:v>4.2249999999999493E-3</c:v>
              </c:pt>
              <c:pt idx="88">
                <c:v>3.5999999999999496E-3</c:v>
              </c:pt>
              <c:pt idx="89">
                <c:v>3.0249999999999596E-3</c:v>
              </c:pt>
              <c:pt idx="90">
                <c:v>2.4999999999999602E-3</c:v>
              </c:pt>
              <c:pt idx="91">
                <c:v>2.02499999999996E-3</c:v>
              </c:pt>
              <c:pt idx="92">
                <c:v>1.5999999999999697E-3</c:v>
              </c:pt>
              <c:pt idx="93">
                <c:v>1.2249999999999698E-3</c:v>
              </c:pt>
              <c:pt idx="94">
                <c:v>8.9999999999997504E-4</c:v>
              </c:pt>
              <c:pt idx="95">
                <c:v>6.2499999999997898E-4</c:v>
              </c:pt>
              <c:pt idx="96">
                <c:v>3.99999999999983E-4</c:v>
              </c:pt>
              <c:pt idx="97">
                <c:v>2.2499999999998698E-4</c:v>
              </c:pt>
              <c:pt idx="98">
                <c:v>2.1024999999998898E-4</c:v>
              </c:pt>
              <c:pt idx="99">
                <c:v>1.9599999999999097E-4</c:v>
              </c:pt>
              <c:pt idx="100">
                <c:v>1.8224999999999296E-4</c:v>
              </c:pt>
              <c:pt idx="101">
                <c:v>1.6899999999999497E-4</c:v>
              </c:pt>
              <c:pt idx="102">
                <c:v>1.5624999999999596E-4</c:v>
              </c:pt>
              <c:pt idx="103">
                <c:v>1.43999999999998E-4</c:v>
              </c:pt>
              <c:pt idx="104">
                <c:v>1.3224999999999899E-4</c:v>
              </c:pt>
              <c:pt idx="105">
                <c:v>1.21E-4</c:v>
              </c:pt>
              <c:pt idx="106">
                <c:v>1.10250000000001E-4</c:v>
              </c:pt>
              <c:pt idx="107">
                <c:v>1.00000000000002E-4</c:v>
              </c:pt>
              <c:pt idx="108">
                <c:v>9.0250000000003291E-5</c:v>
              </c:pt>
              <c:pt idx="109">
                <c:v>8.1000000000004097E-5</c:v>
              </c:pt>
              <c:pt idx="110">
                <c:v>7.2250000000004792E-5</c:v>
              </c:pt>
              <c:pt idx="111">
                <c:v>6.4000000000005405E-5</c:v>
              </c:pt>
              <c:pt idx="112">
                <c:v>5.6250000000005901E-5</c:v>
              </c:pt>
              <c:pt idx="113">
                <c:v>4.9000000000006294E-5</c:v>
              </c:pt>
              <c:pt idx="114">
                <c:v>4.225000000000659E-5</c:v>
              </c:pt>
              <c:pt idx="115">
                <c:v>3.6000000000006703E-5</c:v>
              </c:pt>
              <c:pt idx="116">
                <c:v>3.0250000000006797E-5</c:v>
              </c:pt>
              <c:pt idx="117">
                <c:v>2.50000000000067E-5</c:v>
              </c:pt>
              <c:pt idx="118">
                <c:v>2.0250000000006496E-5</c:v>
              </c:pt>
              <c:pt idx="119">
                <c:v>1.60000000000062E-5</c:v>
              </c:pt>
              <c:pt idx="120">
                <c:v>1.2250000000005898E-5</c:v>
              </c:pt>
              <c:pt idx="121">
                <c:v>9.0000000000053501E-6</c:v>
              </c:pt>
              <c:pt idx="122">
                <c:v>6.2500000000047293E-6</c:v>
              </c:pt>
              <c:pt idx="123">
                <c:v>4.0000000000040004E-6</c:v>
              </c:pt>
              <c:pt idx="124">
                <c:v>2.2500000000031701E-6</c:v>
              </c:pt>
              <c:pt idx="125">
                <c:v>1.0000000000022198E-6</c:v>
              </c:pt>
              <c:pt idx="126">
                <c:v>2.5000000000116593E-7</c:v>
              </c:pt>
              <c:pt idx="127">
                <c:v>1.49144014893348E-30</c:v>
              </c:pt>
            </c:numLit>
          </c:yVal>
          <c:smooth val="0"/>
          <c:extLst>
            <c:ext xmlns:c16="http://schemas.microsoft.com/office/drawing/2014/chart" uri="{C3380CC4-5D6E-409C-BE32-E72D297353CC}">
              <c16:uniqueId val="{00000002-96D8-4832-8854-9FB203562620}"/>
            </c:ext>
          </c:extLst>
        </c:ser>
        <c:dLbls>
          <c:showLegendKey val="0"/>
          <c:showVal val="0"/>
          <c:showCatName val="0"/>
          <c:showSerName val="0"/>
          <c:showPercent val="0"/>
          <c:showBubbleSize val="0"/>
        </c:dLbls>
        <c:axId val="356384128"/>
        <c:axId val="356451840"/>
      </c:scatterChart>
      <c:valAx>
        <c:axId val="356384128"/>
        <c:scaling>
          <c:orientation val="minMax"/>
          <c:max val="1"/>
          <c:min val="0.5"/>
        </c:scaling>
        <c:delete val="0"/>
        <c:axPos val="b"/>
        <c:title>
          <c:tx>
            <c:rich>
              <a:bodyPr rot="0" vert="horz"/>
              <a:lstStyle/>
              <a:p>
                <a:pPr algn="ctr">
                  <a:defRPr/>
                </a:pPr>
                <a:r>
                  <a:rPr lang="en-US" sz="1200" b="1" u="none" baseline="0">
                    <a:solidFill>
                      <a:schemeClr val="tx1"/>
                    </a:solidFill>
                    <a:latin typeface="Segoe UI"/>
                    <a:ea typeface="Segoe UI"/>
                    <a:cs typeface="Segoe UI"/>
                  </a:rPr>
                  <a:t>Percentile</a:t>
                </a:r>
              </a:p>
            </c:rich>
          </c:tx>
          <c:overlay val="0"/>
          <c:spPr>
            <a:noFill/>
            <a:ln w="9525">
              <a:noFill/>
            </a:ln>
          </c:spPr>
        </c:title>
        <c:numFmt formatCode="0%" sourceLinked="0"/>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356451840"/>
        <c:crosses val="autoZero"/>
        <c:crossBetween val="midCat"/>
      </c:valAx>
      <c:valAx>
        <c:axId val="356451840"/>
        <c:scaling>
          <c:orientation val="minMax"/>
          <c:max val="0.5"/>
        </c:scaling>
        <c:delete val="0"/>
        <c:axPos val="l"/>
        <c:majorGridlines/>
        <c:title>
          <c:tx>
            <c:rich>
              <a:bodyPr rot="-5400000" vert="horz"/>
              <a:lstStyle/>
              <a:p>
                <a:pPr algn="ctr">
                  <a:defRPr/>
                </a:pPr>
                <a:r>
                  <a:rPr lang="en-US" sz="1200" b="1" u="none" baseline="0">
                    <a:solidFill>
                      <a:schemeClr val="tx1"/>
                    </a:solidFill>
                    <a:latin typeface="Segoe UI"/>
                    <a:ea typeface="Segoe UI"/>
                    <a:cs typeface="Segoe UI"/>
                  </a:rPr>
                  <a:t>Joint exceedance Probability</a:t>
                </a:r>
              </a:p>
            </c:rich>
          </c:tx>
          <c:layout>
            <c:manualLayout>
              <c:xMode val="edge"/>
              <c:yMode val="edge"/>
              <c:x val="2.4500000000000001E-2"/>
              <c:y val="0.17349999999999999"/>
            </c:manualLayout>
          </c:layout>
          <c:overlay val="0"/>
          <c:spPr>
            <a:noFill/>
            <a:ln w="9525">
              <a:noFill/>
            </a:ln>
          </c:spPr>
        </c:title>
        <c:numFmt formatCode="0%" sourceLinked="0"/>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356384128"/>
        <c:crosses val="autoZero"/>
        <c:crossBetween val="midCat"/>
      </c:valAx>
    </c:plotArea>
    <c:legend>
      <c:legendPos val="t"/>
      <c:layout>
        <c:manualLayout>
          <c:xMode val="edge"/>
          <c:yMode val="edge"/>
          <c:x val="0.10150000000000001"/>
          <c:y val="4.3999999999999991E-2"/>
          <c:w val="0.73050000000000004"/>
          <c:h val="7.1249999999999994E-2"/>
        </c:manualLayout>
      </c:layout>
      <c:overlay val="0"/>
      <c:txPr>
        <a:bodyPr rot="0" vert="horz"/>
        <a:lstStyle/>
        <a:p>
          <a:pPr>
            <a:defRPr lang="en-US" b="1" u="none" baseline="0">
              <a:solidFill>
                <a:schemeClr val="tx1"/>
              </a:solidFill>
              <a:latin typeface="Segoe UI"/>
              <a:ea typeface="Segoe UI"/>
              <a:cs typeface="Segoe UI"/>
            </a:defRPr>
          </a:pPr>
          <a:endParaRPr lang="en-US"/>
        </a:p>
      </c:txPr>
    </c:legend>
    <c:plotVisOnly val="1"/>
    <c:dispBlanksAs val="gap"/>
    <c:showDLblsOverMax val="0"/>
  </c:chart>
  <c:txPr>
    <a:bodyPr rot="0" vert="horz"/>
    <a:lstStyle/>
    <a:p>
      <a:pPr>
        <a:defRPr lang="en-US" b="1" u="none" baseline="0">
          <a:solidFill>
            <a:schemeClr val="tx1"/>
          </a:solidFill>
          <a:latin typeface="Arial"/>
          <a:ea typeface="Arial"/>
          <a:cs typeface="Arial"/>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525"/>
          <c:y val="0.10375"/>
          <c:w val="0.76324999999999987"/>
          <c:h val="0.76449999999999996"/>
        </c:manualLayout>
      </c:layout>
      <c:scatterChart>
        <c:scatterStyle val="lineMarker"/>
        <c:varyColors val="0"/>
        <c:ser>
          <c:idx val="2"/>
          <c:order val="1"/>
          <c:tx>
            <c:v>Modelled</c:v>
          </c:tx>
          <c:spPr>
            <a:ln w="28575">
              <a:noFill/>
            </a:ln>
          </c:spPr>
          <c:marker>
            <c:symbol val="circle"/>
            <c:size val="7"/>
            <c:spPr>
              <a:solidFill>
                <a:schemeClr val="bg2">
                  <a:lumMod val="50000"/>
                </a:schemeClr>
              </a:solidFill>
              <a:ln w="9525">
                <a:noFill/>
              </a:ln>
              <a:effectLst/>
            </c:spPr>
          </c:marker>
          <c:xVal>
            <c:numLit>
              <c:formatCode>General</c:formatCode>
              <c:ptCount val="1"/>
              <c:pt idx="0">
                <c:v>0.994999999999999</c:v>
              </c:pt>
            </c:numLit>
          </c:xVal>
          <c:yVal>
            <c:numRef>
              <c:f>'520'!$I$72</c:f>
              <c:numCache>
                <c:formatCode>##,##0.00,,_-;[Red]\(##,##0.00,,\);\-_;\ </c:formatCode>
                <c:ptCount val="1"/>
                <c:pt idx="0">
                  <c:v>0</c:v>
                </c:pt>
              </c:numCache>
            </c:numRef>
          </c:yVal>
          <c:smooth val="0"/>
          <c:extLst>
            <c:ext xmlns:c16="http://schemas.microsoft.com/office/drawing/2014/chart" uri="{C3380CC4-5D6E-409C-BE32-E72D297353CC}">
              <c16:uniqueId val="{00000000-7004-4278-A885-F19AFD4C86ED}"/>
            </c:ext>
          </c:extLst>
        </c:ser>
        <c:ser>
          <c:idx val="1"/>
          <c:order val="0"/>
          <c:tx>
            <c:v>Independent</c:v>
          </c:tx>
          <c:spPr>
            <a:ln w="12700" cmpd="sng">
              <a:solidFill>
                <a:srgbClr val="FF0000"/>
              </a:solidFill>
            </a:ln>
          </c:spPr>
          <c:marker>
            <c:symbol val="none"/>
          </c:marker>
          <c:xVal>
            <c:numLit>
              <c:formatCode>General</c:formatCode>
              <c:ptCount val="21"/>
              <c:pt idx="0">
                <c:v>0.99</c:v>
              </c:pt>
              <c:pt idx="1">
                <c:v>0.99050000000000005</c:v>
              </c:pt>
              <c:pt idx="2">
                <c:v>0.99099999999999988</c:v>
              </c:pt>
              <c:pt idx="3">
                <c:v>0.99150000000000005</c:v>
              </c:pt>
              <c:pt idx="4">
                <c:v>0.99199999999999988</c:v>
              </c:pt>
              <c:pt idx="5">
                <c:v>0.99250000000000005</c:v>
              </c:pt>
              <c:pt idx="6">
                <c:v>0.99299999999999988</c:v>
              </c:pt>
              <c:pt idx="7">
                <c:v>0.99349999999999894</c:v>
              </c:pt>
              <c:pt idx="8">
                <c:v>0.993999999999999</c:v>
              </c:pt>
              <c:pt idx="9">
                <c:v>0.99449999999999894</c:v>
              </c:pt>
              <c:pt idx="10">
                <c:v>0.994999999999999</c:v>
              </c:pt>
              <c:pt idx="11">
                <c:v>0.99549999999999894</c:v>
              </c:pt>
              <c:pt idx="12">
                <c:v>0.995999999999999</c:v>
              </c:pt>
              <c:pt idx="13">
                <c:v>0.99649999999999894</c:v>
              </c:pt>
              <c:pt idx="14">
                <c:v>0.996999999999999</c:v>
              </c:pt>
              <c:pt idx="15">
                <c:v>0.99749999999999894</c:v>
              </c:pt>
              <c:pt idx="16">
                <c:v>0.997999999999999</c:v>
              </c:pt>
              <c:pt idx="17">
                <c:v>0.99849999999999894</c:v>
              </c:pt>
              <c:pt idx="18">
                <c:v>0.998999999999999</c:v>
              </c:pt>
              <c:pt idx="19">
                <c:v>0.99949999999999883</c:v>
              </c:pt>
              <c:pt idx="20">
                <c:v>0.99999999999999889</c:v>
              </c:pt>
            </c:numLit>
          </c:xVal>
          <c:yVal>
            <c:numLit>
              <c:formatCode>General</c:formatCode>
              <c:ptCount val="21"/>
              <c:pt idx="0">
                <c:v>1.00000000000002E-4</c:v>
              </c:pt>
              <c:pt idx="1">
                <c:v>9.0250000000003291E-5</c:v>
              </c:pt>
              <c:pt idx="2">
                <c:v>8.1000000000004097E-5</c:v>
              </c:pt>
              <c:pt idx="3">
                <c:v>7.2250000000004792E-5</c:v>
              </c:pt>
              <c:pt idx="4">
                <c:v>6.4000000000005405E-5</c:v>
              </c:pt>
              <c:pt idx="5">
                <c:v>5.6250000000005901E-5</c:v>
              </c:pt>
              <c:pt idx="6">
                <c:v>4.9000000000006294E-5</c:v>
              </c:pt>
              <c:pt idx="7">
                <c:v>4.225000000000659E-5</c:v>
              </c:pt>
              <c:pt idx="8">
                <c:v>3.6000000000006703E-5</c:v>
              </c:pt>
              <c:pt idx="9">
                <c:v>3.0250000000006797E-5</c:v>
              </c:pt>
              <c:pt idx="10">
                <c:v>2.50000000000067E-5</c:v>
              </c:pt>
              <c:pt idx="11">
                <c:v>2.0250000000006496E-5</c:v>
              </c:pt>
              <c:pt idx="12">
                <c:v>1.60000000000062E-5</c:v>
              </c:pt>
              <c:pt idx="13">
                <c:v>1.2250000000005898E-5</c:v>
              </c:pt>
              <c:pt idx="14">
                <c:v>9.0000000000053501E-6</c:v>
              </c:pt>
              <c:pt idx="15">
                <c:v>6.2500000000047293E-6</c:v>
              </c:pt>
              <c:pt idx="16">
                <c:v>4.0000000000040004E-6</c:v>
              </c:pt>
              <c:pt idx="17">
                <c:v>2.2500000000031701E-6</c:v>
              </c:pt>
              <c:pt idx="18">
                <c:v>1.0000000000022198E-6</c:v>
              </c:pt>
              <c:pt idx="19">
                <c:v>2.5000000000116593E-7</c:v>
              </c:pt>
              <c:pt idx="20">
                <c:v>1.49144014893348E-30</c:v>
              </c:pt>
            </c:numLit>
          </c:yVal>
          <c:smooth val="0"/>
          <c:extLst>
            <c:ext xmlns:c16="http://schemas.microsoft.com/office/drawing/2014/chart" uri="{C3380CC4-5D6E-409C-BE32-E72D297353CC}">
              <c16:uniqueId val="{00000001-7004-4278-A885-F19AFD4C86ED}"/>
            </c:ext>
          </c:extLst>
        </c:ser>
        <c:dLbls>
          <c:showLegendKey val="0"/>
          <c:showVal val="0"/>
          <c:showCatName val="0"/>
          <c:showSerName val="0"/>
          <c:showPercent val="0"/>
          <c:showBubbleSize val="0"/>
        </c:dLbls>
        <c:axId val="356482048"/>
        <c:axId val="356483840"/>
      </c:scatterChart>
      <c:valAx>
        <c:axId val="356482048"/>
        <c:scaling>
          <c:orientation val="minMax"/>
          <c:max val="1"/>
          <c:min val="0.99"/>
        </c:scaling>
        <c:delete val="0"/>
        <c:axPos val="b"/>
        <c:numFmt formatCode="0.0%" sourceLinked="0"/>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356483840"/>
        <c:crosses val="autoZero"/>
        <c:crossBetween val="midCat"/>
        <c:majorUnit val="4.9999999999999992E-3"/>
      </c:valAx>
      <c:valAx>
        <c:axId val="356483840"/>
        <c:scaling>
          <c:orientation val="minMax"/>
        </c:scaling>
        <c:delete val="0"/>
        <c:axPos val="l"/>
        <c:majorGridlines/>
        <c:numFmt formatCode="0.000%" sourceLinked="0"/>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356482048"/>
        <c:crosses val="autoZero"/>
        <c:crossBetween val="midCat"/>
      </c:valAx>
    </c:plotArea>
    <c:legend>
      <c:legendPos val="t"/>
      <c:layout>
        <c:manualLayout>
          <c:xMode val="edge"/>
          <c:yMode val="edge"/>
          <c:x val="9.4E-2"/>
          <c:y val="2.6499999999999996E-2"/>
          <c:w val="0.71775"/>
          <c:h val="8.4500000000000006E-2"/>
        </c:manualLayout>
      </c:layout>
      <c:overlay val="0"/>
      <c:txPr>
        <a:bodyPr rot="0" vert="horz"/>
        <a:lstStyle/>
        <a:p>
          <a:pPr>
            <a:defRPr lang="en-US" sz="1000" b="1" u="none" baseline="0">
              <a:solidFill>
                <a:schemeClr val="tx1"/>
              </a:solidFill>
              <a:latin typeface="Segoe UI"/>
              <a:ea typeface="Segoe UI"/>
              <a:cs typeface="Segoe UI"/>
            </a:defRPr>
          </a:pPr>
          <a:endParaRPr lang="en-US"/>
        </a:p>
      </c:txPr>
    </c:legend>
    <c:plotVisOnly val="1"/>
    <c:dispBlanksAs val="gap"/>
    <c:showDLblsOverMax val="0"/>
  </c:chart>
  <c:txPr>
    <a:bodyPr rot="0" vert="horz"/>
    <a:lstStyle/>
    <a:p>
      <a:pPr>
        <a:defRPr lang="en-US" sz="800" b="1" u="none" baseline="0">
          <a:solidFill>
            <a:schemeClr val="tx1"/>
          </a:solidFill>
          <a:latin typeface="Arial"/>
          <a:ea typeface="Arial"/>
          <a:cs typeface="Arial"/>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624999999999996"/>
          <c:y val="0.13774999999999998"/>
          <c:w val="0.80574999999999997"/>
          <c:h val="0.69725000000000004"/>
        </c:manualLayout>
      </c:layout>
      <c:scatterChart>
        <c:scatterStyle val="lineMarker"/>
        <c:varyColors val="0"/>
        <c:ser>
          <c:idx val="0"/>
          <c:order val="0"/>
          <c:tx>
            <c:v>Fully Dependent</c:v>
          </c:tx>
          <c:spPr>
            <a:ln w="12700" cmpd="sng">
              <a:solidFill>
                <a:srgbClr val="00B050"/>
              </a:solidFill>
            </a:ln>
          </c:spPr>
          <c:marker>
            <c:symbol val="none"/>
          </c:marker>
          <c:xVal>
            <c:numLit>
              <c:formatCode>General</c:formatCode>
              <c:ptCount val="128"/>
              <c:pt idx="0">
                <c:v>0.5</c:v>
              </c:pt>
              <c:pt idx="1">
                <c:v>0.505</c:v>
              </c:pt>
              <c:pt idx="2">
                <c:v>0.51</c:v>
              </c:pt>
              <c:pt idx="3">
                <c:v>0.5149999999999999</c:v>
              </c:pt>
              <c:pt idx="4">
                <c:v>0.52</c:v>
              </c:pt>
              <c:pt idx="5">
                <c:v>0.52499999999999991</c:v>
              </c:pt>
              <c:pt idx="6">
                <c:v>0.53</c:v>
              </c:pt>
              <c:pt idx="7">
                <c:v>0.53499999999999992</c:v>
              </c:pt>
              <c:pt idx="8">
                <c:v>0.54</c:v>
              </c:pt>
              <c:pt idx="9">
                <c:v>0.54500000000000004</c:v>
              </c:pt>
              <c:pt idx="10">
                <c:v>0.54999999999999993</c:v>
              </c:pt>
              <c:pt idx="11">
                <c:v>0.55500000000000005</c:v>
              </c:pt>
              <c:pt idx="12">
                <c:v>0.55999999999999994</c:v>
              </c:pt>
              <c:pt idx="13">
                <c:v>0.56499999999999995</c:v>
              </c:pt>
              <c:pt idx="14">
                <c:v>0.56999999999999984</c:v>
              </c:pt>
              <c:pt idx="15">
                <c:v>0.57499999999999996</c:v>
              </c:pt>
              <c:pt idx="16">
                <c:v>0.57999999999999985</c:v>
              </c:pt>
              <c:pt idx="17">
                <c:v>0.58499999999999985</c:v>
              </c:pt>
              <c:pt idx="18">
                <c:v>0.59</c:v>
              </c:pt>
              <c:pt idx="19">
                <c:v>0.59499999999999986</c:v>
              </c:pt>
              <c:pt idx="20">
                <c:v>0.6</c:v>
              </c:pt>
              <c:pt idx="21">
                <c:v>0.60499999999999987</c:v>
              </c:pt>
              <c:pt idx="22">
                <c:v>0.61</c:v>
              </c:pt>
              <c:pt idx="23">
                <c:v>0.61499999999999988</c:v>
              </c:pt>
              <c:pt idx="24">
                <c:v>0.62</c:v>
              </c:pt>
              <c:pt idx="25">
                <c:v>0.625</c:v>
              </c:pt>
              <c:pt idx="26">
                <c:v>0.63</c:v>
              </c:pt>
              <c:pt idx="27">
                <c:v>0.63500000000000001</c:v>
              </c:pt>
              <c:pt idx="28">
                <c:v>0.64</c:v>
              </c:pt>
              <c:pt idx="29">
                <c:v>0.64500000000000002</c:v>
              </c:pt>
              <c:pt idx="30">
                <c:v>0.65</c:v>
              </c:pt>
              <c:pt idx="31">
                <c:v>0.65500000000000003</c:v>
              </c:pt>
              <c:pt idx="32">
                <c:v>0.66</c:v>
              </c:pt>
              <c:pt idx="33">
                <c:v>0.66500000000000004</c:v>
              </c:pt>
              <c:pt idx="34">
                <c:v>0.67</c:v>
              </c:pt>
              <c:pt idx="35">
                <c:v>0.67499999999999993</c:v>
              </c:pt>
              <c:pt idx="36">
                <c:v>0.68</c:v>
              </c:pt>
              <c:pt idx="37">
                <c:v>0.68499999999999994</c:v>
              </c:pt>
              <c:pt idx="38">
                <c:v>0.69</c:v>
              </c:pt>
              <c:pt idx="39">
                <c:v>0.69499999999999984</c:v>
              </c:pt>
              <c:pt idx="40">
                <c:v>0.7</c:v>
              </c:pt>
              <c:pt idx="41">
                <c:v>0.70499999999999985</c:v>
              </c:pt>
              <c:pt idx="42">
                <c:v>0.71</c:v>
              </c:pt>
              <c:pt idx="43">
                <c:v>0.71499999999999997</c:v>
              </c:pt>
              <c:pt idx="44">
                <c:v>0.72</c:v>
              </c:pt>
              <c:pt idx="45">
                <c:v>0.72499999999999998</c:v>
              </c:pt>
              <c:pt idx="46">
                <c:v>0.73</c:v>
              </c:pt>
              <c:pt idx="47">
                <c:v>0.73499999999999999</c:v>
              </c:pt>
              <c:pt idx="48">
                <c:v>0.74</c:v>
              </c:pt>
              <c:pt idx="49">
                <c:v>0.745</c:v>
              </c:pt>
              <c:pt idx="50">
                <c:v>0.75</c:v>
              </c:pt>
              <c:pt idx="51">
                <c:v>0.755</c:v>
              </c:pt>
              <c:pt idx="52">
                <c:v>0.76</c:v>
              </c:pt>
              <c:pt idx="53">
                <c:v>0.7649999999999999</c:v>
              </c:pt>
              <c:pt idx="54">
                <c:v>0.77</c:v>
              </c:pt>
              <c:pt idx="55">
                <c:v>0.77499999999999991</c:v>
              </c:pt>
              <c:pt idx="56">
                <c:v>0.78</c:v>
              </c:pt>
              <c:pt idx="57">
                <c:v>0.78499999999999992</c:v>
              </c:pt>
              <c:pt idx="58">
                <c:v>0.79</c:v>
              </c:pt>
              <c:pt idx="59">
                <c:v>0.79500000000000004</c:v>
              </c:pt>
              <c:pt idx="60">
                <c:v>0.8</c:v>
              </c:pt>
              <c:pt idx="61">
                <c:v>0.80500000000000005</c:v>
              </c:pt>
              <c:pt idx="62">
                <c:v>0.81</c:v>
              </c:pt>
              <c:pt idx="63">
                <c:v>0.81499999999999995</c:v>
              </c:pt>
              <c:pt idx="64">
                <c:v>0.82</c:v>
              </c:pt>
              <c:pt idx="65">
                <c:v>0.82499999999999996</c:v>
              </c:pt>
              <c:pt idx="66">
                <c:v>0.83</c:v>
              </c:pt>
              <c:pt idx="67">
                <c:v>0.83499999999999985</c:v>
              </c:pt>
              <c:pt idx="68">
                <c:v>0.84</c:v>
              </c:pt>
              <c:pt idx="69">
                <c:v>0.84499999999999986</c:v>
              </c:pt>
              <c:pt idx="70">
                <c:v>0.85</c:v>
              </c:pt>
              <c:pt idx="71">
                <c:v>0.85499999999999987</c:v>
              </c:pt>
              <c:pt idx="72">
                <c:v>0.86</c:v>
              </c:pt>
              <c:pt idx="73">
                <c:v>0.86499999999999988</c:v>
              </c:pt>
              <c:pt idx="74">
                <c:v>0.87</c:v>
              </c:pt>
              <c:pt idx="75">
                <c:v>0.875</c:v>
              </c:pt>
              <c:pt idx="76">
                <c:v>0.88</c:v>
              </c:pt>
              <c:pt idx="77">
                <c:v>0.88500000000000001</c:v>
              </c:pt>
              <c:pt idx="78">
                <c:v>0.89</c:v>
              </c:pt>
              <c:pt idx="79">
                <c:v>0.89500000000000002</c:v>
              </c:pt>
              <c:pt idx="80">
                <c:v>0.9</c:v>
              </c:pt>
              <c:pt idx="81">
                <c:v>0.90500000000000003</c:v>
              </c:pt>
              <c:pt idx="82">
                <c:v>0.91</c:v>
              </c:pt>
              <c:pt idx="83">
                <c:v>0.91500000000000004</c:v>
              </c:pt>
              <c:pt idx="84">
                <c:v>0.92</c:v>
              </c:pt>
              <c:pt idx="85">
                <c:v>0.92499999999999993</c:v>
              </c:pt>
              <c:pt idx="86">
                <c:v>0.93</c:v>
              </c:pt>
              <c:pt idx="87">
                <c:v>0.93499999999999994</c:v>
              </c:pt>
              <c:pt idx="88">
                <c:v>0.94</c:v>
              </c:pt>
              <c:pt idx="89">
                <c:v>0.94499999999999984</c:v>
              </c:pt>
              <c:pt idx="90">
                <c:v>0.95</c:v>
              </c:pt>
              <c:pt idx="91">
                <c:v>0.95499999999999985</c:v>
              </c:pt>
              <c:pt idx="92">
                <c:v>0.96</c:v>
              </c:pt>
              <c:pt idx="93">
                <c:v>0.96499999999999997</c:v>
              </c:pt>
              <c:pt idx="94">
                <c:v>0.97</c:v>
              </c:pt>
              <c:pt idx="95">
                <c:v>0.97499999999999998</c:v>
              </c:pt>
              <c:pt idx="96">
                <c:v>0.98</c:v>
              </c:pt>
              <c:pt idx="97">
                <c:v>0.98499999999999999</c:v>
              </c:pt>
              <c:pt idx="98">
                <c:v>0.98549999999999993</c:v>
              </c:pt>
              <c:pt idx="99">
                <c:v>0.98599999999999999</c:v>
              </c:pt>
              <c:pt idx="100">
                <c:v>0.98649999999999993</c:v>
              </c:pt>
              <c:pt idx="101">
                <c:v>0.98699999999999999</c:v>
              </c:pt>
              <c:pt idx="102">
                <c:v>0.98749999999999993</c:v>
              </c:pt>
              <c:pt idx="103">
                <c:v>0.98799999999999999</c:v>
              </c:pt>
              <c:pt idx="104">
                <c:v>0.98850000000000005</c:v>
              </c:pt>
              <c:pt idx="105">
                <c:v>0.98899999999999988</c:v>
              </c:pt>
              <c:pt idx="106">
                <c:v>0.98950000000000005</c:v>
              </c:pt>
              <c:pt idx="107">
                <c:v>0.99</c:v>
              </c:pt>
              <c:pt idx="108">
                <c:v>0.99050000000000005</c:v>
              </c:pt>
              <c:pt idx="109">
                <c:v>0.99099999999999988</c:v>
              </c:pt>
              <c:pt idx="110">
                <c:v>0.99150000000000005</c:v>
              </c:pt>
              <c:pt idx="111">
                <c:v>0.99199999999999988</c:v>
              </c:pt>
              <c:pt idx="112">
                <c:v>0.99250000000000005</c:v>
              </c:pt>
              <c:pt idx="113">
                <c:v>0.99299999999999988</c:v>
              </c:pt>
              <c:pt idx="114">
                <c:v>0.99349999999999894</c:v>
              </c:pt>
              <c:pt idx="115">
                <c:v>0.993999999999999</c:v>
              </c:pt>
              <c:pt idx="116">
                <c:v>0.99449999999999894</c:v>
              </c:pt>
              <c:pt idx="117">
                <c:v>0.994999999999999</c:v>
              </c:pt>
              <c:pt idx="118">
                <c:v>0.99549999999999894</c:v>
              </c:pt>
              <c:pt idx="119">
                <c:v>0.995999999999999</c:v>
              </c:pt>
              <c:pt idx="120">
                <c:v>0.99649999999999894</c:v>
              </c:pt>
              <c:pt idx="121">
                <c:v>0.996999999999999</c:v>
              </c:pt>
              <c:pt idx="122">
                <c:v>0.99749999999999894</c:v>
              </c:pt>
              <c:pt idx="123">
                <c:v>0.997999999999999</c:v>
              </c:pt>
              <c:pt idx="124">
                <c:v>0.99849999999999894</c:v>
              </c:pt>
              <c:pt idx="125">
                <c:v>0.998999999999999</c:v>
              </c:pt>
              <c:pt idx="126">
                <c:v>0.99949999999999883</c:v>
              </c:pt>
              <c:pt idx="127">
                <c:v>0.99999999999999889</c:v>
              </c:pt>
            </c:numLit>
          </c:xVal>
          <c:yVal>
            <c:numLit>
              <c:formatCode>General</c:formatCode>
              <c:ptCount val="128"/>
              <c:pt idx="0">
                <c:v>0.5</c:v>
              </c:pt>
              <c:pt idx="1">
                <c:v>0.495</c:v>
              </c:pt>
              <c:pt idx="2">
                <c:v>0.49</c:v>
              </c:pt>
              <c:pt idx="3">
                <c:v>0.48499999999999999</c:v>
              </c:pt>
              <c:pt idx="4">
                <c:v>0.48</c:v>
              </c:pt>
              <c:pt idx="5">
                <c:v>0.47499999999999998</c:v>
              </c:pt>
              <c:pt idx="6">
                <c:v>0.47</c:v>
              </c:pt>
              <c:pt idx="7">
                <c:v>0.46499999999999997</c:v>
              </c:pt>
              <c:pt idx="8">
                <c:v>0.46</c:v>
              </c:pt>
              <c:pt idx="9">
                <c:v>0.45500000000000002</c:v>
              </c:pt>
              <c:pt idx="10">
                <c:v>0.45</c:v>
              </c:pt>
              <c:pt idx="11">
                <c:v>0.44500000000000001</c:v>
              </c:pt>
              <c:pt idx="12">
                <c:v>0.44</c:v>
              </c:pt>
              <c:pt idx="13">
                <c:v>0.435</c:v>
              </c:pt>
              <c:pt idx="14">
                <c:v>0.43</c:v>
              </c:pt>
              <c:pt idx="15">
                <c:v>0.42499999999999999</c:v>
              </c:pt>
              <c:pt idx="16">
                <c:v>0.42</c:v>
              </c:pt>
              <c:pt idx="17">
                <c:v>0.41499999999999992</c:v>
              </c:pt>
              <c:pt idx="18">
                <c:v>0.41</c:v>
              </c:pt>
              <c:pt idx="19">
                <c:v>0.40500000000000003</c:v>
              </c:pt>
              <c:pt idx="20">
                <c:v>0.4</c:v>
              </c:pt>
              <c:pt idx="21">
                <c:v>0.39500000000000002</c:v>
              </c:pt>
              <c:pt idx="22">
                <c:v>0.39</c:v>
              </c:pt>
              <c:pt idx="23">
                <c:v>0.38500000000000001</c:v>
              </c:pt>
              <c:pt idx="24">
                <c:v>0.38</c:v>
              </c:pt>
              <c:pt idx="25">
                <c:v>0.375</c:v>
              </c:pt>
              <c:pt idx="26">
                <c:v>0.37</c:v>
              </c:pt>
              <c:pt idx="27">
                <c:v>0.36499999999999994</c:v>
              </c:pt>
              <c:pt idx="28">
                <c:v>0.36</c:v>
              </c:pt>
              <c:pt idx="29">
                <c:v>0.35499999999999993</c:v>
              </c:pt>
              <c:pt idx="30">
                <c:v>0.35</c:v>
              </c:pt>
              <c:pt idx="31">
                <c:v>0.34499999999999992</c:v>
              </c:pt>
              <c:pt idx="32">
                <c:v>0.34</c:v>
              </c:pt>
              <c:pt idx="33">
                <c:v>0.33500000000000002</c:v>
              </c:pt>
              <c:pt idx="34">
                <c:v>0.33</c:v>
              </c:pt>
              <c:pt idx="35">
                <c:v>0.32499999999999996</c:v>
              </c:pt>
              <c:pt idx="36">
                <c:v>0.32</c:v>
              </c:pt>
              <c:pt idx="37">
                <c:v>0.315</c:v>
              </c:pt>
              <c:pt idx="38">
                <c:v>0.31</c:v>
              </c:pt>
              <c:pt idx="39">
                <c:v>0.30499999999999994</c:v>
              </c:pt>
              <c:pt idx="40">
                <c:v>0.3</c:v>
              </c:pt>
              <c:pt idx="41">
                <c:v>0.29499999999999993</c:v>
              </c:pt>
              <c:pt idx="42">
                <c:v>0.28999999999999992</c:v>
              </c:pt>
              <c:pt idx="43">
                <c:v>0.28499999999999998</c:v>
              </c:pt>
              <c:pt idx="44">
                <c:v>0.28000000000000003</c:v>
              </c:pt>
              <c:pt idx="45">
                <c:v>0.27499999999999997</c:v>
              </c:pt>
              <c:pt idx="46">
                <c:v>0.27</c:v>
              </c:pt>
              <c:pt idx="47">
                <c:v>0.26499999999999996</c:v>
              </c:pt>
              <c:pt idx="48">
                <c:v>0.26</c:v>
              </c:pt>
              <c:pt idx="49">
                <c:v>0.255</c:v>
              </c:pt>
              <c:pt idx="50">
                <c:v>0.25</c:v>
              </c:pt>
              <c:pt idx="51">
                <c:v>0.245</c:v>
              </c:pt>
              <c:pt idx="52">
                <c:v>0.24</c:v>
              </c:pt>
              <c:pt idx="53">
                <c:v>0.23499999999999999</c:v>
              </c:pt>
              <c:pt idx="54">
                <c:v>0.23</c:v>
              </c:pt>
              <c:pt idx="55">
                <c:v>0.22500000000000001</c:v>
              </c:pt>
              <c:pt idx="56">
                <c:v>0.22</c:v>
              </c:pt>
              <c:pt idx="57">
                <c:v>0.215</c:v>
              </c:pt>
              <c:pt idx="58">
                <c:v>0.21</c:v>
              </c:pt>
              <c:pt idx="59">
                <c:v>0.20499999999999999</c:v>
              </c:pt>
              <c:pt idx="60">
                <c:v>0.2</c:v>
              </c:pt>
              <c:pt idx="61">
                <c:v>0.19500000000000001</c:v>
              </c:pt>
              <c:pt idx="62">
                <c:v>0.19</c:v>
              </c:pt>
              <c:pt idx="63">
                <c:v>0.185</c:v>
              </c:pt>
              <c:pt idx="64">
                <c:v>0.18</c:v>
              </c:pt>
              <c:pt idx="65">
                <c:v>0.17499999999999999</c:v>
              </c:pt>
              <c:pt idx="66">
                <c:v>0.17</c:v>
              </c:pt>
              <c:pt idx="67">
                <c:v>0.16500000000000001</c:v>
              </c:pt>
              <c:pt idx="68">
                <c:v>0.16</c:v>
              </c:pt>
              <c:pt idx="69">
                <c:v>0.155</c:v>
              </c:pt>
              <c:pt idx="70">
                <c:v>0.15</c:v>
              </c:pt>
              <c:pt idx="71">
                <c:v>0.14499999999999996</c:v>
              </c:pt>
              <c:pt idx="72">
                <c:v>0.13999999999999999</c:v>
              </c:pt>
              <c:pt idx="73">
                <c:v>0.13500000000000001</c:v>
              </c:pt>
              <c:pt idx="74">
                <c:v>0.13</c:v>
              </c:pt>
              <c:pt idx="75">
                <c:v>0.125</c:v>
              </c:pt>
              <c:pt idx="76">
                <c:v>0.12</c:v>
              </c:pt>
              <c:pt idx="77">
                <c:v>0.115</c:v>
              </c:pt>
              <c:pt idx="78">
                <c:v>0.11</c:v>
              </c:pt>
              <c:pt idx="79">
                <c:v>0.105</c:v>
              </c:pt>
              <c:pt idx="80">
                <c:v>9.9999999999999589E-2</c:v>
              </c:pt>
              <c:pt idx="81">
                <c:v>9.4999999999999599E-2</c:v>
              </c:pt>
              <c:pt idx="82">
                <c:v>8.999999999999958E-2</c:v>
              </c:pt>
              <c:pt idx="83">
                <c:v>8.4999999999999604E-2</c:v>
              </c:pt>
              <c:pt idx="84">
                <c:v>7.9999999999999585E-2</c:v>
              </c:pt>
              <c:pt idx="85">
                <c:v>7.4999999999999595E-2</c:v>
              </c:pt>
              <c:pt idx="86">
                <c:v>6.999999999999959E-2</c:v>
              </c:pt>
              <c:pt idx="87">
                <c:v>6.49999999999996E-2</c:v>
              </c:pt>
              <c:pt idx="88">
                <c:v>5.9999999999999595E-2</c:v>
              </c:pt>
              <c:pt idx="89">
                <c:v>5.4999999999999598E-2</c:v>
              </c:pt>
              <c:pt idx="90">
                <c:v>4.9999999999999593E-2</c:v>
              </c:pt>
              <c:pt idx="91">
                <c:v>4.4999999999999603E-2</c:v>
              </c:pt>
              <c:pt idx="92">
                <c:v>3.9999999999999591E-2</c:v>
              </c:pt>
              <c:pt idx="93">
                <c:v>3.4999999999999601E-2</c:v>
              </c:pt>
              <c:pt idx="94">
                <c:v>2.99999999999996E-2</c:v>
              </c:pt>
              <c:pt idx="95">
                <c:v>2.4999999999999599E-2</c:v>
              </c:pt>
              <c:pt idx="96">
                <c:v>1.9999999999999598E-2</c:v>
              </c:pt>
              <c:pt idx="97">
                <c:v>1.4999999999999599E-2</c:v>
              </c:pt>
              <c:pt idx="98">
                <c:v>1.4499999999999598E-2</c:v>
              </c:pt>
              <c:pt idx="99">
                <c:v>1.3999999999999698E-2</c:v>
              </c:pt>
              <c:pt idx="100">
                <c:v>1.34999999999997E-2</c:v>
              </c:pt>
              <c:pt idx="101">
                <c:v>1.29999999999998E-2</c:v>
              </c:pt>
              <c:pt idx="102">
                <c:v>1.2499999999999798E-2</c:v>
              </c:pt>
              <c:pt idx="103">
                <c:v>1.19999999999999E-2</c:v>
              </c:pt>
              <c:pt idx="104">
                <c:v>1.15E-2</c:v>
              </c:pt>
              <c:pt idx="105">
                <c:v>1.0999999999999998E-2</c:v>
              </c:pt>
              <c:pt idx="106">
                <c:v>1.05000000000001E-2</c:v>
              </c:pt>
              <c:pt idx="107">
                <c:v>1.0000000000000101E-2</c:v>
              </c:pt>
              <c:pt idx="108">
                <c:v>9.5000000000001698E-3</c:v>
              </c:pt>
              <c:pt idx="109">
                <c:v>9.0000000000002283E-3</c:v>
              </c:pt>
              <c:pt idx="110">
                <c:v>8.5000000000002886E-3</c:v>
              </c:pt>
              <c:pt idx="111">
                <c:v>8.0000000000003402E-3</c:v>
              </c:pt>
              <c:pt idx="112">
                <c:v>7.5000000000003996E-3</c:v>
              </c:pt>
              <c:pt idx="113">
                <c:v>7.0000000000004494E-3</c:v>
              </c:pt>
              <c:pt idx="114">
                <c:v>6.5000000000005088E-3</c:v>
              </c:pt>
              <c:pt idx="115">
                <c:v>6.0000000000005596E-3</c:v>
              </c:pt>
              <c:pt idx="116">
                <c:v>5.500000000000619E-3</c:v>
              </c:pt>
              <c:pt idx="117">
                <c:v>5.0000000000006688E-3</c:v>
              </c:pt>
              <c:pt idx="118">
                <c:v>4.50000000000073E-3</c:v>
              </c:pt>
              <c:pt idx="119">
                <c:v>4.000000000000779E-3</c:v>
              </c:pt>
              <c:pt idx="120">
                <c:v>3.5000000000008397E-3</c:v>
              </c:pt>
              <c:pt idx="121">
                <c:v>3.00000000000089E-3</c:v>
              </c:pt>
              <c:pt idx="122">
                <c:v>2.5000000000009494E-3</c:v>
              </c:pt>
              <c:pt idx="123">
                <c:v>2.0000000000009997E-3</c:v>
              </c:pt>
              <c:pt idx="124">
                <c:v>1.5000000000010597E-3</c:v>
              </c:pt>
              <c:pt idx="125">
                <c:v>1.0000000000011098E-3</c:v>
              </c:pt>
              <c:pt idx="126">
                <c:v>5.0000000000116585E-4</c:v>
              </c:pt>
              <c:pt idx="127">
                <c:v>1.2212453270876698E-15</c:v>
              </c:pt>
            </c:numLit>
          </c:yVal>
          <c:smooth val="0"/>
          <c:extLst>
            <c:ext xmlns:c16="http://schemas.microsoft.com/office/drawing/2014/chart" uri="{C3380CC4-5D6E-409C-BE32-E72D297353CC}">
              <c16:uniqueId val="{00000000-8D16-4918-81A5-0CE03F0A4E4A}"/>
            </c:ext>
          </c:extLst>
        </c:ser>
        <c:ser>
          <c:idx val="2"/>
          <c:order val="2"/>
          <c:tx>
            <c:v>Modelled</c:v>
          </c:tx>
          <c:spPr>
            <a:ln w="12700" cmpd="sng">
              <a:solidFill>
                <a:schemeClr val="tx1">
                  <a:lumMod val="95000"/>
                  <a:lumOff val="5000"/>
                </a:schemeClr>
              </a:solidFill>
              <a:prstDash val="sysDash"/>
            </a:ln>
          </c:spPr>
          <c:marker>
            <c:symbol val="circle"/>
            <c:size val="5"/>
            <c:spPr>
              <a:solidFill>
                <a:schemeClr val="bg2">
                  <a:lumMod val="50000"/>
                </a:schemeClr>
              </a:solidFill>
              <a:effectLst/>
            </c:spPr>
          </c:marker>
          <c:xVal>
            <c:numLit>
              <c:formatCode>General</c:formatCode>
              <c:ptCount val="5"/>
              <c:pt idx="0">
                <c:v>0.5</c:v>
              </c:pt>
              <c:pt idx="1">
                <c:v>0.75</c:v>
              </c:pt>
              <c:pt idx="2">
                <c:v>0.9</c:v>
              </c:pt>
              <c:pt idx="3">
                <c:v>0.95</c:v>
              </c:pt>
              <c:pt idx="4">
                <c:v>0.995</c:v>
              </c:pt>
            </c:numLit>
          </c:xVal>
          <c:yVal>
            <c:numRef>
              <c:f>('520'!$E$94,'520'!$F$95,'520'!$G$96,'520'!$H$97,'520'!$I$98)</c:f>
              <c:numCache>
                <c:formatCode>##,##0.00,,_-;[Red]\(##,##0.00,,\);\-_;\ </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1-8D16-4918-81A5-0CE03F0A4E4A}"/>
            </c:ext>
          </c:extLst>
        </c:ser>
        <c:ser>
          <c:idx val="1"/>
          <c:order val="1"/>
          <c:tx>
            <c:v>Independent</c:v>
          </c:tx>
          <c:spPr>
            <a:ln w="12700" cmpd="sng">
              <a:solidFill>
                <a:srgbClr val="FF0000"/>
              </a:solidFill>
            </a:ln>
          </c:spPr>
          <c:marker>
            <c:symbol val="none"/>
          </c:marker>
          <c:xVal>
            <c:numLit>
              <c:formatCode>General</c:formatCode>
              <c:ptCount val="128"/>
              <c:pt idx="0">
                <c:v>0.5</c:v>
              </c:pt>
              <c:pt idx="1">
                <c:v>0.505</c:v>
              </c:pt>
              <c:pt idx="2">
                <c:v>0.51</c:v>
              </c:pt>
              <c:pt idx="3">
                <c:v>0.5149999999999999</c:v>
              </c:pt>
              <c:pt idx="4">
                <c:v>0.52</c:v>
              </c:pt>
              <c:pt idx="5">
                <c:v>0.52499999999999991</c:v>
              </c:pt>
              <c:pt idx="6">
                <c:v>0.53</c:v>
              </c:pt>
              <c:pt idx="7">
                <c:v>0.53499999999999992</c:v>
              </c:pt>
              <c:pt idx="8">
                <c:v>0.54</c:v>
              </c:pt>
              <c:pt idx="9">
                <c:v>0.54500000000000004</c:v>
              </c:pt>
              <c:pt idx="10">
                <c:v>0.54999999999999993</c:v>
              </c:pt>
              <c:pt idx="11">
                <c:v>0.55500000000000005</c:v>
              </c:pt>
              <c:pt idx="12">
                <c:v>0.55999999999999994</c:v>
              </c:pt>
              <c:pt idx="13">
                <c:v>0.56499999999999995</c:v>
              </c:pt>
              <c:pt idx="14">
                <c:v>0.56999999999999984</c:v>
              </c:pt>
              <c:pt idx="15">
                <c:v>0.57499999999999996</c:v>
              </c:pt>
              <c:pt idx="16">
                <c:v>0.57999999999999985</c:v>
              </c:pt>
              <c:pt idx="17">
                <c:v>0.58499999999999985</c:v>
              </c:pt>
              <c:pt idx="18">
                <c:v>0.59</c:v>
              </c:pt>
              <c:pt idx="19">
                <c:v>0.59499999999999986</c:v>
              </c:pt>
              <c:pt idx="20">
                <c:v>0.6</c:v>
              </c:pt>
              <c:pt idx="21">
                <c:v>0.60499999999999987</c:v>
              </c:pt>
              <c:pt idx="22">
                <c:v>0.61</c:v>
              </c:pt>
              <c:pt idx="23">
                <c:v>0.61499999999999988</c:v>
              </c:pt>
              <c:pt idx="24">
                <c:v>0.62</c:v>
              </c:pt>
              <c:pt idx="25">
                <c:v>0.625</c:v>
              </c:pt>
              <c:pt idx="26">
                <c:v>0.63</c:v>
              </c:pt>
              <c:pt idx="27">
                <c:v>0.63500000000000001</c:v>
              </c:pt>
              <c:pt idx="28">
                <c:v>0.64</c:v>
              </c:pt>
              <c:pt idx="29">
                <c:v>0.64500000000000002</c:v>
              </c:pt>
              <c:pt idx="30">
                <c:v>0.65</c:v>
              </c:pt>
              <c:pt idx="31">
                <c:v>0.65500000000000003</c:v>
              </c:pt>
              <c:pt idx="32">
                <c:v>0.66</c:v>
              </c:pt>
              <c:pt idx="33">
                <c:v>0.66500000000000004</c:v>
              </c:pt>
              <c:pt idx="34">
                <c:v>0.67</c:v>
              </c:pt>
              <c:pt idx="35">
                <c:v>0.67499999999999993</c:v>
              </c:pt>
              <c:pt idx="36">
                <c:v>0.68</c:v>
              </c:pt>
              <c:pt idx="37">
                <c:v>0.68499999999999994</c:v>
              </c:pt>
              <c:pt idx="38">
                <c:v>0.69</c:v>
              </c:pt>
              <c:pt idx="39">
                <c:v>0.69499999999999984</c:v>
              </c:pt>
              <c:pt idx="40">
                <c:v>0.7</c:v>
              </c:pt>
              <c:pt idx="41">
                <c:v>0.70499999999999985</c:v>
              </c:pt>
              <c:pt idx="42">
                <c:v>0.71</c:v>
              </c:pt>
              <c:pt idx="43">
                <c:v>0.71499999999999997</c:v>
              </c:pt>
              <c:pt idx="44">
                <c:v>0.72</c:v>
              </c:pt>
              <c:pt idx="45">
                <c:v>0.72499999999999998</c:v>
              </c:pt>
              <c:pt idx="46">
                <c:v>0.73</c:v>
              </c:pt>
              <c:pt idx="47">
                <c:v>0.73499999999999999</c:v>
              </c:pt>
              <c:pt idx="48">
                <c:v>0.74</c:v>
              </c:pt>
              <c:pt idx="49">
                <c:v>0.745</c:v>
              </c:pt>
              <c:pt idx="50">
                <c:v>0.75</c:v>
              </c:pt>
              <c:pt idx="51">
                <c:v>0.755</c:v>
              </c:pt>
              <c:pt idx="52">
                <c:v>0.76</c:v>
              </c:pt>
              <c:pt idx="53">
                <c:v>0.7649999999999999</c:v>
              </c:pt>
              <c:pt idx="54">
                <c:v>0.77</c:v>
              </c:pt>
              <c:pt idx="55">
                <c:v>0.77499999999999991</c:v>
              </c:pt>
              <c:pt idx="56">
                <c:v>0.78</c:v>
              </c:pt>
              <c:pt idx="57">
                <c:v>0.78499999999999992</c:v>
              </c:pt>
              <c:pt idx="58">
                <c:v>0.79</c:v>
              </c:pt>
              <c:pt idx="59">
                <c:v>0.79500000000000004</c:v>
              </c:pt>
              <c:pt idx="60">
                <c:v>0.8</c:v>
              </c:pt>
              <c:pt idx="61">
                <c:v>0.80500000000000005</c:v>
              </c:pt>
              <c:pt idx="62">
                <c:v>0.81</c:v>
              </c:pt>
              <c:pt idx="63">
                <c:v>0.81499999999999995</c:v>
              </c:pt>
              <c:pt idx="64">
                <c:v>0.82</c:v>
              </c:pt>
              <c:pt idx="65">
                <c:v>0.82499999999999996</c:v>
              </c:pt>
              <c:pt idx="66">
                <c:v>0.83</c:v>
              </c:pt>
              <c:pt idx="67">
                <c:v>0.83499999999999985</c:v>
              </c:pt>
              <c:pt idx="68">
                <c:v>0.84</c:v>
              </c:pt>
              <c:pt idx="69">
                <c:v>0.84499999999999986</c:v>
              </c:pt>
              <c:pt idx="70">
                <c:v>0.85</c:v>
              </c:pt>
              <c:pt idx="71">
                <c:v>0.85499999999999987</c:v>
              </c:pt>
              <c:pt idx="72">
                <c:v>0.86</c:v>
              </c:pt>
              <c:pt idx="73">
                <c:v>0.86499999999999988</c:v>
              </c:pt>
              <c:pt idx="74">
                <c:v>0.87</c:v>
              </c:pt>
              <c:pt idx="75">
                <c:v>0.875</c:v>
              </c:pt>
              <c:pt idx="76">
                <c:v>0.88</c:v>
              </c:pt>
              <c:pt idx="77">
                <c:v>0.88500000000000001</c:v>
              </c:pt>
              <c:pt idx="78">
                <c:v>0.89</c:v>
              </c:pt>
              <c:pt idx="79">
                <c:v>0.89500000000000002</c:v>
              </c:pt>
              <c:pt idx="80">
                <c:v>0.9</c:v>
              </c:pt>
              <c:pt idx="81">
                <c:v>0.90500000000000003</c:v>
              </c:pt>
              <c:pt idx="82">
                <c:v>0.91</c:v>
              </c:pt>
              <c:pt idx="83">
                <c:v>0.91500000000000004</c:v>
              </c:pt>
              <c:pt idx="84">
                <c:v>0.92</c:v>
              </c:pt>
              <c:pt idx="85">
                <c:v>0.92499999999999993</c:v>
              </c:pt>
              <c:pt idx="86">
                <c:v>0.93</c:v>
              </c:pt>
              <c:pt idx="87">
                <c:v>0.93499999999999994</c:v>
              </c:pt>
              <c:pt idx="88">
                <c:v>0.94</c:v>
              </c:pt>
              <c:pt idx="89">
                <c:v>0.94499999999999984</c:v>
              </c:pt>
              <c:pt idx="90">
                <c:v>0.95</c:v>
              </c:pt>
              <c:pt idx="91">
                <c:v>0.95499999999999985</c:v>
              </c:pt>
              <c:pt idx="92">
                <c:v>0.96</c:v>
              </c:pt>
              <c:pt idx="93">
                <c:v>0.96499999999999997</c:v>
              </c:pt>
              <c:pt idx="94">
                <c:v>0.97</c:v>
              </c:pt>
              <c:pt idx="95">
                <c:v>0.97499999999999998</c:v>
              </c:pt>
              <c:pt idx="96">
                <c:v>0.98</c:v>
              </c:pt>
              <c:pt idx="97">
                <c:v>0.98499999999999999</c:v>
              </c:pt>
              <c:pt idx="98">
                <c:v>0.98549999999999993</c:v>
              </c:pt>
              <c:pt idx="99">
                <c:v>0.98599999999999999</c:v>
              </c:pt>
              <c:pt idx="100">
                <c:v>0.98649999999999993</c:v>
              </c:pt>
              <c:pt idx="101">
                <c:v>0.98699999999999999</c:v>
              </c:pt>
              <c:pt idx="102">
                <c:v>0.98749999999999993</c:v>
              </c:pt>
              <c:pt idx="103">
                <c:v>0.98799999999999999</c:v>
              </c:pt>
              <c:pt idx="104">
                <c:v>0.98850000000000005</c:v>
              </c:pt>
              <c:pt idx="105">
                <c:v>0.98899999999999988</c:v>
              </c:pt>
              <c:pt idx="106">
                <c:v>0.98950000000000005</c:v>
              </c:pt>
              <c:pt idx="107">
                <c:v>0.99</c:v>
              </c:pt>
              <c:pt idx="108">
                <c:v>0.99050000000000005</c:v>
              </c:pt>
              <c:pt idx="109">
                <c:v>0.99099999999999988</c:v>
              </c:pt>
              <c:pt idx="110">
                <c:v>0.99150000000000005</c:v>
              </c:pt>
              <c:pt idx="111">
                <c:v>0.99199999999999988</c:v>
              </c:pt>
              <c:pt idx="112">
                <c:v>0.99250000000000005</c:v>
              </c:pt>
              <c:pt idx="113">
                <c:v>0.99299999999999988</c:v>
              </c:pt>
              <c:pt idx="114">
                <c:v>0.99349999999999894</c:v>
              </c:pt>
              <c:pt idx="115">
                <c:v>0.993999999999999</c:v>
              </c:pt>
              <c:pt idx="116">
                <c:v>0.99449999999999894</c:v>
              </c:pt>
              <c:pt idx="117">
                <c:v>0.994999999999999</c:v>
              </c:pt>
              <c:pt idx="118">
                <c:v>0.99549999999999894</c:v>
              </c:pt>
              <c:pt idx="119">
                <c:v>0.995999999999999</c:v>
              </c:pt>
              <c:pt idx="120">
                <c:v>0.99649999999999894</c:v>
              </c:pt>
              <c:pt idx="121">
                <c:v>0.996999999999999</c:v>
              </c:pt>
              <c:pt idx="122">
                <c:v>0.99749999999999894</c:v>
              </c:pt>
              <c:pt idx="123">
                <c:v>0.997999999999999</c:v>
              </c:pt>
              <c:pt idx="124">
                <c:v>0.99849999999999894</c:v>
              </c:pt>
              <c:pt idx="125">
                <c:v>0.998999999999999</c:v>
              </c:pt>
              <c:pt idx="126">
                <c:v>0.99949999999999883</c:v>
              </c:pt>
              <c:pt idx="127">
                <c:v>0.99999999999999889</c:v>
              </c:pt>
            </c:numLit>
          </c:xVal>
          <c:yVal>
            <c:numLit>
              <c:formatCode>General</c:formatCode>
              <c:ptCount val="128"/>
              <c:pt idx="0">
                <c:v>0.25</c:v>
              </c:pt>
              <c:pt idx="1">
                <c:v>0.24502499999999997</c:v>
              </c:pt>
              <c:pt idx="2">
                <c:v>0.24010000000000001</c:v>
              </c:pt>
              <c:pt idx="3">
                <c:v>0.23522499999999999</c:v>
              </c:pt>
              <c:pt idx="4">
                <c:v>0.23039999999999997</c:v>
              </c:pt>
              <c:pt idx="5">
                <c:v>0.22562499999999996</c:v>
              </c:pt>
              <c:pt idx="6">
                <c:v>0.22089999999999999</c:v>
              </c:pt>
              <c:pt idx="7">
                <c:v>0.216225</c:v>
              </c:pt>
              <c:pt idx="8">
                <c:v>0.21159999999999998</c:v>
              </c:pt>
              <c:pt idx="9">
                <c:v>0.20702499999999999</c:v>
              </c:pt>
              <c:pt idx="10">
                <c:v>0.20249999999999999</c:v>
              </c:pt>
              <c:pt idx="11">
                <c:v>0.19802500000000001</c:v>
              </c:pt>
              <c:pt idx="12">
                <c:v>0.19359999999999997</c:v>
              </c:pt>
              <c:pt idx="13">
                <c:v>0.189225</c:v>
              </c:pt>
              <c:pt idx="14">
                <c:v>0.18490000000000001</c:v>
              </c:pt>
              <c:pt idx="15">
                <c:v>0.18062500000000001</c:v>
              </c:pt>
              <c:pt idx="16">
                <c:v>0.1764</c:v>
              </c:pt>
              <c:pt idx="17">
                <c:v>0.17222499999999999</c:v>
              </c:pt>
              <c:pt idx="18">
                <c:v>0.1681</c:v>
              </c:pt>
              <c:pt idx="19">
                <c:v>0.164025</c:v>
              </c:pt>
              <c:pt idx="20">
                <c:v>0.16</c:v>
              </c:pt>
              <c:pt idx="21">
                <c:v>0.156025</c:v>
              </c:pt>
              <c:pt idx="22">
                <c:v>0.15209999999999999</c:v>
              </c:pt>
              <c:pt idx="23">
                <c:v>0.148225</c:v>
              </c:pt>
              <c:pt idx="24">
                <c:v>0.1444</c:v>
              </c:pt>
              <c:pt idx="25">
                <c:v>0.140625</c:v>
              </c:pt>
              <c:pt idx="26">
                <c:v>0.13689999999999997</c:v>
              </c:pt>
              <c:pt idx="27">
                <c:v>0.13322499999999998</c:v>
              </c:pt>
              <c:pt idx="28">
                <c:v>0.12959999999999997</c:v>
              </c:pt>
              <c:pt idx="29">
                <c:v>0.126025</c:v>
              </c:pt>
              <c:pt idx="30">
                <c:v>0.1225</c:v>
              </c:pt>
              <c:pt idx="31">
                <c:v>0.11902500000000001</c:v>
              </c:pt>
              <c:pt idx="32">
                <c:v>0.11559999999999998</c:v>
              </c:pt>
              <c:pt idx="33">
                <c:v>0.11222500000000001</c:v>
              </c:pt>
              <c:pt idx="34">
                <c:v>0.1089</c:v>
              </c:pt>
              <c:pt idx="35">
                <c:v>0.105625</c:v>
              </c:pt>
              <c:pt idx="36">
                <c:v>0.1024</c:v>
              </c:pt>
              <c:pt idx="37">
                <c:v>9.9224999999999897E-2</c:v>
              </c:pt>
              <c:pt idx="38">
                <c:v>9.6099999999999894E-2</c:v>
              </c:pt>
              <c:pt idx="39">
                <c:v>9.3024999999999886E-2</c:v>
              </c:pt>
              <c:pt idx="40">
                <c:v>8.99999999999999E-2</c:v>
              </c:pt>
              <c:pt idx="41">
                <c:v>8.702499999999988E-2</c:v>
              </c:pt>
              <c:pt idx="42">
                <c:v>8.4099999999999883E-2</c:v>
              </c:pt>
              <c:pt idx="43">
                <c:v>8.1224999999999895E-2</c:v>
              </c:pt>
              <c:pt idx="44">
                <c:v>7.8399999999999886E-2</c:v>
              </c:pt>
              <c:pt idx="45">
                <c:v>7.5624999999999901E-2</c:v>
              </c:pt>
              <c:pt idx="46">
                <c:v>7.2899999999999882E-2</c:v>
              </c:pt>
              <c:pt idx="47">
                <c:v>7.0224999999999899E-2</c:v>
              </c:pt>
              <c:pt idx="48">
                <c:v>6.7599999999999882E-2</c:v>
              </c:pt>
              <c:pt idx="49">
                <c:v>6.5024999999999888E-2</c:v>
              </c:pt>
              <c:pt idx="50">
                <c:v>6.2499999999999903E-2</c:v>
              </c:pt>
              <c:pt idx="51">
                <c:v>6.0024999999999898E-2</c:v>
              </c:pt>
              <c:pt idx="52">
                <c:v>5.7599999999999894E-2</c:v>
              </c:pt>
              <c:pt idx="53">
                <c:v>5.5224999999999892E-2</c:v>
              </c:pt>
              <c:pt idx="54">
                <c:v>5.2899999999999892E-2</c:v>
              </c:pt>
              <c:pt idx="55">
                <c:v>5.0624999999999892E-2</c:v>
              </c:pt>
              <c:pt idx="56">
                <c:v>4.8399999999999894E-2</c:v>
              </c:pt>
              <c:pt idx="57">
                <c:v>4.6224999999999891E-2</c:v>
              </c:pt>
              <c:pt idx="58">
                <c:v>4.4099999999999896E-2</c:v>
              </c:pt>
              <c:pt idx="59">
                <c:v>4.2024999999999903E-2</c:v>
              </c:pt>
              <c:pt idx="60">
                <c:v>3.9999999999999897E-2</c:v>
              </c:pt>
              <c:pt idx="61">
                <c:v>3.8024999999999892E-2</c:v>
              </c:pt>
              <c:pt idx="62">
                <c:v>3.6099999999999903E-2</c:v>
              </c:pt>
              <c:pt idx="63">
                <c:v>3.4224999999999894E-2</c:v>
              </c:pt>
              <c:pt idx="64">
                <c:v>3.2399999999999894E-2</c:v>
              </c:pt>
              <c:pt idx="65">
                <c:v>3.0624999999999899E-2</c:v>
              </c:pt>
              <c:pt idx="66">
                <c:v>2.8899999999999898E-2</c:v>
              </c:pt>
              <c:pt idx="67">
                <c:v>2.7224999999999899E-2</c:v>
              </c:pt>
              <c:pt idx="68">
                <c:v>2.5599999999999901E-2</c:v>
              </c:pt>
              <c:pt idx="69">
                <c:v>2.4024999999999901E-2</c:v>
              </c:pt>
              <c:pt idx="70">
                <c:v>2.2499999999999899E-2</c:v>
              </c:pt>
              <c:pt idx="71">
                <c:v>2.1024999999999898E-2</c:v>
              </c:pt>
              <c:pt idx="72">
                <c:v>1.9599999999999899E-2</c:v>
              </c:pt>
              <c:pt idx="73">
                <c:v>1.8224999999999898E-2</c:v>
              </c:pt>
              <c:pt idx="74">
                <c:v>1.6899999999999898E-2</c:v>
              </c:pt>
              <c:pt idx="75">
                <c:v>1.5624999999999898E-2</c:v>
              </c:pt>
              <c:pt idx="76">
                <c:v>1.4399999999999901E-2</c:v>
              </c:pt>
              <c:pt idx="77">
                <c:v>1.3224999999999898E-2</c:v>
              </c:pt>
              <c:pt idx="78">
                <c:v>1.2099999999999901E-2</c:v>
              </c:pt>
              <c:pt idx="79">
                <c:v>1.1024999999999898E-2</c:v>
              </c:pt>
              <c:pt idx="80">
                <c:v>9.9999999999999291E-3</c:v>
              </c:pt>
              <c:pt idx="81">
                <c:v>9.0249999999999289E-3</c:v>
              </c:pt>
              <c:pt idx="82">
                <c:v>8.0999999999999302E-3</c:v>
              </c:pt>
              <c:pt idx="83">
                <c:v>7.2249999999999389E-3</c:v>
              </c:pt>
              <c:pt idx="84">
                <c:v>6.3999999999999396E-3</c:v>
              </c:pt>
              <c:pt idx="85">
                <c:v>5.6249999999999391E-3</c:v>
              </c:pt>
              <c:pt idx="86">
                <c:v>4.8999999999999495E-3</c:v>
              </c:pt>
              <c:pt idx="87">
                <c:v>4.2249999999999493E-3</c:v>
              </c:pt>
              <c:pt idx="88">
                <c:v>3.5999999999999496E-3</c:v>
              </c:pt>
              <c:pt idx="89">
                <c:v>3.0249999999999596E-3</c:v>
              </c:pt>
              <c:pt idx="90">
                <c:v>2.4999999999999602E-3</c:v>
              </c:pt>
              <c:pt idx="91">
                <c:v>2.02499999999996E-3</c:v>
              </c:pt>
              <c:pt idx="92">
                <c:v>1.5999999999999697E-3</c:v>
              </c:pt>
              <c:pt idx="93">
                <c:v>1.2249999999999698E-3</c:v>
              </c:pt>
              <c:pt idx="94">
                <c:v>8.9999999999997504E-4</c:v>
              </c:pt>
              <c:pt idx="95">
                <c:v>6.2499999999997898E-4</c:v>
              </c:pt>
              <c:pt idx="96">
                <c:v>3.99999999999983E-4</c:v>
              </c:pt>
              <c:pt idx="97">
                <c:v>2.2499999999998698E-4</c:v>
              </c:pt>
              <c:pt idx="98">
                <c:v>2.1024999999998898E-4</c:v>
              </c:pt>
              <c:pt idx="99">
                <c:v>1.9599999999999097E-4</c:v>
              </c:pt>
              <c:pt idx="100">
                <c:v>1.8224999999999296E-4</c:v>
              </c:pt>
              <c:pt idx="101">
                <c:v>1.6899999999999497E-4</c:v>
              </c:pt>
              <c:pt idx="102">
                <c:v>1.5624999999999596E-4</c:v>
              </c:pt>
              <c:pt idx="103">
                <c:v>1.43999999999998E-4</c:v>
              </c:pt>
              <c:pt idx="104">
                <c:v>1.3224999999999899E-4</c:v>
              </c:pt>
              <c:pt idx="105">
                <c:v>1.21E-4</c:v>
              </c:pt>
              <c:pt idx="106">
                <c:v>1.10250000000001E-4</c:v>
              </c:pt>
              <c:pt idx="107">
                <c:v>1.00000000000002E-4</c:v>
              </c:pt>
              <c:pt idx="108">
                <c:v>9.0250000000003291E-5</c:v>
              </c:pt>
              <c:pt idx="109">
                <c:v>8.1000000000004097E-5</c:v>
              </c:pt>
              <c:pt idx="110">
                <c:v>7.2250000000004792E-5</c:v>
              </c:pt>
              <c:pt idx="111">
                <c:v>6.4000000000005405E-5</c:v>
              </c:pt>
              <c:pt idx="112">
                <c:v>5.6250000000005901E-5</c:v>
              </c:pt>
              <c:pt idx="113">
                <c:v>4.9000000000006294E-5</c:v>
              </c:pt>
              <c:pt idx="114">
                <c:v>4.225000000000659E-5</c:v>
              </c:pt>
              <c:pt idx="115">
                <c:v>3.6000000000006703E-5</c:v>
              </c:pt>
              <c:pt idx="116">
                <c:v>3.0250000000006797E-5</c:v>
              </c:pt>
              <c:pt idx="117">
                <c:v>2.50000000000067E-5</c:v>
              </c:pt>
              <c:pt idx="118">
                <c:v>2.0250000000006496E-5</c:v>
              </c:pt>
              <c:pt idx="119">
                <c:v>1.60000000000062E-5</c:v>
              </c:pt>
              <c:pt idx="120">
                <c:v>1.2250000000005898E-5</c:v>
              </c:pt>
              <c:pt idx="121">
                <c:v>9.0000000000053501E-6</c:v>
              </c:pt>
              <c:pt idx="122">
                <c:v>6.2500000000047293E-6</c:v>
              </c:pt>
              <c:pt idx="123">
                <c:v>4.0000000000040004E-6</c:v>
              </c:pt>
              <c:pt idx="124">
                <c:v>2.2500000000031701E-6</c:v>
              </c:pt>
              <c:pt idx="125">
                <c:v>1.0000000000022198E-6</c:v>
              </c:pt>
              <c:pt idx="126">
                <c:v>2.5000000000116593E-7</c:v>
              </c:pt>
              <c:pt idx="127">
                <c:v>1.49144014893348E-30</c:v>
              </c:pt>
            </c:numLit>
          </c:yVal>
          <c:smooth val="0"/>
          <c:extLst>
            <c:ext xmlns:c16="http://schemas.microsoft.com/office/drawing/2014/chart" uri="{C3380CC4-5D6E-409C-BE32-E72D297353CC}">
              <c16:uniqueId val="{00000002-8D16-4918-81A5-0CE03F0A4E4A}"/>
            </c:ext>
          </c:extLst>
        </c:ser>
        <c:dLbls>
          <c:showLegendKey val="0"/>
          <c:showVal val="0"/>
          <c:showCatName val="0"/>
          <c:showSerName val="0"/>
          <c:showPercent val="0"/>
          <c:showBubbleSize val="0"/>
        </c:dLbls>
        <c:axId val="356512896"/>
        <c:axId val="356514816"/>
      </c:scatterChart>
      <c:valAx>
        <c:axId val="356512896"/>
        <c:scaling>
          <c:orientation val="minMax"/>
          <c:max val="1"/>
          <c:min val="0.5"/>
        </c:scaling>
        <c:delete val="0"/>
        <c:axPos val="b"/>
        <c:title>
          <c:tx>
            <c:rich>
              <a:bodyPr rot="0" vert="horz"/>
              <a:lstStyle/>
              <a:p>
                <a:pPr algn="ctr">
                  <a:defRPr/>
                </a:pPr>
                <a:r>
                  <a:rPr lang="en-US" sz="1200" b="1" u="none" baseline="0">
                    <a:solidFill>
                      <a:schemeClr val="tx1"/>
                    </a:solidFill>
                    <a:latin typeface="Segoe UI"/>
                    <a:ea typeface="Segoe UI"/>
                    <a:cs typeface="Segoe UI"/>
                  </a:rPr>
                  <a:t>Percentile</a:t>
                </a:r>
              </a:p>
            </c:rich>
          </c:tx>
          <c:overlay val="0"/>
          <c:spPr>
            <a:noFill/>
            <a:ln w="9525">
              <a:noFill/>
            </a:ln>
          </c:spPr>
        </c:title>
        <c:numFmt formatCode="0%" sourceLinked="0"/>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356514816"/>
        <c:crosses val="autoZero"/>
        <c:crossBetween val="midCat"/>
      </c:valAx>
      <c:valAx>
        <c:axId val="356514816"/>
        <c:scaling>
          <c:orientation val="minMax"/>
          <c:max val="0.5"/>
        </c:scaling>
        <c:delete val="0"/>
        <c:axPos val="l"/>
        <c:majorGridlines/>
        <c:title>
          <c:tx>
            <c:rich>
              <a:bodyPr rot="-5400000" vert="horz"/>
              <a:lstStyle/>
              <a:p>
                <a:pPr algn="ctr">
                  <a:defRPr/>
                </a:pPr>
                <a:r>
                  <a:rPr lang="en-US" sz="1200" b="1" u="none" baseline="0">
                    <a:solidFill>
                      <a:schemeClr val="tx1"/>
                    </a:solidFill>
                    <a:latin typeface="Segoe UI"/>
                    <a:ea typeface="Segoe UI"/>
                    <a:cs typeface="Segoe UI"/>
                  </a:rPr>
                  <a:t>Joint exceedance Probability</a:t>
                </a:r>
              </a:p>
            </c:rich>
          </c:tx>
          <c:layout>
            <c:manualLayout>
              <c:xMode val="edge"/>
              <c:yMode val="edge"/>
              <c:x val="2.4500000000000001E-2"/>
              <c:y val="0.17349999999999999"/>
            </c:manualLayout>
          </c:layout>
          <c:overlay val="0"/>
          <c:spPr>
            <a:noFill/>
            <a:ln w="9525">
              <a:noFill/>
            </a:ln>
          </c:spPr>
        </c:title>
        <c:numFmt formatCode="0%" sourceLinked="0"/>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356512896"/>
        <c:crosses val="autoZero"/>
        <c:crossBetween val="midCat"/>
      </c:valAx>
    </c:plotArea>
    <c:legend>
      <c:legendPos val="t"/>
      <c:layout>
        <c:manualLayout>
          <c:xMode val="edge"/>
          <c:yMode val="edge"/>
          <c:x val="9.4999999999999987E-2"/>
          <c:y val="4.3999999999999991E-2"/>
          <c:w val="0.73050000000000004"/>
          <c:h val="6.7000000000000004E-2"/>
        </c:manualLayout>
      </c:layout>
      <c:overlay val="0"/>
      <c:txPr>
        <a:bodyPr rot="0" vert="horz"/>
        <a:lstStyle/>
        <a:p>
          <a:pPr>
            <a:defRPr lang="en-US" b="1" u="none" baseline="0">
              <a:solidFill>
                <a:schemeClr val="tx1"/>
              </a:solidFill>
              <a:latin typeface="Segoe UI"/>
              <a:ea typeface="Segoe UI"/>
              <a:cs typeface="Segoe UI"/>
            </a:defRPr>
          </a:pPr>
          <a:endParaRPr lang="en-US"/>
        </a:p>
      </c:txPr>
    </c:legend>
    <c:plotVisOnly val="1"/>
    <c:dispBlanksAs val="gap"/>
    <c:showDLblsOverMax val="0"/>
  </c:chart>
  <c:txPr>
    <a:bodyPr rot="0" vert="horz"/>
    <a:lstStyle/>
    <a:p>
      <a:pPr>
        <a:defRPr lang="en-US" b="1" u="none" baseline="0">
          <a:solidFill>
            <a:schemeClr val="tx1"/>
          </a:solidFill>
          <a:latin typeface="Arial"/>
          <a:ea typeface="Arial"/>
          <a:cs typeface="Arial"/>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525"/>
          <c:y val="0.11700000000000001"/>
          <c:w val="0.76324999999999987"/>
          <c:h val="0.75124999999999986"/>
        </c:manualLayout>
      </c:layout>
      <c:scatterChart>
        <c:scatterStyle val="lineMarker"/>
        <c:varyColors val="0"/>
        <c:ser>
          <c:idx val="2"/>
          <c:order val="1"/>
          <c:tx>
            <c:v>Modelled</c:v>
          </c:tx>
          <c:spPr>
            <a:ln w="28575">
              <a:noFill/>
            </a:ln>
          </c:spPr>
          <c:marker>
            <c:symbol val="circle"/>
            <c:size val="7"/>
            <c:spPr>
              <a:solidFill>
                <a:schemeClr val="bg2">
                  <a:lumMod val="50000"/>
                </a:schemeClr>
              </a:solidFill>
              <a:ln w="9525">
                <a:noFill/>
              </a:ln>
              <a:effectLst/>
            </c:spPr>
          </c:marker>
          <c:xVal>
            <c:numLit>
              <c:formatCode>General</c:formatCode>
              <c:ptCount val="1"/>
              <c:pt idx="0">
                <c:v>0.994999999999999</c:v>
              </c:pt>
            </c:numLit>
          </c:xVal>
          <c:yVal>
            <c:numRef>
              <c:f>'520'!$I$98</c:f>
              <c:numCache>
                <c:formatCode>##,##0.00,,_-;[Red]\(##,##0.00,,\);\-_;\ </c:formatCode>
                <c:ptCount val="1"/>
                <c:pt idx="0">
                  <c:v>0</c:v>
                </c:pt>
              </c:numCache>
            </c:numRef>
          </c:yVal>
          <c:smooth val="0"/>
          <c:extLst>
            <c:ext xmlns:c16="http://schemas.microsoft.com/office/drawing/2014/chart" uri="{C3380CC4-5D6E-409C-BE32-E72D297353CC}">
              <c16:uniqueId val="{00000000-8C8E-4994-8120-CDAF8F2702E9}"/>
            </c:ext>
          </c:extLst>
        </c:ser>
        <c:ser>
          <c:idx val="1"/>
          <c:order val="0"/>
          <c:tx>
            <c:v>Independent</c:v>
          </c:tx>
          <c:spPr>
            <a:ln w="12700" cmpd="sng">
              <a:solidFill>
                <a:srgbClr val="FF0000"/>
              </a:solidFill>
            </a:ln>
          </c:spPr>
          <c:marker>
            <c:symbol val="none"/>
          </c:marker>
          <c:xVal>
            <c:numLit>
              <c:formatCode>General</c:formatCode>
              <c:ptCount val="21"/>
              <c:pt idx="0">
                <c:v>0.99</c:v>
              </c:pt>
              <c:pt idx="1">
                <c:v>0.99050000000000005</c:v>
              </c:pt>
              <c:pt idx="2">
                <c:v>0.99099999999999988</c:v>
              </c:pt>
              <c:pt idx="3">
                <c:v>0.99150000000000005</c:v>
              </c:pt>
              <c:pt idx="4">
                <c:v>0.99199999999999988</c:v>
              </c:pt>
              <c:pt idx="5">
                <c:v>0.99250000000000005</c:v>
              </c:pt>
              <c:pt idx="6">
                <c:v>0.99299999999999988</c:v>
              </c:pt>
              <c:pt idx="7">
                <c:v>0.99349999999999894</c:v>
              </c:pt>
              <c:pt idx="8">
                <c:v>0.993999999999999</c:v>
              </c:pt>
              <c:pt idx="9">
                <c:v>0.99449999999999894</c:v>
              </c:pt>
              <c:pt idx="10">
                <c:v>0.994999999999999</c:v>
              </c:pt>
              <c:pt idx="11">
                <c:v>0.99549999999999894</c:v>
              </c:pt>
              <c:pt idx="12">
                <c:v>0.995999999999999</c:v>
              </c:pt>
              <c:pt idx="13">
                <c:v>0.99649999999999894</c:v>
              </c:pt>
              <c:pt idx="14">
                <c:v>0.996999999999999</c:v>
              </c:pt>
              <c:pt idx="15">
                <c:v>0.99749999999999894</c:v>
              </c:pt>
              <c:pt idx="16">
                <c:v>0.997999999999999</c:v>
              </c:pt>
              <c:pt idx="17">
                <c:v>0.99849999999999894</c:v>
              </c:pt>
              <c:pt idx="18">
                <c:v>0.998999999999999</c:v>
              </c:pt>
              <c:pt idx="19">
                <c:v>0.99949999999999883</c:v>
              </c:pt>
              <c:pt idx="20">
                <c:v>0.99999999999999889</c:v>
              </c:pt>
            </c:numLit>
          </c:xVal>
          <c:yVal>
            <c:numLit>
              <c:formatCode>General</c:formatCode>
              <c:ptCount val="21"/>
              <c:pt idx="0">
                <c:v>1.00000000000002E-4</c:v>
              </c:pt>
              <c:pt idx="1">
                <c:v>9.0250000000003291E-5</c:v>
              </c:pt>
              <c:pt idx="2">
                <c:v>8.1000000000004097E-5</c:v>
              </c:pt>
              <c:pt idx="3">
                <c:v>7.2250000000004792E-5</c:v>
              </c:pt>
              <c:pt idx="4">
                <c:v>6.4000000000005405E-5</c:v>
              </c:pt>
              <c:pt idx="5">
                <c:v>5.6250000000005901E-5</c:v>
              </c:pt>
              <c:pt idx="6">
                <c:v>4.9000000000006294E-5</c:v>
              </c:pt>
              <c:pt idx="7">
                <c:v>4.225000000000659E-5</c:v>
              </c:pt>
              <c:pt idx="8">
                <c:v>3.6000000000006703E-5</c:v>
              </c:pt>
              <c:pt idx="9">
                <c:v>3.0250000000006797E-5</c:v>
              </c:pt>
              <c:pt idx="10">
                <c:v>2.50000000000067E-5</c:v>
              </c:pt>
              <c:pt idx="11">
                <c:v>2.0250000000006496E-5</c:v>
              </c:pt>
              <c:pt idx="12">
                <c:v>1.60000000000062E-5</c:v>
              </c:pt>
              <c:pt idx="13">
                <c:v>1.2250000000005898E-5</c:v>
              </c:pt>
              <c:pt idx="14">
                <c:v>9.0000000000053501E-6</c:v>
              </c:pt>
              <c:pt idx="15">
                <c:v>6.2500000000047293E-6</c:v>
              </c:pt>
              <c:pt idx="16">
                <c:v>4.0000000000040004E-6</c:v>
              </c:pt>
              <c:pt idx="17">
                <c:v>2.2500000000031701E-6</c:v>
              </c:pt>
              <c:pt idx="18">
                <c:v>1.0000000000022198E-6</c:v>
              </c:pt>
              <c:pt idx="19">
                <c:v>2.5000000000116593E-7</c:v>
              </c:pt>
              <c:pt idx="20">
                <c:v>1.49144014893348E-30</c:v>
              </c:pt>
            </c:numLit>
          </c:yVal>
          <c:smooth val="0"/>
          <c:extLst>
            <c:ext xmlns:c16="http://schemas.microsoft.com/office/drawing/2014/chart" uri="{C3380CC4-5D6E-409C-BE32-E72D297353CC}">
              <c16:uniqueId val="{00000001-8C8E-4994-8120-CDAF8F2702E9}"/>
            </c:ext>
          </c:extLst>
        </c:ser>
        <c:dLbls>
          <c:showLegendKey val="0"/>
          <c:showVal val="0"/>
          <c:showCatName val="0"/>
          <c:showSerName val="0"/>
          <c:showPercent val="0"/>
          <c:showBubbleSize val="0"/>
        </c:dLbls>
        <c:axId val="356561664"/>
        <c:axId val="356563200"/>
      </c:scatterChart>
      <c:valAx>
        <c:axId val="356561664"/>
        <c:scaling>
          <c:orientation val="minMax"/>
          <c:max val="1"/>
          <c:min val="0.99"/>
        </c:scaling>
        <c:delete val="0"/>
        <c:axPos val="b"/>
        <c:numFmt formatCode="0.0%" sourceLinked="0"/>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356563200"/>
        <c:crosses val="autoZero"/>
        <c:crossBetween val="midCat"/>
        <c:majorUnit val="4.9999999999999992E-3"/>
      </c:valAx>
      <c:valAx>
        <c:axId val="356563200"/>
        <c:scaling>
          <c:orientation val="minMax"/>
        </c:scaling>
        <c:delete val="0"/>
        <c:axPos val="l"/>
        <c:majorGridlines/>
        <c:numFmt formatCode="0.000%" sourceLinked="0"/>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356561664"/>
        <c:crosses val="autoZero"/>
        <c:crossBetween val="midCat"/>
      </c:valAx>
    </c:plotArea>
    <c:legend>
      <c:legendPos val="t"/>
      <c:layout>
        <c:manualLayout>
          <c:xMode val="edge"/>
          <c:yMode val="edge"/>
          <c:x val="9.4E-2"/>
          <c:y val="3.9750000000000001E-2"/>
          <c:w val="0.71775"/>
          <c:h val="7.1249999999999994E-2"/>
        </c:manualLayout>
      </c:layout>
      <c:overlay val="0"/>
      <c:txPr>
        <a:bodyPr rot="0" vert="horz"/>
        <a:lstStyle/>
        <a:p>
          <a:pPr>
            <a:defRPr lang="en-US" sz="1000" b="1" u="none" baseline="0">
              <a:solidFill>
                <a:schemeClr val="tx1"/>
              </a:solidFill>
              <a:latin typeface="Segoe UI"/>
              <a:ea typeface="Segoe UI"/>
              <a:cs typeface="Segoe UI"/>
            </a:defRPr>
          </a:pPr>
          <a:endParaRPr lang="en-US"/>
        </a:p>
      </c:txPr>
    </c:legend>
    <c:plotVisOnly val="1"/>
    <c:dispBlanksAs val="gap"/>
    <c:showDLblsOverMax val="0"/>
  </c:chart>
  <c:txPr>
    <a:bodyPr rot="0" vert="horz"/>
    <a:lstStyle/>
    <a:p>
      <a:pPr>
        <a:defRPr lang="en-US" sz="800" b="1" u="none" baseline="0">
          <a:solidFill>
            <a:schemeClr val="tx1"/>
          </a:solidFill>
          <a:latin typeface="Arial"/>
          <a:ea typeface="Arial"/>
          <a:cs typeface="Arial"/>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624999999999996"/>
          <c:y val="0.12875"/>
          <c:w val="0.80574999999999997"/>
          <c:h val="0.70599999999999985"/>
        </c:manualLayout>
      </c:layout>
      <c:scatterChart>
        <c:scatterStyle val="lineMarker"/>
        <c:varyColors val="0"/>
        <c:ser>
          <c:idx val="0"/>
          <c:order val="0"/>
          <c:tx>
            <c:v>Fully Dependent</c:v>
          </c:tx>
          <c:spPr>
            <a:ln w="12700" cmpd="sng">
              <a:solidFill>
                <a:srgbClr val="00B050"/>
              </a:solidFill>
            </a:ln>
          </c:spPr>
          <c:marker>
            <c:symbol val="none"/>
          </c:marker>
          <c:xVal>
            <c:numLit>
              <c:formatCode>General</c:formatCode>
              <c:ptCount val="128"/>
              <c:pt idx="0">
                <c:v>0.5</c:v>
              </c:pt>
              <c:pt idx="1">
                <c:v>0.505</c:v>
              </c:pt>
              <c:pt idx="2">
                <c:v>0.51</c:v>
              </c:pt>
              <c:pt idx="3">
                <c:v>0.5149999999999999</c:v>
              </c:pt>
              <c:pt idx="4">
                <c:v>0.52</c:v>
              </c:pt>
              <c:pt idx="5">
                <c:v>0.52499999999999991</c:v>
              </c:pt>
              <c:pt idx="6">
                <c:v>0.53</c:v>
              </c:pt>
              <c:pt idx="7">
                <c:v>0.53499999999999992</c:v>
              </c:pt>
              <c:pt idx="8">
                <c:v>0.54</c:v>
              </c:pt>
              <c:pt idx="9">
                <c:v>0.54500000000000004</c:v>
              </c:pt>
              <c:pt idx="10">
                <c:v>0.54999999999999993</c:v>
              </c:pt>
              <c:pt idx="11">
                <c:v>0.55500000000000005</c:v>
              </c:pt>
              <c:pt idx="12">
                <c:v>0.55999999999999994</c:v>
              </c:pt>
              <c:pt idx="13">
                <c:v>0.56499999999999995</c:v>
              </c:pt>
              <c:pt idx="14">
                <c:v>0.56999999999999984</c:v>
              </c:pt>
              <c:pt idx="15">
                <c:v>0.57499999999999996</c:v>
              </c:pt>
              <c:pt idx="16">
                <c:v>0.57999999999999985</c:v>
              </c:pt>
              <c:pt idx="17">
                <c:v>0.58499999999999985</c:v>
              </c:pt>
              <c:pt idx="18">
                <c:v>0.59</c:v>
              </c:pt>
              <c:pt idx="19">
                <c:v>0.59499999999999986</c:v>
              </c:pt>
              <c:pt idx="20">
                <c:v>0.6</c:v>
              </c:pt>
              <c:pt idx="21">
                <c:v>0.60499999999999987</c:v>
              </c:pt>
              <c:pt idx="22">
                <c:v>0.61</c:v>
              </c:pt>
              <c:pt idx="23">
                <c:v>0.61499999999999988</c:v>
              </c:pt>
              <c:pt idx="24">
                <c:v>0.62</c:v>
              </c:pt>
              <c:pt idx="25">
                <c:v>0.625</c:v>
              </c:pt>
              <c:pt idx="26">
                <c:v>0.63</c:v>
              </c:pt>
              <c:pt idx="27">
                <c:v>0.63500000000000001</c:v>
              </c:pt>
              <c:pt idx="28">
                <c:v>0.64</c:v>
              </c:pt>
              <c:pt idx="29">
                <c:v>0.64500000000000002</c:v>
              </c:pt>
              <c:pt idx="30">
                <c:v>0.65</c:v>
              </c:pt>
              <c:pt idx="31">
                <c:v>0.65500000000000003</c:v>
              </c:pt>
              <c:pt idx="32">
                <c:v>0.66</c:v>
              </c:pt>
              <c:pt idx="33">
                <c:v>0.66500000000000004</c:v>
              </c:pt>
              <c:pt idx="34">
                <c:v>0.67</c:v>
              </c:pt>
              <c:pt idx="35">
                <c:v>0.67499999999999993</c:v>
              </c:pt>
              <c:pt idx="36">
                <c:v>0.68</c:v>
              </c:pt>
              <c:pt idx="37">
                <c:v>0.68499999999999994</c:v>
              </c:pt>
              <c:pt idx="38">
                <c:v>0.69</c:v>
              </c:pt>
              <c:pt idx="39">
                <c:v>0.69499999999999984</c:v>
              </c:pt>
              <c:pt idx="40">
                <c:v>0.7</c:v>
              </c:pt>
              <c:pt idx="41">
                <c:v>0.70499999999999985</c:v>
              </c:pt>
              <c:pt idx="42">
                <c:v>0.71</c:v>
              </c:pt>
              <c:pt idx="43">
                <c:v>0.71499999999999997</c:v>
              </c:pt>
              <c:pt idx="44">
                <c:v>0.72</c:v>
              </c:pt>
              <c:pt idx="45">
                <c:v>0.72499999999999998</c:v>
              </c:pt>
              <c:pt idx="46">
                <c:v>0.73</c:v>
              </c:pt>
              <c:pt idx="47">
                <c:v>0.73499999999999999</c:v>
              </c:pt>
              <c:pt idx="48">
                <c:v>0.74</c:v>
              </c:pt>
              <c:pt idx="49">
                <c:v>0.745</c:v>
              </c:pt>
              <c:pt idx="50">
                <c:v>0.75</c:v>
              </c:pt>
              <c:pt idx="51">
                <c:v>0.755</c:v>
              </c:pt>
              <c:pt idx="52">
                <c:v>0.76</c:v>
              </c:pt>
              <c:pt idx="53">
                <c:v>0.7649999999999999</c:v>
              </c:pt>
              <c:pt idx="54">
                <c:v>0.77</c:v>
              </c:pt>
              <c:pt idx="55">
                <c:v>0.77499999999999991</c:v>
              </c:pt>
              <c:pt idx="56">
                <c:v>0.78</c:v>
              </c:pt>
              <c:pt idx="57">
                <c:v>0.78499999999999992</c:v>
              </c:pt>
              <c:pt idx="58">
                <c:v>0.79</c:v>
              </c:pt>
              <c:pt idx="59">
                <c:v>0.79500000000000004</c:v>
              </c:pt>
              <c:pt idx="60">
                <c:v>0.8</c:v>
              </c:pt>
              <c:pt idx="61">
                <c:v>0.80500000000000005</c:v>
              </c:pt>
              <c:pt idx="62">
                <c:v>0.81</c:v>
              </c:pt>
              <c:pt idx="63">
                <c:v>0.81499999999999995</c:v>
              </c:pt>
              <c:pt idx="64">
                <c:v>0.82</c:v>
              </c:pt>
              <c:pt idx="65">
                <c:v>0.82499999999999996</c:v>
              </c:pt>
              <c:pt idx="66">
                <c:v>0.83</c:v>
              </c:pt>
              <c:pt idx="67">
                <c:v>0.83499999999999985</c:v>
              </c:pt>
              <c:pt idx="68">
                <c:v>0.84</c:v>
              </c:pt>
              <c:pt idx="69">
                <c:v>0.84499999999999986</c:v>
              </c:pt>
              <c:pt idx="70">
                <c:v>0.85</c:v>
              </c:pt>
              <c:pt idx="71">
                <c:v>0.85499999999999987</c:v>
              </c:pt>
              <c:pt idx="72">
                <c:v>0.86</c:v>
              </c:pt>
              <c:pt idx="73">
                <c:v>0.86499999999999988</c:v>
              </c:pt>
              <c:pt idx="74">
                <c:v>0.87</c:v>
              </c:pt>
              <c:pt idx="75">
                <c:v>0.875</c:v>
              </c:pt>
              <c:pt idx="76">
                <c:v>0.88</c:v>
              </c:pt>
              <c:pt idx="77">
                <c:v>0.88500000000000001</c:v>
              </c:pt>
              <c:pt idx="78">
                <c:v>0.89</c:v>
              </c:pt>
              <c:pt idx="79">
                <c:v>0.89500000000000002</c:v>
              </c:pt>
              <c:pt idx="80">
                <c:v>0.9</c:v>
              </c:pt>
              <c:pt idx="81">
                <c:v>0.90500000000000003</c:v>
              </c:pt>
              <c:pt idx="82">
                <c:v>0.91</c:v>
              </c:pt>
              <c:pt idx="83">
                <c:v>0.91500000000000004</c:v>
              </c:pt>
              <c:pt idx="84">
                <c:v>0.92</c:v>
              </c:pt>
              <c:pt idx="85">
                <c:v>0.92499999999999993</c:v>
              </c:pt>
              <c:pt idx="86">
                <c:v>0.93</c:v>
              </c:pt>
              <c:pt idx="87">
                <c:v>0.93499999999999994</c:v>
              </c:pt>
              <c:pt idx="88">
                <c:v>0.94</c:v>
              </c:pt>
              <c:pt idx="89">
                <c:v>0.94499999999999984</c:v>
              </c:pt>
              <c:pt idx="90">
                <c:v>0.95</c:v>
              </c:pt>
              <c:pt idx="91">
                <c:v>0.95499999999999985</c:v>
              </c:pt>
              <c:pt idx="92">
                <c:v>0.96</c:v>
              </c:pt>
              <c:pt idx="93">
                <c:v>0.96499999999999997</c:v>
              </c:pt>
              <c:pt idx="94">
                <c:v>0.97</c:v>
              </c:pt>
              <c:pt idx="95">
                <c:v>0.97499999999999998</c:v>
              </c:pt>
              <c:pt idx="96">
                <c:v>0.98</c:v>
              </c:pt>
              <c:pt idx="97">
                <c:v>0.98499999999999999</c:v>
              </c:pt>
              <c:pt idx="98">
                <c:v>0.98549999999999993</c:v>
              </c:pt>
              <c:pt idx="99">
                <c:v>0.98599999999999999</c:v>
              </c:pt>
              <c:pt idx="100">
                <c:v>0.98649999999999993</c:v>
              </c:pt>
              <c:pt idx="101">
                <c:v>0.98699999999999999</c:v>
              </c:pt>
              <c:pt idx="102">
                <c:v>0.98749999999999993</c:v>
              </c:pt>
              <c:pt idx="103">
                <c:v>0.98799999999999999</c:v>
              </c:pt>
              <c:pt idx="104">
                <c:v>0.98850000000000005</c:v>
              </c:pt>
              <c:pt idx="105">
                <c:v>0.98899999999999988</c:v>
              </c:pt>
              <c:pt idx="106">
                <c:v>0.98950000000000005</c:v>
              </c:pt>
              <c:pt idx="107">
                <c:v>0.99</c:v>
              </c:pt>
              <c:pt idx="108">
                <c:v>0.99050000000000005</c:v>
              </c:pt>
              <c:pt idx="109">
                <c:v>0.99099999999999988</c:v>
              </c:pt>
              <c:pt idx="110">
                <c:v>0.99150000000000005</c:v>
              </c:pt>
              <c:pt idx="111">
                <c:v>0.99199999999999988</c:v>
              </c:pt>
              <c:pt idx="112">
                <c:v>0.99250000000000005</c:v>
              </c:pt>
              <c:pt idx="113">
                <c:v>0.99299999999999988</c:v>
              </c:pt>
              <c:pt idx="114">
                <c:v>0.99349999999999894</c:v>
              </c:pt>
              <c:pt idx="115">
                <c:v>0.993999999999999</c:v>
              </c:pt>
              <c:pt idx="116">
                <c:v>0.99449999999999894</c:v>
              </c:pt>
              <c:pt idx="117">
                <c:v>0.994999999999999</c:v>
              </c:pt>
              <c:pt idx="118">
                <c:v>0.99549999999999894</c:v>
              </c:pt>
              <c:pt idx="119">
                <c:v>0.995999999999999</c:v>
              </c:pt>
              <c:pt idx="120">
                <c:v>0.99649999999999894</c:v>
              </c:pt>
              <c:pt idx="121">
                <c:v>0.996999999999999</c:v>
              </c:pt>
              <c:pt idx="122">
                <c:v>0.99749999999999894</c:v>
              </c:pt>
              <c:pt idx="123">
                <c:v>0.997999999999999</c:v>
              </c:pt>
              <c:pt idx="124">
                <c:v>0.99849999999999894</c:v>
              </c:pt>
              <c:pt idx="125">
                <c:v>0.998999999999999</c:v>
              </c:pt>
              <c:pt idx="126">
                <c:v>0.99949999999999883</c:v>
              </c:pt>
              <c:pt idx="127">
                <c:v>0.99999999999999889</c:v>
              </c:pt>
            </c:numLit>
          </c:xVal>
          <c:yVal>
            <c:numLit>
              <c:formatCode>General</c:formatCode>
              <c:ptCount val="128"/>
              <c:pt idx="0">
                <c:v>0.5</c:v>
              </c:pt>
              <c:pt idx="1">
                <c:v>0.495</c:v>
              </c:pt>
              <c:pt idx="2">
                <c:v>0.49</c:v>
              </c:pt>
              <c:pt idx="3">
                <c:v>0.48499999999999999</c:v>
              </c:pt>
              <c:pt idx="4">
                <c:v>0.48</c:v>
              </c:pt>
              <c:pt idx="5">
                <c:v>0.47499999999999998</c:v>
              </c:pt>
              <c:pt idx="6">
                <c:v>0.47</c:v>
              </c:pt>
              <c:pt idx="7">
                <c:v>0.46499999999999997</c:v>
              </c:pt>
              <c:pt idx="8">
                <c:v>0.46</c:v>
              </c:pt>
              <c:pt idx="9">
                <c:v>0.45500000000000002</c:v>
              </c:pt>
              <c:pt idx="10">
                <c:v>0.45</c:v>
              </c:pt>
              <c:pt idx="11">
                <c:v>0.44500000000000001</c:v>
              </c:pt>
              <c:pt idx="12">
                <c:v>0.44</c:v>
              </c:pt>
              <c:pt idx="13">
                <c:v>0.435</c:v>
              </c:pt>
              <c:pt idx="14">
                <c:v>0.43</c:v>
              </c:pt>
              <c:pt idx="15">
                <c:v>0.42499999999999999</c:v>
              </c:pt>
              <c:pt idx="16">
                <c:v>0.42</c:v>
              </c:pt>
              <c:pt idx="17">
                <c:v>0.41499999999999992</c:v>
              </c:pt>
              <c:pt idx="18">
                <c:v>0.41</c:v>
              </c:pt>
              <c:pt idx="19">
                <c:v>0.40500000000000003</c:v>
              </c:pt>
              <c:pt idx="20">
                <c:v>0.4</c:v>
              </c:pt>
              <c:pt idx="21">
                <c:v>0.39500000000000002</c:v>
              </c:pt>
              <c:pt idx="22">
                <c:v>0.39</c:v>
              </c:pt>
              <c:pt idx="23">
                <c:v>0.38500000000000001</c:v>
              </c:pt>
              <c:pt idx="24">
                <c:v>0.38</c:v>
              </c:pt>
              <c:pt idx="25">
                <c:v>0.375</c:v>
              </c:pt>
              <c:pt idx="26">
                <c:v>0.37</c:v>
              </c:pt>
              <c:pt idx="27">
                <c:v>0.36499999999999994</c:v>
              </c:pt>
              <c:pt idx="28">
                <c:v>0.36</c:v>
              </c:pt>
              <c:pt idx="29">
                <c:v>0.35499999999999993</c:v>
              </c:pt>
              <c:pt idx="30">
                <c:v>0.35</c:v>
              </c:pt>
              <c:pt idx="31">
                <c:v>0.34499999999999992</c:v>
              </c:pt>
              <c:pt idx="32">
                <c:v>0.34</c:v>
              </c:pt>
              <c:pt idx="33">
                <c:v>0.33500000000000002</c:v>
              </c:pt>
              <c:pt idx="34">
                <c:v>0.33</c:v>
              </c:pt>
              <c:pt idx="35">
                <c:v>0.32499999999999996</c:v>
              </c:pt>
              <c:pt idx="36">
                <c:v>0.32</c:v>
              </c:pt>
              <c:pt idx="37">
                <c:v>0.315</c:v>
              </c:pt>
              <c:pt idx="38">
                <c:v>0.31</c:v>
              </c:pt>
              <c:pt idx="39">
                <c:v>0.30499999999999994</c:v>
              </c:pt>
              <c:pt idx="40">
                <c:v>0.3</c:v>
              </c:pt>
              <c:pt idx="41">
                <c:v>0.29499999999999993</c:v>
              </c:pt>
              <c:pt idx="42">
                <c:v>0.28999999999999992</c:v>
              </c:pt>
              <c:pt idx="43">
                <c:v>0.28499999999999998</c:v>
              </c:pt>
              <c:pt idx="44">
                <c:v>0.28000000000000003</c:v>
              </c:pt>
              <c:pt idx="45">
                <c:v>0.27499999999999997</c:v>
              </c:pt>
              <c:pt idx="46">
                <c:v>0.27</c:v>
              </c:pt>
              <c:pt idx="47">
                <c:v>0.26499999999999996</c:v>
              </c:pt>
              <c:pt idx="48">
                <c:v>0.26</c:v>
              </c:pt>
              <c:pt idx="49">
                <c:v>0.255</c:v>
              </c:pt>
              <c:pt idx="50">
                <c:v>0.25</c:v>
              </c:pt>
              <c:pt idx="51">
                <c:v>0.245</c:v>
              </c:pt>
              <c:pt idx="52">
                <c:v>0.24</c:v>
              </c:pt>
              <c:pt idx="53">
                <c:v>0.23499999999999999</c:v>
              </c:pt>
              <c:pt idx="54">
                <c:v>0.23</c:v>
              </c:pt>
              <c:pt idx="55">
                <c:v>0.22500000000000001</c:v>
              </c:pt>
              <c:pt idx="56">
                <c:v>0.22</c:v>
              </c:pt>
              <c:pt idx="57">
                <c:v>0.215</c:v>
              </c:pt>
              <c:pt idx="58">
                <c:v>0.21</c:v>
              </c:pt>
              <c:pt idx="59">
                <c:v>0.20499999999999999</c:v>
              </c:pt>
              <c:pt idx="60">
                <c:v>0.2</c:v>
              </c:pt>
              <c:pt idx="61">
                <c:v>0.19500000000000001</c:v>
              </c:pt>
              <c:pt idx="62">
                <c:v>0.19</c:v>
              </c:pt>
              <c:pt idx="63">
                <c:v>0.185</c:v>
              </c:pt>
              <c:pt idx="64">
                <c:v>0.18</c:v>
              </c:pt>
              <c:pt idx="65">
                <c:v>0.17499999999999999</c:v>
              </c:pt>
              <c:pt idx="66">
                <c:v>0.17</c:v>
              </c:pt>
              <c:pt idx="67">
                <c:v>0.16500000000000001</c:v>
              </c:pt>
              <c:pt idx="68">
                <c:v>0.16</c:v>
              </c:pt>
              <c:pt idx="69">
                <c:v>0.155</c:v>
              </c:pt>
              <c:pt idx="70">
                <c:v>0.15</c:v>
              </c:pt>
              <c:pt idx="71">
                <c:v>0.14499999999999996</c:v>
              </c:pt>
              <c:pt idx="72">
                <c:v>0.13999999999999999</c:v>
              </c:pt>
              <c:pt idx="73">
                <c:v>0.13500000000000001</c:v>
              </c:pt>
              <c:pt idx="74">
                <c:v>0.13</c:v>
              </c:pt>
              <c:pt idx="75">
                <c:v>0.125</c:v>
              </c:pt>
              <c:pt idx="76">
                <c:v>0.12</c:v>
              </c:pt>
              <c:pt idx="77">
                <c:v>0.115</c:v>
              </c:pt>
              <c:pt idx="78">
                <c:v>0.11</c:v>
              </c:pt>
              <c:pt idx="79">
                <c:v>0.105</c:v>
              </c:pt>
              <c:pt idx="80">
                <c:v>9.9999999999999589E-2</c:v>
              </c:pt>
              <c:pt idx="81">
                <c:v>9.4999999999999599E-2</c:v>
              </c:pt>
              <c:pt idx="82">
                <c:v>8.999999999999958E-2</c:v>
              </c:pt>
              <c:pt idx="83">
                <c:v>8.4999999999999604E-2</c:v>
              </c:pt>
              <c:pt idx="84">
                <c:v>7.9999999999999585E-2</c:v>
              </c:pt>
              <c:pt idx="85">
                <c:v>7.4999999999999595E-2</c:v>
              </c:pt>
              <c:pt idx="86">
                <c:v>6.999999999999959E-2</c:v>
              </c:pt>
              <c:pt idx="87">
                <c:v>6.49999999999996E-2</c:v>
              </c:pt>
              <c:pt idx="88">
                <c:v>5.9999999999999595E-2</c:v>
              </c:pt>
              <c:pt idx="89">
                <c:v>5.4999999999999598E-2</c:v>
              </c:pt>
              <c:pt idx="90">
                <c:v>4.9999999999999593E-2</c:v>
              </c:pt>
              <c:pt idx="91">
                <c:v>4.4999999999999603E-2</c:v>
              </c:pt>
              <c:pt idx="92">
                <c:v>3.9999999999999591E-2</c:v>
              </c:pt>
              <c:pt idx="93">
                <c:v>3.4999999999999601E-2</c:v>
              </c:pt>
              <c:pt idx="94">
                <c:v>2.99999999999996E-2</c:v>
              </c:pt>
              <c:pt idx="95">
                <c:v>2.4999999999999599E-2</c:v>
              </c:pt>
              <c:pt idx="96">
                <c:v>1.9999999999999598E-2</c:v>
              </c:pt>
              <c:pt idx="97">
                <c:v>1.4999999999999599E-2</c:v>
              </c:pt>
              <c:pt idx="98">
                <c:v>1.4499999999999598E-2</c:v>
              </c:pt>
              <c:pt idx="99">
                <c:v>1.3999999999999698E-2</c:v>
              </c:pt>
              <c:pt idx="100">
                <c:v>1.34999999999997E-2</c:v>
              </c:pt>
              <c:pt idx="101">
                <c:v>1.29999999999998E-2</c:v>
              </c:pt>
              <c:pt idx="102">
                <c:v>1.2499999999999798E-2</c:v>
              </c:pt>
              <c:pt idx="103">
                <c:v>1.19999999999999E-2</c:v>
              </c:pt>
              <c:pt idx="104">
                <c:v>1.15E-2</c:v>
              </c:pt>
              <c:pt idx="105">
                <c:v>1.0999999999999998E-2</c:v>
              </c:pt>
              <c:pt idx="106">
                <c:v>1.05000000000001E-2</c:v>
              </c:pt>
              <c:pt idx="107">
                <c:v>1.0000000000000101E-2</c:v>
              </c:pt>
              <c:pt idx="108">
                <c:v>9.5000000000001698E-3</c:v>
              </c:pt>
              <c:pt idx="109">
                <c:v>9.0000000000002283E-3</c:v>
              </c:pt>
              <c:pt idx="110">
                <c:v>8.5000000000002886E-3</c:v>
              </c:pt>
              <c:pt idx="111">
                <c:v>8.0000000000003402E-3</c:v>
              </c:pt>
              <c:pt idx="112">
                <c:v>7.5000000000003996E-3</c:v>
              </c:pt>
              <c:pt idx="113">
                <c:v>7.0000000000004494E-3</c:v>
              </c:pt>
              <c:pt idx="114">
                <c:v>6.5000000000005088E-3</c:v>
              </c:pt>
              <c:pt idx="115">
                <c:v>6.0000000000005596E-3</c:v>
              </c:pt>
              <c:pt idx="116">
                <c:v>5.500000000000619E-3</c:v>
              </c:pt>
              <c:pt idx="117">
                <c:v>5.0000000000006688E-3</c:v>
              </c:pt>
              <c:pt idx="118">
                <c:v>4.50000000000073E-3</c:v>
              </c:pt>
              <c:pt idx="119">
                <c:v>4.000000000000779E-3</c:v>
              </c:pt>
              <c:pt idx="120">
                <c:v>3.5000000000008397E-3</c:v>
              </c:pt>
              <c:pt idx="121">
                <c:v>3.00000000000089E-3</c:v>
              </c:pt>
              <c:pt idx="122">
                <c:v>2.5000000000009494E-3</c:v>
              </c:pt>
              <c:pt idx="123">
                <c:v>2.0000000000009997E-3</c:v>
              </c:pt>
              <c:pt idx="124">
                <c:v>1.5000000000010597E-3</c:v>
              </c:pt>
              <c:pt idx="125">
                <c:v>1.0000000000011098E-3</c:v>
              </c:pt>
              <c:pt idx="126">
                <c:v>5.0000000000116585E-4</c:v>
              </c:pt>
              <c:pt idx="127">
                <c:v>1.2212453270876698E-15</c:v>
              </c:pt>
            </c:numLit>
          </c:yVal>
          <c:smooth val="0"/>
          <c:extLst>
            <c:ext xmlns:c16="http://schemas.microsoft.com/office/drawing/2014/chart" uri="{C3380CC4-5D6E-409C-BE32-E72D297353CC}">
              <c16:uniqueId val="{00000000-48BA-4500-BDFD-04F5E0E0A652}"/>
            </c:ext>
          </c:extLst>
        </c:ser>
        <c:ser>
          <c:idx val="2"/>
          <c:order val="2"/>
          <c:tx>
            <c:v>Modelled</c:v>
          </c:tx>
          <c:spPr>
            <a:ln w="12700" cmpd="sng">
              <a:solidFill>
                <a:schemeClr val="tx1">
                  <a:lumMod val="95000"/>
                  <a:lumOff val="5000"/>
                </a:schemeClr>
              </a:solidFill>
              <a:prstDash val="sysDash"/>
            </a:ln>
          </c:spPr>
          <c:marker>
            <c:symbol val="circle"/>
            <c:size val="5"/>
            <c:spPr>
              <a:solidFill>
                <a:schemeClr val="bg2">
                  <a:lumMod val="50000"/>
                </a:schemeClr>
              </a:solidFill>
              <a:effectLst/>
            </c:spPr>
          </c:marker>
          <c:xVal>
            <c:numLit>
              <c:formatCode>General</c:formatCode>
              <c:ptCount val="5"/>
              <c:pt idx="0">
                <c:v>0.5</c:v>
              </c:pt>
              <c:pt idx="1">
                <c:v>0.75</c:v>
              </c:pt>
              <c:pt idx="2">
                <c:v>0.9</c:v>
              </c:pt>
              <c:pt idx="3">
                <c:v>0.95</c:v>
              </c:pt>
              <c:pt idx="4">
                <c:v>0.995</c:v>
              </c:pt>
            </c:numLit>
          </c:xVal>
          <c:yVal>
            <c:numRef>
              <c:f>('500'!$E$53,'500'!$F$54,'500'!$G$55,'500'!$H$56,'500'!$I$57)</c:f>
              <c:numCache>
                <c:formatCode>##,##0.00,,_-;[Red]\(##,##0.00,,\);\-_;\ </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1-48BA-4500-BDFD-04F5E0E0A652}"/>
            </c:ext>
          </c:extLst>
        </c:ser>
        <c:ser>
          <c:idx val="1"/>
          <c:order val="1"/>
          <c:tx>
            <c:v>Independent</c:v>
          </c:tx>
          <c:spPr>
            <a:ln w="12700" cmpd="sng">
              <a:solidFill>
                <a:srgbClr val="FF0000"/>
              </a:solidFill>
            </a:ln>
          </c:spPr>
          <c:marker>
            <c:symbol val="none"/>
          </c:marker>
          <c:xVal>
            <c:numLit>
              <c:formatCode>General</c:formatCode>
              <c:ptCount val="128"/>
              <c:pt idx="0">
                <c:v>0.5</c:v>
              </c:pt>
              <c:pt idx="1">
                <c:v>0.505</c:v>
              </c:pt>
              <c:pt idx="2">
                <c:v>0.51</c:v>
              </c:pt>
              <c:pt idx="3">
                <c:v>0.5149999999999999</c:v>
              </c:pt>
              <c:pt idx="4">
                <c:v>0.52</c:v>
              </c:pt>
              <c:pt idx="5">
                <c:v>0.52499999999999991</c:v>
              </c:pt>
              <c:pt idx="6">
                <c:v>0.53</c:v>
              </c:pt>
              <c:pt idx="7">
                <c:v>0.53499999999999992</c:v>
              </c:pt>
              <c:pt idx="8">
                <c:v>0.54</c:v>
              </c:pt>
              <c:pt idx="9">
                <c:v>0.54500000000000004</c:v>
              </c:pt>
              <c:pt idx="10">
                <c:v>0.54999999999999993</c:v>
              </c:pt>
              <c:pt idx="11">
                <c:v>0.55500000000000005</c:v>
              </c:pt>
              <c:pt idx="12">
                <c:v>0.55999999999999994</c:v>
              </c:pt>
              <c:pt idx="13">
                <c:v>0.56499999999999995</c:v>
              </c:pt>
              <c:pt idx="14">
                <c:v>0.56999999999999984</c:v>
              </c:pt>
              <c:pt idx="15">
                <c:v>0.57499999999999996</c:v>
              </c:pt>
              <c:pt idx="16">
                <c:v>0.57999999999999985</c:v>
              </c:pt>
              <c:pt idx="17">
                <c:v>0.58499999999999985</c:v>
              </c:pt>
              <c:pt idx="18">
                <c:v>0.59</c:v>
              </c:pt>
              <c:pt idx="19">
                <c:v>0.59499999999999986</c:v>
              </c:pt>
              <c:pt idx="20">
                <c:v>0.6</c:v>
              </c:pt>
              <c:pt idx="21">
                <c:v>0.60499999999999987</c:v>
              </c:pt>
              <c:pt idx="22">
                <c:v>0.61</c:v>
              </c:pt>
              <c:pt idx="23">
                <c:v>0.61499999999999988</c:v>
              </c:pt>
              <c:pt idx="24">
                <c:v>0.62</c:v>
              </c:pt>
              <c:pt idx="25">
                <c:v>0.625</c:v>
              </c:pt>
              <c:pt idx="26">
                <c:v>0.63</c:v>
              </c:pt>
              <c:pt idx="27">
                <c:v>0.63500000000000001</c:v>
              </c:pt>
              <c:pt idx="28">
                <c:v>0.64</c:v>
              </c:pt>
              <c:pt idx="29">
                <c:v>0.64500000000000002</c:v>
              </c:pt>
              <c:pt idx="30">
                <c:v>0.65</c:v>
              </c:pt>
              <c:pt idx="31">
                <c:v>0.65500000000000003</c:v>
              </c:pt>
              <c:pt idx="32">
                <c:v>0.66</c:v>
              </c:pt>
              <c:pt idx="33">
                <c:v>0.66500000000000004</c:v>
              </c:pt>
              <c:pt idx="34">
                <c:v>0.67</c:v>
              </c:pt>
              <c:pt idx="35">
                <c:v>0.67499999999999993</c:v>
              </c:pt>
              <c:pt idx="36">
                <c:v>0.68</c:v>
              </c:pt>
              <c:pt idx="37">
                <c:v>0.68499999999999994</c:v>
              </c:pt>
              <c:pt idx="38">
                <c:v>0.69</c:v>
              </c:pt>
              <c:pt idx="39">
                <c:v>0.69499999999999984</c:v>
              </c:pt>
              <c:pt idx="40">
                <c:v>0.7</c:v>
              </c:pt>
              <c:pt idx="41">
                <c:v>0.70499999999999985</c:v>
              </c:pt>
              <c:pt idx="42">
                <c:v>0.71</c:v>
              </c:pt>
              <c:pt idx="43">
                <c:v>0.71499999999999997</c:v>
              </c:pt>
              <c:pt idx="44">
                <c:v>0.72</c:v>
              </c:pt>
              <c:pt idx="45">
                <c:v>0.72499999999999998</c:v>
              </c:pt>
              <c:pt idx="46">
                <c:v>0.73</c:v>
              </c:pt>
              <c:pt idx="47">
                <c:v>0.73499999999999999</c:v>
              </c:pt>
              <c:pt idx="48">
                <c:v>0.74</c:v>
              </c:pt>
              <c:pt idx="49">
                <c:v>0.745</c:v>
              </c:pt>
              <c:pt idx="50">
                <c:v>0.75</c:v>
              </c:pt>
              <c:pt idx="51">
                <c:v>0.755</c:v>
              </c:pt>
              <c:pt idx="52">
                <c:v>0.76</c:v>
              </c:pt>
              <c:pt idx="53">
                <c:v>0.7649999999999999</c:v>
              </c:pt>
              <c:pt idx="54">
                <c:v>0.77</c:v>
              </c:pt>
              <c:pt idx="55">
                <c:v>0.77499999999999991</c:v>
              </c:pt>
              <c:pt idx="56">
                <c:v>0.78</c:v>
              </c:pt>
              <c:pt idx="57">
                <c:v>0.78499999999999992</c:v>
              </c:pt>
              <c:pt idx="58">
                <c:v>0.79</c:v>
              </c:pt>
              <c:pt idx="59">
                <c:v>0.79500000000000004</c:v>
              </c:pt>
              <c:pt idx="60">
                <c:v>0.8</c:v>
              </c:pt>
              <c:pt idx="61">
                <c:v>0.80500000000000005</c:v>
              </c:pt>
              <c:pt idx="62">
                <c:v>0.81</c:v>
              </c:pt>
              <c:pt idx="63">
                <c:v>0.81499999999999995</c:v>
              </c:pt>
              <c:pt idx="64">
                <c:v>0.82</c:v>
              </c:pt>
              <c:pt idx="65">
                <c:v>0.82499999999999996</c:v>
              </c:pt>
              <c:pt idx="66">
                <c:v>0.83</c:v>
              </c:pt>
              <c:pt idx="67">
                <c:v>0.83499999999999985</c:v>
              </c:pt>
              <c:pt idx="68">
                <c:v>0.84</c:v>
              </c:pt>
              <c:pt idx="69">
                <c:v>0.84499999999999986</c:v>
              </c:pt>
              <c:pt idx="70">
                <c:v>0.85</c:v>
              </c:pt>
              <c:pt idx="71">
                <c:v>0.85499999999999987</c:v>
              </c:pt>
              <c:pt idx="72">
                <c:v>0.86</c:v>
              </c:pt>
              <c:pt idx="73">
                <c:v>0.86499999999999988</c:v>
              </c:pt>
              <c:pt idx="74">
                <c:v>0.87</c:v>
              </c:pt>
              <c:pt idx="75">
                <c:v>0.875</c:v>
              </c:pt>
              <c:pt idx="76">
                <c:v>0.88</c:v>
              </c:pt>
              <c:pt idx="77">
                <c:v>0.88500000000000001</c:v>
              </c:pt>
              <c:pt idx="78">
                <c:v>0.89</c:v>
              </c:pt>
              <c:pt idx="79">
                <c:v>0.89500000000000002</c:v>
              </c:pt>
              <c:pt idx="80">
                <c:v>0.9</c:v>
              </c:pt>
              <c:pt idx="81">
                <c:v>0.90500000000000003</c:v>
              </c:pt>
              <c:pt idx="82">
                <c:v>0.91</c:v>
              </c:pt>
              <c:pt idx="83">
                <c:v>0.91500000000000004</c:v>
              </c:pt>
              <c:pt idx="84">
                <c:v>0.92</c:v>
              </c:pt>
              <c:pt idx="85">
                <c:v>0.92499999999999993</c:v>
              </c:pt>
              <c:pt idx="86">
                <c:v>0.93</c:v>
              </c:pt>
              <c:pt idx="87">
                <c:v>0.93499999999999994</c:v>
              </c:pt>
              <c:pt idx="88">
                <c:v>0.94</c:v>
              </c:pt>
              <c:pt idx="89">
                <c:v>0.94499999999999984</c:v>
              </c:pt>
              <c:pt idx="90">
                <c:v>0.95</c:v>
              </c:pt>
              <c:pt idx="91">
                <c:v>0.95499999999999985</c:v>
              </c:pt>
              <c:pt idx="92">
                <c:v>0.96</c:v>
              </c:pt>
              <c:pt idx="93">
                <c:v>0.96499999999999997</c:v>
              </c:pt>
              <c:pt idx="94">
                <c:v>0.97</c:v>
              </c:pt>
              <c:pt idx="95">
                <c:v>0.97499999999999998</c:v>
              </c:pt>
              <c:pt idx="96">
                <c:v>0.98</c:v>
              </c:pt>
              <c:pt idx="97">
                <c:v>0.98499999999999999</c:v>
              </c:pt>
              <c:pt idx="98">
                <c:v>0.98549999999999993</c:v>
              </c:pt>
              <c:pt idx="99">
                <c:v>0.98599999999999999</c:v>
              </c:pt>
              <c:pt idx="100">
                <c:v>0.98649999999999993</c:v>
              </c:pt>
              <c:pt idx="101">
                <c:v>0.98699999999999999</c:v>
              </c:pt>
              <c:pt idx="102">
                <c:v>0.98749999999999993</c:v>
              </c:pt>
              <c:pt idx="103">
                <c:v>0.98799999999999999</c:v>
              </c:pt>
              <c:pt idx="104">
                <c:v>0.98850000000000005</c:v>
              </c:pt>
              <c:pt idx="105">
                <c:v>0.98899999999999988</c:v>
              </c:pt>
              <c:pt idx="106">
                <c:v>0.98950000000000005</c:v>
              </c:pt>
              <c:pt idx="107">
                <c:v>0.99</c:v>
              </c:pt>
              <c:pt idx="108">
                <c:v>0.99050000000000005</c:v>
              </c:pt>
              <c:pt idx="109">
                <c:v>0.99099999999999988</c:v>
              </c:pt>
              <c:pt idx="110">
                <c:v>0.99150000000000005</c:v>
              </c:pt>
              <c:pt idx="111">
                <c:v>0.99199999999999988</c:v>
              </c:pt>
              <c:pt idx="112">
                <c:v>0.99250000000000005</c:v>
              </c:pt>
              <c:pt idx="113">
                <c:v>0.99299999999999988</c:v>
              </c:pt>
              <c:pt idx="114">
                <c:v>0.99349999999999894</c:v>
              </c:pt>
              <c:pt idx="115">
                <c:v>0.993999999999999</c:v>
              </c:pt>
              <c:pt idx="116">
                <c:v>0.99449999999999894</c:v>
              </c:pt>
              <c:pt idx="117">
                <c:v>0.994999999999999</c:v>
              </c:pt>
              <c:pt idx="118">
                <c:v>0.99549999999999894</c:v>
              </c:pt>
              <c:pt idx="119">
                <c:v>0.995999999999999</c:v>
              </c:pt>
              <c:pt idx="120">
                <c:v>0.99649999999999894</c:v>
              </c:pt>
              <c:pt idx="121">
                <c:v>0.996999999999999</c:v>
              </c:pt>
              <c:pt idx="122">
                <c:v>0.99749999999999894</c:v>
              </c:pt>
              <c:pt idx="123">
                <c:v>0.997999999999999</c:v>
              </c:pt>
              <c:pt idx="124">
                <c:v>0.99849999999999894</c:v>
              </c:pt>
              <c:pt idx="125">
                <c:v>0.998999999999999</c:v>
              </c:pt>
              <c:pt idx="126">
                <c:v>0.99949999999999883</c:v>
              </c:pt>
              <c:pt idx="127">
                <c:v>0.99999999999999889</c:v>
              </c:pt>
            </c:numLit>
          </c:xVal>
          <c:yVal>
            <c:numLit>
              <c:formatCode>General</c:formatCode>
              <c:ptCount val="128"/>
              <c:pt idx="0">
                <c:v>0.25</c:v>
              </c:pt>
              <c:pt idx="1">
                <c:v>0.24502499999999997</c:v>
              </c:pt>
              <c:pt idx="2">
                <c:v>0.24010000000000001</c:v>
              </c:pt>
              <c:pt idx="3">
                <c:v>0.23522499999999999</c:v>
              </c:pt>
              <c:pt idx="4">
                <c:v>0.23039999999999997</c:v>
              </c:pt>
              <c:pt idx="5">
                <c:v>0.22562499999999996</c:v>
              </c:pt>
              <c:pt idx="6">
                <c:v>0.22089999999999999</c:v>
              </c:pt>
              <c:pt idx="7">
                <c:v>0.216225</c:v>
              </c:pt>
              <c:pt idx="8">
                <c:v>0.21159999999999998</c:v>
              </c:pt>
              <c:pt idx="9">
                <c:v>0.20702499999999999</c:v>
              </c:pt>
              <c:pt idx="10">
                <c:v>0.20249999999999999</c:v>
              </c:pt>
              <c:pt idx="11">
                <c:v>0.19802500000000001</c:v>
              </c:pt>
              <c:pt idx="12">
                <c:v>0.19359999999999997</c:v>
              </c:pt>
              <c:pt idx="13">
                <c:v>0.189225</c:v>
              </c:pt>
              <c:pt idx="14">
                <c:v>0.18490000000000001</c:v>
              </c:pt>
              <c:pt idx="15">
                <c:v>0.18062500000000001</c:v>
              </c:pt>
              <c:pt idx="16">
                <c:v>0.1764</c:v>
              </c:pt>
              <c:pt idx="17">
                <c:v>0.17222499999999999</c:v>
              </c:pt>
              <c:pt idx="18">
                <c:v>0.1681</c:v>
              </c:pt>
              <c:pt idx="19">
                <c:v>0.164025</c:v>
              </c:pt>
              <c:pt idx="20">
                <c:v>0.16</c:v>
              </c:pt>
              <c:pt idx="21">
                <c:v>0.156025</c:v>
              </c:pt>
              <c:pt idx="22">
                <c:v>0.15209999999999999</c:v>
              </c:pt>
              <c:pt idx="23">
                <c:v>0.148225</c:v>
              </c:pt>
              <c:pt idx="24">
                <c:v>0.1444</c:v>
              </c:pt>
              <c:pt idx="25">
                <c:v>0.140625</c:v>
              </c:pt>
              <c:pt idx="26">
                <c:v>0.13689999999999997</c:v>
              </c:pt>
              <c:pt idx="27">
                <c:v>0.13322499999999998</c:v>
              </c:pt>
              <c:pt idx="28">
                <c:v>0.12959999999999997</c:v>
              </c:pt>
              <c:pt idx="29">
                <c:v>0.126025</c:v>
              </c:pt>
              <c:pt idx="30">
                <c:v>0.1225</c:v>
              </c:pt>
              <c:pt idx="31">
                <c:v>0.11902500000000001</c:v>
              </c:pt>
              <c:pt idx="32">
                <c:v>0.11559999999999998</c:v>
              </c:pt>
              <c:pt idx="33">
                <c:v>0.11222500000000001</c:v>
              </c:pt>
              <c:pt idx="34">
                <c:v>0.1089</c:v>
              </c:pt>
              <c:pt idx="35">
                <c:v>0.105625</c:v>
              </c:pt>
              <c:pt idx="36">
                <c:v>0.1024</c:v>
              </c:pt>
              <c:pt idx="37">
                <c:v>9.9224999999999897E-2</c:v>
              </c:pt>
              <c:pt idx="38">
                <c:v>9.6099999999999894E-2</c:v>
              </c:pt>
              <c:pt idx="39">
                <c:v>9.3024999999999886E-2</c:v>
              </c:pt>
              <c:pt idx="40">
                <c:v>8.99999999999999E-2</c:v>
              </c:pt>
              <c:pt idx="41">
                <c:v>8.702499999999988E-2</c:v>
              </c:pt>
              <c:pt idx="42">
                <c:v>8.4099999999999883E-2</c:v>
              </c:pt>
              <c:pt idx="43">
                <c:v>8.1224999999999895E-2</c:v>
              </c:pt>
              <c:pt idx="44">
                <c:v>7.8399999999999886E-2</c:v>
              </c:pt>
              <c:pt idx="45">
                <c:v>7.5624999999999901E-2</c:v>
              </c:pt>
              <c:pt idx="46">
                <c:v>7.2899999999999882E-2</c:v>
              </c:pt>
              <c:pt idx="47">
                <c:v>7.0224999999999899E-2</c:v>
              </c:pt>
              <c:pt idx="48">
                <c:v>6.7599999999999882E-2</c:v>
              </c:pt>
              <c:pt idx="49">
                <c:v>6.5024999999999888E-2</c:v>
              </c:pt>
              <c:pt idx="50">
                <c:v>6.2499999999999903E-2</c:v>
              </c:pt>
              <c:pt idx="51">
                <c:v>6.0024999999999898E-2</c:v>
              </c:pt>
              <c:pt idx="52">
                <c:v>5.7599999999999894E-2</c:v>
              </c:pt>
              <c:pt idx="53">
                <c:v>5.5224999999999892E-2</c:v>
              </c:pt>
              <c:pt idx="54">
                <c:v>5.2899999999999892E-2</c:v>
              </c:pt>
              <c:pt idx="55">
                <c:v>5.0624999999999892E-2</c:v>
              </c:pt>
              <c:pt idx="56">
                <c:v>4.8399999999999894E-2</c:v>
              </c:pt>
              <c:pt idx="57">
                <c:v>4.6224999999999891E-2</c:v>
              </c:pt>
              <c:pt idx="58">
                <c:v>4.4099999999999896E-2</c:v>
              </c:pt>
              <c:pt idx="59">
                <c:v>4.2024999999999903E-2</c:v>
              </c:pt>
              <c:pt idx="60">
                <c:v>3.9999999999999897E-2</c:v>
              </c:pt>
              <c:pt idx="61">
                <c:v>3.8024999999999892E-2</c:v>
              </c:pt>
              <c:pt idx="62">
                <c:v>3.6099999999999903E-2</c:v>
              </c:pt>
              <c:pt idx="63">
                <c:v>3.4224999999999894E-2</c:v>
              </c:pt>
              <c:pt idx="64">
                <c:v>3.2399999999999894E-2</c:v>
              </c:pt>
              <c:pt idx="65">
                <c:v>3.0624999999999899E-2</c:v>
              </c:pt>
              <c:pt idx="66">
                <c:v>2.8899999999999898E-2</c:v>
              </c:pt>
              <c:pt idx="67">
                <c:v>2.7224999999999899E-2</c:v>
              </c:pt>
              <c:pt idx="68">
                <c:v>2.5599999999999901E-2</c:v>
              </c:pt>
              <c:pt idx="69">
                <c:v>2.4024999999999901E-2</c:v>
              </c:pt>
              <c:pt idx="70">
                <c:v>2.2499999999999899E-2</c:v>
              </c:pt>
              <c:pt idx="71">
                <c:v>2.1024999999999898E-2</c:v>
              </c:pt>
              <c:pt idx="72">
                <c:v>1.9599999999999899E-2</c:v>
              </c:pt>
              <c:pt idx="73">
                <c:v>1.8224999999999898E-2</c:v>
              </c:pt>
              <c:pt idx="74">
                <c:v>1.6899999999999898E-2</c:v>
              </c:pt>
              <c:pt idx="75">
                <c:v>1.5624999999999898E-2</c:v>
              </c:pt>
              <c:pt idx="76">
                <c:v>1.4399999999999901E-2</c:v>
              </c:pt>
              <c:pt idx="77">
                <c:v>1.3224999999999898E-2</c:v>
              </c:pt>
              <c:pt idx="78">
                <c:v>1.2099999999999901E-2</c:v>
              </c:pt>
              <c:pt idx="79">
                <c:v>1.1024999999999898E-2</c:v>
              </c:pt>
              <c:pt idx="80">
                <c:v>9.9999999999999291E-3</c:v>
              </c:pt>
              <c:pt idx="81">
                <c:v>9.0249999999999289E-3</c:v>
              </c:pt>
              <c:pt idx="82">
                <c:v>8.0999999999999302E-3</c:v>
              </c:pt>
              <c:pt idx="83">
                <c:v>7.2249999999999389E-3</c:v>
              </c:pt>
              <c:pt idx="84">
                <c:v>6.3999999999999396E-3</c:v>
              </c:pt>
              <c:pt idx="85">
                <c:v>5.6249999999999391E-3</c:v>
              </c:pt>
              <c:pt idx="86">
                <c:v>4.8999999999999495E-3</c:v>
              </c:pt>
              <c:pt idx="87">
                <c:v>4.2249999999999493E-3</c:v>
              </c:pt>
              <c:pt idx="88">
                <c:v>3.5999999999999496E-3</c:v>
              </c:pt>
              <c:pt idx="89">
                <c:v>3.0249999999999596E-3</c:v>
              </c:pt>
              <c:pt idx="90">
                <c:v>2.4999999999999602E-3</c:v>
              </c:pt>
              <c:pt idx="91">
                <c:v>2.02499999999996E-3</c:v>
              </c:pt>
              <c:pt idx="92">
                <c:v>1.5999999999999697E-3</c:v>
              </c:pt>
              <c:pt idx="93">
                <c:v>1.2249999999999698E-3</c:v>
              </c:pt>
              <c:pt idx="94">
                <c:v>8.9999999999997504E-4</c:v>
              </c:pt>
              <c:pt idx="95">
                <c:v>6.2499999999997898E-4</c:v>
              </c:pt>
              <c:pt idx="96">
                <c:v>3.99999999999983E-4</c:v>
              </c:pt>
              <c:pt idx="97">
                <c:v>2.2499999999998698E-4</c:v>
              </c:pt>
              <c:pt idx="98">
                <c:v>2.1024999999998898E-4</c:v>
              </c:pt>
              <c:pt idx="99">
                <c:v>1.9599999999999097E-4</c:v>
              </c:pt>
              <c:pt idx="100">
                <c:v>1.8224999999999296E-4</c:v>
              </c:pt>
              <c:pt idx="101">
                <c:v>1.6899999999999497E-4</c:v>
              </c:pt>
              <c:pt idx="102">
                <c:v>1.5624999999999596E-4</c:v>
              </c:pt>
              <c:pt idx="103">
                <c:v>1.43999999999998E-4</c:v>
              </c:pt>
              <c:pt idx="104">
                <c:v>1.3224999999999899E-4</c:v>
              </c:pt>
              <c:pt idx="105">
                <c:v>1.21E-4</c:v>
              </c:pt>
              <c:pt idx="106">
                <c:v>1.10250000000001E-4</c:v>
              </c:pt>
              <c:pt idx="107">
                <c:v>1.00000000000002E-4</c:v>
              </c:pt>
              <c:pt idx="108">
                <c:v>9.0250000000003291E-5</c:v>
              </c:pt>
              <c:pt idx="109">
                <c:v>8.1000000000004097E-5</c:v>
              </c:pt>
              <c:pt idx="110">
                <c:v>7.2250000000004792E-5</c:v>
              </c:pt>
              <c:pt idx="111">
                <c:v>6.4000000000005405E-5</c:v>
              </c:pt>
              <c:pt idx="112">
                <c:v>5.6250000000005901E-5</c:v>
              </c:pt>
              <c:pt idx="113">
                <c:v>4.9000000000006294E-5</c:v>
              </c:pt>
              <c:pt idx="114">
                <c:v>4.225000000000659E-5</c:v>
              </c:pt>
              <c:pt idx="115">
                <c:v>3.6000000000006703E-5</c:v>
              </c:pt>
              <c:pt idx="116">
                <c:v>3.0250000000006797E-5</c:v>
              </c:pt>
              <c:pt idx="117">
                <c:v>2.50000000000067E-5</c:v>
              </c:pt>
              <c:pt idx="118">
                <c:v>2.0250000000006496E-5</c:v>
              </c:pt>
              <c:pt idx="119">
                <c:v>1.60000000000062E-5</c:v>
              </c:pt>
              <c:pt idx="120">
                <c:v>1.2250000000005898E-5</c:v>
              </c:pt>
              <c:pt idx="121">
                <c:v>9.0000000000053501E-6</c:v>
              </c:pt>
              <c:pt idx="122">
                <c:v>6.2500000000047293E-6</c:v>
              </c:pt>
              <c:pt idx="123">
                <c:v>4.0000000000040004E-6</c:v>
              </c:pt>
              <c:pt idx="124">
                <c:v>2.2500000000031701E-6</c:v>
              </c:pt>
              <c:pt idx="125">
                <c:v>1.0000000000022198E-6</c:v>
              </c:pt>
              <c:pt idx="126">
                <c:v>2.5000000000116593E-7</c:v>
              </c:pt>
              <c:pt idx="127">
                <c:v>1.49144014893348E-30</c:v>
              </c:pt>
            </c:numLit>
          </c:yVal>
          <c:smooth val="0"/>
          <c:extLst>
            <c:ext xmlns:c16="http://schemas.microsoft.com/office/drawing/2014/chart" uri="{C3380CC4-5D6E-409C-BE32-E72D297353CC}">
              <c16:uniqueId val="{00000002-48BA-4500-BDFD-04F5E0E0A652}"/>
            </c:ext>
          </c:extLst>
        </c:ser>
        <c:dLbls>
          <c:showLegendKey val="0"/>
          <c:showVal val="0"/>
          <c:showCatName val="0"/>
          <c:showSerName val="0"/>
          <c:showPercent val="0"/>
          <c:showBubbleSize val="0"/>
        </c:dLbls>
        <c:axId val="519048576"/>
        <c:axId val="519054848"/>
      </c:scatterChart>
      <c:valAx>
        <c:axId val="519048576"/>
        <c:scaling>
          <c:orientation val="minMax"/>
          <c:max val="1"/>
          <c:min val="0.5"/>
        </c:scaling>
        <c:delete val="0"/>
        <c:axPos val="b"/>
        <c:title>
          <c:tx>
            <c:rich>
              <a:bodyPr rot="0" vert="horz"/>
              <a:lstStyle/>
              <a:p>
                <a:pPr algn="ctr">
                  <a:defRPr/>
                </a:pPr>
                <a:r>
                  <a:rPr lang="en-US" b="1" u="none" baseline="0">
                    <a:solidFill>
                      <a:schemeClr val="tx1"/>
                    </a:solidFill>
                    <a:latin typeface="Segoe UI"/>
                    <a:ea typeface="Segoe UI"/>
                    <a:cs typeface="Segoe UI"/>
                  </a:rPr>
                  <a:t>Percentile</a:t>
                </a:r>
              </a:p>
            </c:rich>
          </c:tx>
          <c:overlay val="0"/>
          <c:spPr>
            <a:noFill/>
            <a:ln w="9525">
              <a:noFill/>
            </a:ln>
          </c:spPr>
        </c:title>
        <c:numFmt formatCode="0%" sourceLinked="0"/>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519054848"/>
        <c:crosses val="autoZero"/>
        <c:crossBetween val="midCat"/>
      </c:valAx>
      <c:valAx>
        <c:axId val="519054848"/>
        <c:scaling>
          <c:orientation val="minMax"/>
          <c:max val="0.5"/>
        </c:scaling>
        <c:delete val="0"/>
        <c:axPos val="l"/>
        <c:majorGridlines/>
        <c:title>
          <c:tx>
            <c:rich>
              <a:bodyPr rot="-5400000" vert="horz"/>
              <a:lstStyle/>
              <a:p>
                <a:pPr algn="ctr">
                  <a:defRPr/>
                </a:pPr>
                <a:r>
                  <a:rPr lang="en-US" b="1" u="none" baseline="0">
                    <a:solidFill>
                      <a:schemeClr val="tx1"/>
                    </a:solidFill>
                    <a:latin typeface="Segoe UI"/>
                    <a:ea typeface="Segoe UI"/>
                    <a:cs typeface="Segoe UI"/>
                  </a:rPr>
                  <a:t>Joint exceedance Probability</a:t>
                </a:r>
              </a:p>
            </c:rich>
          </c:tx>
          <c:layout>
            <c:manualLayout>
              <c:xMode val="edge"/>
              <c:yMode val="edge"/>
              <c:x val="2.4500000000000001E-2"/>
              <c:y val="0.17349999999999999"/>
            </c:manualLayout>
          </c:layout>
          <c:overlay val="0"/>
          <c:spPr>
            <a:noFill/>
            <a:ln w="9525">
              <a:noFill/>
            </a:ln>
          </c:spPr>
        </c:title>
        <c:numFmt formatCode="0%" sourceLinked="0"/>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519048576"/>
        <c:crosses val="autoZero"/>
        <c:crossBetween val="midCat"/>
      </c:valAx>
    </c:plotArea>
    <c:legend>
      <c:legendPos val="t"/>
      <c:layout>
        <c:manualLayout>
          <c:xMode val="edge"/>
          <c:yMode val="edge"/>
          <c:x val="0.11275"/>
          <c:y val="3.075E-2"/>
          <c:w val="0.73050000000000004"/>
          <c:h val="8.4500000000000006E-2"/>
        </c:manualLayout>
      </c:layout>
      <c:overlay val="0"/>
    </c:legend>
    <c:plotVisOnly val="1"/>
    <c:dispBlanksAs val="gap"/>
    <c:showDLblsOverMax val="0"/>
  </c:chart>
  <c:spPr>
    <a:ln w="9525" cap="flat" cmpd="sng">
      <a:solidFill>
        <a:schemeClr val="bg1">
          <a:lumMod val="75000"/>
        </a:schemeClr>
      </a:solidFill>
    </a:ln>
  </c:spPr>
  <c:txPr>
    <a:bodyPr rot="0" vert="horz"/>
    <a:lstStyle/>
    <a:p>
      <a:pPr>
        <a:defRPr lang="en-US" b="1" u="none" baseline="0">
          <a:solidFill>
            <a:schemeClr val="tx1"/>
          </a:solidFill>
          <a:latin typeface="Segoe UI"/>
          <a:ea typeface="Segoe UI"/>
          <a:cs typeface="Segoe UI"/>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600" b="1" u="none" baseline="0">
                <a:solidFill>
                  <a:schemeClr val="tx1"/>
                </a:solidFill>
                <a:latin typeface="Segoe UI"/>
                <a:ea typeface="Segoe UI"/>
                <a:cs typeface="Segoe UI"/>
              </a:rPr>
              <a:t>Insurance Risk at the 99.5th Percentile</a:t>
            </a:r>
          </a:p>
        </c:rich>
      </c:tx>
      <c:overlay val="0"/>
      <c:spPr>
        <a:noFill/>
        <a:ln w="9525">
          <a:noFill/>
        </a:ln>
      </c:spPr>
    </c:title>
    <c:autoTitleDeleted val="0"/>
    <c:plotArea>
      <c:layout>
        <c:manualLayout>
          <c:layoutTarget val="inner"/>
          <c:xMode val="edge"/>
          <c:yMode val="edge"/>
          <c:x val="0.10725"/>
          <c:y val="0.61350000000000005"/>
          <c:w val="0.78599999999999992"/>
          <c:h val="0.18049999999999997"/>
        </c:manualLayout>
      </c:layout>
      <c:scatterChart>
        <c:scatterStyle val="lineMarker"/>
        <c:varyColors val="0"/>
        <c:ser>
          <c:idx val="0"/>
          <c:order val="0"/>
          <c:tx>
            <c:v>Range</c:v>
          </c:tx>
          <c:spPr>
            <a:ln w="28575" cmpd="sng">
              <a:solidFill>
                <a:srgbClr val="002060"/>
              </a:solidFill>
            </a:ln>
          </c:spPr>
          <c:marker>
            <c:symbol val="none"/>
          </c:marker>
          <c:xVal>
            <c:strRef>
              <c:f>('521'!$F$122,'521'!$F$126)</c:f>
              <c:strCache>
                <c:ptCount val="2"/>
                <c:pt idx="0">
                  <c:v>= 510.5 W1 + 510.5 X1 + 510.5 Y1</c:v>
                </c:pt>
                <c:pt idx="1">
                  <c:v>= 521.5 Mean Insurance Risk (SST)
 + SQRT(SUMXMY2 ( Premium risk 99.5th : Reserve risk 99.5th , Premium risk Mean : Reserve risk Mean ))</c:v>
                </c:pt>
              </c:strCache>
            </c:strRef>
          </c:xVal>
          <c:yVal>
            <c:numLit>
              <c:formatCode>General</c:formatCode>
              <c:ptCount val="3"/>
              <c:pt idx="0">
                <c:v>1</c:v>
              </c:pt>
              <c:pt idx="1">
                <c:v>1</c:v>
              </c:pt>
              <c:pt idx="2">
                <c:v>1</c:v>
              </c:pt>
            </c:numLit>
          </c:yVal>
          <c:smooth val="0"/>
          <c:extLst>
            <c:ext xmlns:c16="http://schemas.microsoft.com/office/drawing/2014/chart" uri="{C3380CC4-5D6E-409C-BE32-E72D297353CC}">
              <c16:uniqueId val="{00000000-05C4-4CD2-AB10-1453E5A5F8D3}"/>
            </c:ext>
          </c:extLst>
        </c:ser>
        <c:ser>
          <c:idx val="1"/>
          <c:order val="1"/>
          <c:tx>
            <c:strRef>
              <c:f>'521'!$C$126</c:f>
              <c:strCache>
                <c:ptCount val="1"/>
                <c:pt idx="0">
                  <c:v>Insurance Risk (SST)</c:v>
                </c:pt>
              </c:strCache>
            </c:strRef>
          </c:tx>
          <c:spPr>
            <a:ln w="28575">
              <a:noFill/>
            </a:ln>
          </c:spPr>
          <c:marker>
            <c:symbol val="circle"/>
            <c:size val="8"/>
          </c:marker>
          <c:dPt>
            <c:idx val="0"/>
            <c:marker>
              <c:symbol val="circle"/>
              <c:size val="10"/>
            </c:marker>
            <c:bubble3D val="0"/>
            <c:extLst>
              <c:ext xmlns:c16="http://schemas.microsoft.com/office/drawing/2014/chart" uri="{C3380CC4-5D6E-409C-BE32-E72D297353CC}">
                <c16:uniqueId val="{00000001-05C4-4CD2-AB10-1453E5A5F8D3}"/>
              </c:ext>
            </c:extLst>
          </c:dPt>
          <c:xVal>
            <c:strRef>
              <c:f>'521'!$F$126</c:f>
              <c:strCache>
                <c:ptCount val="1"/>
                <c:pt idx="0">
                  <c:v>= 521.5 Mean Insurance Risk (SST)
 + SQRT(SUMXMY2 ( Premium risk 99.5th : Reserve risk 99.5th , Premium risk Mean : Reserve risk Mean ))</c:v>
                </c:pt>
              </c:strCache>
            </c:strRef>
          </c:xVal>
          <c:yVal>
            <c:numLit>
              <c:formatCode>General</c:formatCode>
              <c:ptCount val="1"/>
              <c:pt idx="0">
                <c:v>1</c:v>
              </c:pt>
            </c:numLit>
          </c:yVal>
          <c:smooth val="0"/>
          <c:extLst>
            <c:ext xmlns:c16="http://schemas.microsoft.com/office/drawing/2014/chart" uri="{C3380CC4-5D6E-409C-BE32-E72D297353CC}">
              <c16:uniqueId val="{00000002-05C4-4CD2-AB10-1453E5A5F8D3}"/>
            </c:ext>
          </c:extLst>
        </c:ser>
        <c:ser>
          <c:idx val="2"/>
          <c:order val="2"/>
          <c:tx>
            <c:strRef>
              <c:f>'521'!$C$122</c:f>
              <c:strCache>
                <c:ptCount val="1"/>
                <c:pt idx="0">
                  <c:v>Insurance Risk (Modelled)</c:v>
                </c:pt>
              </c:strCache>
            </c:strRef>
          </c:tx>
          <c:spPr>
            <a:ln w="28575">
              <a:noFill/>
            </a:ln>
          </c:spPr>
          <c:marker>
            <c:symbol val="square"/>
            <c:size val="8"/>
            <c:spPr>
              <a:solidFill>
                <a:schemeClr val="accent5">
                  <a:lumMod val="75000"/>
                </a:schemeClr>
              </a:solidFill>
              <a:ln w="9525" cap="flat" cmpd="sng">
                <a:solidFill>
                  <a:schemeClr val="accent1"/>
                </a:solidFill>
              </a:ln>
              <a:effectLst/>
            </c:spPr>
          </c:marker>
          <c:xVal>
            <c:strRef>
              <c:f>'521'!$F$122</c:f>
              <c:strCache>
                <c:ptCount val="1"/>
                <c:pt idx="0">
                  <c:v>= 510.5 W1 + 510.5 X1 + 510.5 Y1</c:v>
                </c:pt>
              </c:strCache>
            </c:strRef>
          </c:xVal>
          <c:yVal>
            <c:numLit>
              <c:formatCode>General</c:formatCode>
              <c:ptCount val="1"/>
              <c:pt idx="0">
                <c:v>1</c:v>
              </c:pt>
            </c:numLit>
          </c:yVal>
          <c:smooth val="0"/>
          <c:extLst>
            <c:ext xmlns:c16="http://schemas.microsoft.com/office/drawing/2014/chart" uri="{C3380CC4-5D6E-409C-BE32-E72D297353CC}">
              <c16:uniqueId val="{00000003-05C4-4CD2-AB10-1453E5A5F8D3}"/>
            </c:ext>
          </c:extLst>
        </c:ser>
        <c:ser>
          <c:idx val="3"/>
          <c:order val="3"/>
          <c:tx>
            <c:strRef>
              <c:f>'521'!$C$121</c:f>
              <c:strCache>
                <c:ptCount val="1"/>
                <c:pt idx="0">
                  <c:v>Insurance Risk (Fully Dependent)</c:v>
                </c:pt>
              </c:strCache>
            </c:strRef>
          </c:tx>
          <c:spPr>
            <a:ln w="28575">
              <a:noFill/>
            </a:ln>
          </c:spPr>
          <c:marker>
            <c:symbol val="triangle"/>
            <c:size val="8"/>
            <c:spPr>
              <a:solidFill>
                <a:srgbClr val="FFC000"/>
              </a:solidFill>
              <a:ln w="9525" cap="flat" cmpd="sng">
                <a:solidFill>
                  <a:srgbClr val="FFC000"/>
                </a:solidFill>
              </a:ln>
              <a:effectLst/>
            </c:spPr>
          </c:marker>
          <c:xVal>
            <c:strRef>
              <c:f>'521'!$F$121</c:f>
              <c:strCache>
                <c:ptCount val="1"/>
                <c:pt idx="0">
                  <c:v>= 521.5 99.5th Risk: Premium + Reserve</c:v>
                </c:pt>
              </c:strCache>
            </c:strRef>
          </c:xVal>
          <c:yVal>
            <c:numLit>
              <c:formatCode>General</c:formatCode>
              <c:ptCount val="1"/>
              <c:pt idx="0">
                <c:v>1</c:v>
              </c:pt>
            </c:numLit>
          </c:yVal>
          <c:smooth val="0"/>
          <c:extLst>
            <c:ext xmlns:c16="http://schemas.microsoft.com/office/drawing/2014/chart" uri="{C3380CC4-5D6E-409C-BE32-E72D297353CC}">
              <c16:uniqueId val="{00000004-05C4-4CD2-AB10-1453E5A5F8D3}"/>
            </c:ext>
          </c:extLst>
        </c:ser>
        <c:dLbls>
          <c:showLegendKey val="0"/>
          <c:showVal val="0"/>
          <c:showCatName val="0"/>
          <c:showSerName val="0"/>
          <c:showPercent val="0"/>
          <c:showBubbleSize val="0"/>
        </c:dLbls>
        <c:axId val="356604928"/>
        <c:axId val="356607104"/>
      </c:scatterChart>
      <c:valAx>
        <c:axId val="356604928"/>
        <c:scaling>
          <c:orientation val="minMax"/>
        </c:scaling>
        <c:delete val="0"/>
        <c:axPos val="b"/>
        <c:numFmt formatCode="##,##0.00,,_-;[Red]\(##,##0.00,,\);\-_;\ " sourceLinked="1"/>
        <c:majorTickMark val="out"/>
        <c:minorTickMark val="none"/>
        <c:tickLblPos val="nextTo"/>
        <c:crossAx val="356607104"/>
        <c:crosses val="autoZero"/>
        <c:crossBetween val="midCat"/>
      </c:valAx>
      <c:valAx>
        <c:axId val="356607104"/>
        <c:scaling>
          <c:orientation val="minMax"/>
          <c:max val="1"/>
          <c:min val="0.95"/>
        </c:scaling>
        <c:delete val="1"/>
        <c:axPos val="l"/>
        <c:majorGridlines>
          <c:spPr>
            <a:ln w="9525">
              <a:noFill/>
            </a:ln>
          </c:spPr>
        </c:majorGridlines>
        <c:numFmt formatCode="General" sourceLinked="1"/>
        <c:majorTickMark val="out"/>
        <c:minorTickMark val="none"/>
        <c:tickLblPos val="nextTo"/>
        <c:crossAx val="356604928"/>
        <c:crosses val="autoZero"/>
        <c:crossBetween val="midCat"/>
      </c:valAx>
    </c:plotArea>
    <c:legend>
      <c:legendPos val="t"/>
      <c:legendEntry>
        <c:idx val="0"/>
        <c:delete val="1"/>
      </c:legendEntry>
      <c:layout>
        <c:manualLayout>
          <c:xMode val="edge"/>
          <c:yMode val="edge"/>
          <c:x val="8.6749999999999994E-2"/>
          <c:y val="0.27100000000000002"/>
          <c:w val="0.80699999999999994"/>
          <c:h val="9.6000000000000002E-2"/>
        </c:manualLayout>
      </c:layout>
      <c:overlay val="0"/>
      <c:txPr>
        <a:bodyPr rot="0" vert="horz"/>
        <a:lstStyle/>
        <a:p>
          <a:pPr>
            <a:defRPr lang="en-US" sz="1000" b="1" u="none" baseline="0">
              <a:solidFill>
                <a:schemeClr val="tx1"/>
              </a:solidFill>
              <a:latin typeface="Segoe UI"/>
              <a:ea typeface="Segoe UI"/>
              <a:cs typeface="Segoe UI"/>
            </a:defRPr>
          </a:pPr>
          <a:endParaRPr lang="en-US"/>
        </a:p>
      </c:txPr>
    </c:legend>
    <c:plotVisOnly val="1"/>
    <c:dispBlanksAs val="gap"/>
    <c:showDLblsOverMax val="0"/>
  </c:chart>
  <c:txPr>
    <a:bodyPr rot="0" vert="horz"/>
    <a:lstStyle/>
    <a:p>
      <a:pPr>
        <a:defRPr lang="en-US" sz="800" b="1" u="none" baseline="0">
          <a:solidFill>
            <a:schemeClr val="tx1"/>
          </a:solidFill>
          <a:latin typeface="Arial"/>
          <a:ea typeface="Arial"/>
          <a:cs typeface="Arial"/>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600" b="1" u="none" baseline="0">
                <a:solidFill>
                  <a:schemeClr val="tx1"/>
                </a:solidFill>
                <a:latin typeface="Segoe UI"/>
                <a:ea typeface="Segoe UI"/>
                <a:cs typeface="Segoe UI"/>
              </a:rPr>
              <a:t>Balance Sheet Position at the 99.5th Percentile (SCR)</a:t>
            </a:r>
          </a:p>
        </c:rich>
      </c:tx>
      <c:overlay val="0"/>
      <c:spPr>
        <a:noFill/>
        <a:ln w="9525">
          <a:noFill/>
        </a:ln>
      </c:spPr>
    </c:title>
    <c:autoTitleDeleted val="0"/>
    <c:plotArea>
      <c:layout>
        <c:manualLayout>
          <c:layoutTarget val="inner"/>
          <c:xMode val="edge"/>
          <c:yMode val="edge"/>
          <c:x val="0.10725"/>
          <c:y val="0.61350000000000005"/>
          <c:w val="0.78599999999999992"/>
          <c:h val="0.18049999999999997"/>
        </c:manualLayout>
      </c:layout>
      <c:scatterChart>
        <c:scatterStyle val="lineMarker"/>
        <c:varyColors val="0"/>
        <c:ser>
          <c:idx val="0"/>
          <c:order val="0"/>
          <c:tx>
            <c:v>Range</c:v>
          </c:tx>
          <c:spPr>
            <a:ln w="28575" cmpd="sng">
              <a:solidFill>
                <a:srgbClr val="002060"/>
              </a:solidFill>
            </a:ln>
          </c:spPr>
          <c:marker>
            <c:symbol val="none"/>
          </c:marker>
          <c:xVal>
            <c:strRef>
              <c:f>('521'!$F$153,'521'!$F$158)</c:f>
              <c:strCache>
                <c:ptCount val="2"/>
                <c:pt idx="0">
                  <c:v>= SUM (521.6 99.5th: Insurance risk,
Credit risk, Market risk, Operational risk)</c:v>
                </c:pt>
                <c:pt idx="1">
                  <c:v>= 521.6 Mean SCR (SST)
+ SQRT(SUMXMY2 ( [521.6 Mean: Insurance risk, Credit risk, Market risk, Operational risk] , [521.6 99.5th: Insurance risk, Credit risk, Market risk, Operational risk] ))</c:v>
                </c:pt>
              </c:strCache>
            </c:strRef>
          </c:xVal>
          <c:yVal>
            <c:numLit>
              <c:formatCode>General</c:formatCode>
              <c:ptCount val="3"/>
              <c:pt idx="0">
                <c:v>1</c:v>
              </c:pt>
              <c:pt idx="1">
                <c:v>1</c:v>
              </c:pt>
              <c:pt idx="2">
                <c:v>1</c:v>
              </c:pt>
            </c:numLit>
          </c:yVal>
          <c:smooth val="0"/>
          <c:extLst>
            <c:ext xmlns:c16="http://schemas.microsoft.com/office/drawing/2014/chart" uri="{C3380CC4-5D6E-409C-BE32-E72D297353CC}">
              <c16:uniqueId val="{00000000-B10C-4547-841B-2FF8157BB1D4}"/>
            </c:ext>
          </c:extLst>
        </c:ser>
        <c:ser>
          <c:idx val="1"/>
          <c:order val="1"/>
          <c:tx>
            <c:strRef>
              <c:f>'521'!$C$158</c:f>
              <c:strCache>
                <c:ptCount val="1"/>
                <c:pt idx="0">
                  <c:v>SCR (SST)</c:v>
                </c:pt>
              </c:strCache>
            </c:strRef>
          </c:tx>
          <c:spPr>
            <a:ln w="28575">
              <a:noFill/>
            </a:ln>
          </c:spPr>
          <c:marker>
            <c:symbol val="circle"/>
            <c:size val="8"/>
          </c:marker>
          <c:dPt>
            <c:idx val="0"/>
            <c:marker>
              <c:symbol val="circle"/>
              <c:size val="10"/>
            </c:marker>
            <c:bubble3D val="0"/>
            <c:extLst>
              <c:ext xmlns:c16="http://schemas.microsoft.com/office/drawing/2014/chart" uri="{C3380CC4-5D6E-409C-BE32-E72D297353CC}">
                <c16:uniqueId val="{00000001-B10C-4547-841B-2FF8157BB1D4}"/>
              </c:ext>
            </c:extLst>
          </c:dPt>
          <c:xVal>
            <c:strRef>
              <c:f>'521'!$F$158</c:f>
              <c:strCache>
                <c:ptCount val="1"/>
                <c:pt idx="0">
                  <c:v>= 521.6 Mean SCR (SST)
+ SQRT(SUMXMY2 ( [521.6 Mean: Insurance risk, Credit risk, Market risk, Operational risk] , [521.6 99.5th: Insurance risk, Credit risk, Market risk, Operational risk] ))</c:v>
                </c:pt>
              </c:strCache>
            </c:strRef>
          </c:xVal>
          <c:yVal>
            <c:numLit>
              <c:formatCode>General</c:formatCode>
              <c:ptCount val="1"/>
              <c:pt idx="0">
                <c:v>1</c:v>
              </c:pt>
            </c:numLit>
          </c:yVal>
          <c:smooth val="0"/>
          <c:extLst>
            <c:ext xmlns:c16="http://schemas.microsoft.com/office/drawing/2014/chart" uri="{C3380CC4-5D6E-409C-BE32-E72D297353CC}">
              <c16:uniqueId val="{00000002-B10C-4547-841B-2FF8157BB1D4}"/>
            </c:ext>
          </c:extLst>
        </c:ser>
        <c:ser>
          <c:idx val="2"/>
          <c:order val="2"/>
          <c:tx>
            <c:strRef>
              <c:f>'521'!$C$154</c:f>
              <c:strCache>
                <c:ptCount val="1"/>
                <c:pt idx="0">
                  <c:v>SCR (Modelled)</c:v>
                </c:pt>
              </c:strCache>
            </c:strRef>
          </c:tx>
          <c:spPr>
            <a:ln w="28575">
              <a:noFill/>
            </a:ln>
          </c:spPr>
          <c:marker>
            <c:symbol val="square"/>
            <c:size val="8"/>
            <c:spPr>
              <a:solidFill>
                <a:schemeClr val="accent5">
                  <a:lumMod val="75000"/>
                </a:schemeClr>
              </a:solidFill>
              <a:ln w="9525" cap="flat" cmpd="sng">
                <a:solidFill>
                  <a:schemeClr val="accent1"/>
                </a:solidFill>
              </a:ln>
              <a:effectLst/>
            </c:spPr>
          </c:marker>
          <c:xVal>
            <c:strRef>
              <c:f>'521'!$F$154</c:f>
              <c:strCache>
                <c:ptCount val="1"/>
                <c:pt idx="0">
                  <c:v>= 520.5 Y7 + 520.5 W1 + 520.5 X1 </c:v>
                </c:pt>
              </c:strCache>
            </c:strRef>
          </c:xVal>
          <c:yVal>
            <c:numLit>
              <c:formatCode>General</c:formatCode>
              <c:ptCount val="1"/>
              <c:pt idx="0">
                <c:v>1</c:v>
              </c:pt>
            </c:numLit>
          </c:yVal>
          <c:smooth val="0"/>
          <c:extLst>
            <c:ext xmlns:c16="http://schemas.microsoft.com/office/drawing/2014/chart" uri="{C3380CC4-5D6E-409C-BE32-E72D297353CC}">
              <c16:uniqueId val="{00000003-B10C-4547-841B-2FF8157BB1D4}"/>
            </c:ext>
          </c:extLst>
        </c:ser>
        <c:ser>
          <c:idx val="3"/>
          <c:order val="3"/>
          <c:tx>
            <c:strRef>
              <c:f>'521'!$C$153</c:f>
              <c:strCache>
                <c:ptCount val="1"/>
                <c:pt idx="0">
                  <c:v>SCR (Fully Dependent)</c:v>
                </c:pt>
              </c:strCache>
            </c:strRef>
          </c:tx>
          <c:spPr>
            <a:ln w="28575">
              <a:noFill/>
            </a:ln>
          </c:spPr>
          <c:marker>
            <c:symbol val="triangle"/>
            <c:size val="8"/>
            <c:spPr>
              <a:solidFill>
                <a:srgbClr val="FFC000"/>
              </a:solidFill>
              <a:ln w="9525" cap="flat" cmpd="sng">
                <a:solidFill>
                  <a:srgbClr val="FFC000"/>
                </a:solidFill>
              </a:ln>
              <a:effectLst/>
            </c:spPr>
          </c:marker>
          <c:xVal>
            <c:strRef>
              <c:f>'521'!$F$153</c:f>
              <c:strCache>
                <c:ptCount val="1"/>
                <c:pt idx="0">
                  <c:v>= SUM (521.6 99.5th: Insurance risk,
Credit risk, Market risk, Operational risk)</c:v>
                </c:pt>
              </c:strCache>
            </c:strRef>
          </c:xVal>
          <c:yVal>
            <c:numLit>
              <c:formatCode>General</c:formatCode>
              <c:ptCount val="1"/>
              <c:pt idx="0">
                <c:v>1</c:v>
              </c:pt>
            </c:numLit>
          </c:yVal>
          <c:smooth val="0"/>
          <c:extLst>
            <c:ext xmlns:c16="http://schemas.microsoft.com/office/drawing/2014/chart" uri="{C3380CC4-5D6E-409C-BE32-E72D297353CC}">
              <c16:uniqueId val="{00000004-B10C-4547-841B-2FF8157BB1D4}"/>
            </c:ext>
          </c:extLst>
        </c:ser>
        <c:dLbls>
          <c:showLegendKey val="0"/>
          <c:showVal val="0"/>
          <c:showCatName val="0"/>
          <c:showSerName val="0"/>
          <c:showPercent val="0"/>
          <c:showBubbleSize val="0"/>
        </c:dLbls>
        <c:axId val="356629888"/>
        <c:axId val="356644352"/>
      </c:scatterChart>
      <c:valAx>
        <c:axId val="356629888"/>
        <c:scaling>
          <c:orientation val="minMax"/>
        </c:scaling>
        <c:delete val="0"/>
        <c:axPos val="b"/>
        <c:numFmt formatCode="##,##0.00,,_-;[Red]\(##,##0.00,,\);\-_;\ " sourceLinked="1"/>
        <c:majorTickMark val="out"/>
        <c:minorTickMark val="none"/>
        <c:tickLblPos val="nextTo"/>
        <c:crossAx val="356644352"/>
        <c:crosses val="autoZero"/>
        <c:crossBetween val="midCat"/>
      </c:valAx>
      <c:valAx>
        <c:axId val="356644352"/>
        <c:scaling>
          <c:orientation val="minMax"/>
          <c:max val="1"/>
          <c:min val="0.95"/>
        </c:scaling>
        <c:delete val="1"/>
        <c:axPos val="l"/>
        <c:majorGridlines>
          <c:spPr>
            <a:ln w="9525">
              <a:noFill/>
            </a:ln>
          </c:spPr>
        </c:majorGridlines>
        <c:numFmt formatCode="General" sourceLinked="1"/>
        <c:majorTickMark val="out"/>
        <c:minorTickMark val="none"/>
        <c:tickLblPos val="nextTo"/>
        <c:crossAx val="356629888"/>
        <c:crosses val="autoZero"/>
        <c:crossBetween val="midCat"/>
      </c:valAx>
    </c:plotArea>
    <c:legend>
      <c:legendPos val="t"/>
      <c:legendEntry>
        <c:idx val="0"/>
        <c:delete val="1"/>
      </c:legendEntry>
      <c:layout>
        <c:manualLayout>
          <c:xMode val="edge"/>
          <c:yMode val="edge"/>
          <c:x val="0.20624999999999999"/>
          <c:y val="0.20824999999999996"/>
          <c:w val="0.5655"/>
          <c:h val="0.12475"/>
        </c:manualLayout>
      </c:layout>
      <c:overlay val="0"/>
      <c:txPr>
        <a:bodyPr rot="0" vert="horz"/>
        <a:lstStyle/>
        <a:p>
          <a:pPr>
            <a:defRPr lang="en-US" sz="1000" b="1" u="none" baseline="0">
              <a:solidFill>
                <a:schemeClr val="tx1"/>
              </a:solidFill>
              <a:latin typeface="Segoe UI"/>
              <a:ea typeface="Segoe UI"/>
              <a:cs typeface="Segoe UI"/>
            </a:defRPr>
          </a:pPr>
          <a:endParaRPr lang="en-US"/>
        </a:p>
      </c:txPr>
    </c:legend>
    <c:plotVisOnly val="1"/>
    <c:dispBlanksAs val="gap"/>
    <c:showDLblsOverMax val="0"/>
  </c:chart>
  <c:txPr>
    <a:bodyPr rot="0" vert="horz"/>
    <a:lstStyle/>
    <a:p>
      <a:pPr>
        <a:defRPr lang="en-US" sz="800" b="1" u="none" baseline="0">
          <a:solidFill>
            <a:schemeClr val="tx1"/>
          </a:solidFill>
          <a:latin typeface="Arial"/>
          <a:ea typeface="Arial"/>
          <a:cs typeface="Arial"/>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600" b="1" u="none" baseline="0">
                <a:solidFill>
                  <a:schemeClr val="tx1"/>
                </a:solidFill>
                <a:latin typeface="Segoe UI"/>
                <a:ea typeface="Segoe UI"/>
                <a:cs typeface="Segoe UI"/>
              </a:rPr>
              <a:t>Insurance Risk excluding Cat at the 99.5th Percentile</a:t>
            </a:r>
          </a:p>
        </c:rich>
      </c:tx>
      <c:overlay val="0"/>
      <c:spPr>
        <a:noFill/>
        <a:ln w="9525">
          <a:noFill/>
        </a:ln>
      </c:spPr>
    </c:title>
    <c:autoTitleDeleted val="0"/>
    <c:plotArea>
      <c:layout>
        <c:manualLayout>
          <c:layoutTarget val="inner"/>
          <c:xMode val="edge"/>
          <c:yMode val="edge"/>
          <c:x val="0.10725"/>
          <c:y val="0.61350000000000005"/>
          <c:w val="0.78599999999999992"/>
          <c:h val="0.18049999999999997"/>
        </c:manualLayout>
      </c:layout>
      <c:scatterChart>
        <c:scatterStyle val="lineMarker"/>
        <c:varyColors val="0"/>
        <c:ser>
          <c:idx val="0"/>
          <c:order val="0"/>
          <c:tx>
            <c:v>Range</c:v>
          </c:tx>
          <c:spPr>
            <a:ln w="28575" cmpd="sng">
              <a:solidFill>
                <a:srgbClr val="002060"/>
              </a:solidFill>
            </a:ln>
          </c:spPr>
          <c:marker>
            <c:symbol val="none"/>
          </c:marker>
          <c:xVal>
            <c:strRef>
              <c:f>('521'!$F$184,'521'!$F$188)</c:f>
              <c:strCache>
                <c:ptCount val="2"/>
                <c:pt idx="0">
                  <c:v>= 520.6 AA1 + 520.6 AB1 + 520.6 AC1</c:v>
                </c:pt>
                <c:pt idx="1">
                  <c:v>= 521.7 Mean Insurance risk Exc Cat (SST)
 + SQRT(SUMXMY2 ( [521.7 Mean: Premium risk Exc Cat, Reserve risk] , [521.7 99.5th: Premium risk Exc Cat, Reserve risk] ))</c:v>
                </c:pt>
              </c:strCache>
            </c:strRef>
          </c:xVal>
          <c:yVal>
            <c:numLit>
              <c:formatCode>General</c:formatCode>
              <c:ptCount val="3"/>
              <c:pt idx="0">
                <c:v>1</c:v>
              </c:pt>
              <c:pt idx="1">
                <c:v>1</c:v>
              </c:pt>
              <c:pt idx="2">
                <c:v>1</c:v>
              </c:pt>
            </c:numLit>
          </c:yVal>
          <c:smooth val="0"/>
          <c:extLst>
            <c:ext xmlns:c16="http://schemas.microsoft.com/office/drawing/2014/chart" uri="{C3380CC4-5D6E-409C-BE32-E72D297353CC}">
              <c16:uniqueId val="{00000000-EFCB-4E25-A95D-0893AFA550BE}"/>
            </c:ext>
          </c:extLst>
        </c:ser>
        <c:ser>
          <c:idx val="1"/>
          <c:order val="1"/>
          <c:tx>
            <c:strRef>
              <c:f>'521'!$C$188</c:f>
              <c:strCache>
                <c:ptCount val="1"/>
                <c:pt idx="0">
                  <c:v>Insurance Risk excluding Cat (SST)</c:v>
                </c:pt>
              </c:strCache>
            </c:strRef>
          </c:tx>
          <c:spPr>
            <a:ln w="28575">
              <a:noFill/>
            </a:ln>
          </c:spPr>
          <c:marker>
            <c:symbol val="circle"/>
            <c:size val="8"/>
          </c:marker>
          <c:dPt>
            <c:idx val="0"/>
            <c:marker>
              <c:symbol val="circle"/>
              <c:size val="10"/>
            </c:marker>
            <c:bubble3D val="0"/>
            <c:extLst>
              <c:ext xmlns:c16="http://schemas.microsoft.com/office/drawing/2014/chart" uri="{C3380CC4-5D6E-409C-BE32-E72D297353CC}">
                <c16:uniqueId val="{00000001-EFCB-4E25-A95D-0893AFA550BE}"/>
              </c:ext>
            </c:extLst>
          </c:dPt>
          <c:xVal>
            <c:strRef>
              <c:f>'521'!$F$188</c:f>
              <c:strCache>
                <c:ptCount val="1"/>
                <c:pt idx="0">
                  <c:v>= 521.7 Mean Insurance risk Exc Cat (SST)
 + SQRT(SUMXMY2 ( [521.7 Mean: Premium risk Exc Cat, Reserve risk] , [521.7 99.5th: Premium risk Exc Cat, Reserve risk] ))</c:v>
                </c:pt>
              </c:strCache>
            </c:strRef>
          </c:xVal>
          <c:yVal>
            <c:numLit>
              <c:formatCode>General</c:formatCode>
              <c:ptCount val="1"/>
              <c:pt idx="0">
                <c:v>1</c:v>
              </c:pt>
            </c:numLit>
          </c:yVal>
          <c:smooth val="0"/>
          <c:extLst>
            <c:ext xmlns:c16="http://schemas.microsoft.com/office/drawing/2014/chart" uri="{C3380CC4-5D6E-409C-BE32-E72D297353CC}">
              <c16:uniqueId val="{00000002-EFCB-4E25-A95D-0893AFA550BE}"/>
            </c:ext>
          </c:extLst>
        </c:ser>
        <c:ser>
          <c:idx val="2"/>
          <c:order val="2"/>
          <c:tx>
            <c:strRef>
              <c:f>'521'!$C$184</c:f>
              <c:strCache>
                <c:ptCount val="1"/>
                <c:pt idx="0">
                  <c:v>Insurance Risk excluding Cat (Modelled)</c:v>
                </c:pt>
              </c:strCache>
            </c:strRef>
          </c:tx>
          <c:spPr>
            <a:ln w="28575">
              <a:noFill/>
            </a:ln>
          </c:spPr>
          <c:marker>
            <c:symbol val="square"/>
            <c:size val="8"/>
            <c:spPr>
              <a:solidFill>
                <a:schemeClr val="accent5">
                  <a:lumMod val="75000"/>
                </a:schemeClr>
              </a:solidFill>
              <a:ln w="9525" cap="flat" cmpd="sng">
                <a:solidFill>
                  <a:schemeClr val="accent1"/>
                </a:solidFill>
              </a:ln>
              <a:effectLst/>
            </c:spPr>
          </c:marker>
          <c:xVal>
            <c:strRef>
              <c:f>'521'!$F$184</c:f>
              <c:strCache>
                <c:ptCount val="1"/>
                <c:pt idx="0">
                  <c:v>= 520.6 AA1 + 520.6 AB1 + 520.6 AC1</c:v>
                </c:pt>
              </c:strCache>
            </c:strRef>
          </c:xVal>
          <c:yVal>
            <c:numLit>
              <c:formatCode>General</c:formatCode>
              <c:ptCount val="1"/>
              <c:pt idx="0">
                <c:v>1</c:v>
              </c:pt>
            </c:numLit>
          </c:yVal>
          <c:smooth val="0"/>
          <c:extLst>
            <c:ext xmlns:c16="http://schemas.microsoft.com/office/drawing/2014/chart" uri="{C3380CC4-5D6E-409C-BE32-E72D297353CC}">
              <c16:uniqueId val="{00000003-EFCB-4E25-A95D-0893AFA550BE}"/>
            </c:ext>
          </c:extLst>
        </c:ser>
        <c:ser>
          <c:idx val="3"/>
          <c:order val="3"/>
          <c:tx>
            <c:strRef>
              <c:f>'521'!$C$183</c:f>
              <c:strCache>
                <c:ptCount val="1"/>
                <c:pt idx="0">
                  <c:v>Insurance Risk excluding Cat (Fully Dependent)</c:v>
                </c:pt>
              </c:strCache>
            </c:strRef>
          </c:tx>
          <c:spPr>
            <a:ln w="28575">
              <a:noFill/>
            </a:ln>
          </c:spPr>
          <c:marker>
            <c:symbol val="triangle"/>
            <c:size val="8"/>
            <c:spPr>
              <a:solidFill>
                <a:srgbClr val="FFC000"/>
              </a:solidFill>
              <a:ln w="9525" cap="flat" cmpd="sng">
                <a:solidFill>
                  <a:srgbClr val="FFC000"/>
                </a:solidFill>
              </a:ln>
              <a:effectLst/>
            </c:spPr>
          </c:marker>
          <c:xVal>
            <c:strRef>
              <c:f>'521'!$F$183</c:f>
              <c:strCache>
                <c:ptCount val="1"/>
                <c:pt idx="0">
                  <c:v>= 521.7 99.5th:
Premium risk Exc Cat + Reserve risk</c:v>
                </c:pt>
              </c:strCache>
            </c:strRef>
          </c:xVal>
          <c:yVal>
            <c:numLit>
              <c:formatCode>General</c:formatCode>
              <c:ptCount val="1"/>
              <c:pt idx="0">
                <c:v>1</c:v>
              </c:pt>
            </c:numLit>
          </c:yVal>
          <c:smooth val="0"/>
          <c:extLst>
            <c:ext xmlns:c16="http://schemas.microsoft.com/office/drawing/2014/chart" uri="{C3380CC4-5D6E-409C-BE32-E72D297353CC}">
              <c16:uniqueId val="{00000004-EFCB-4E25-A95D-0893AFA550BE}"/>
            </c:ext>
          </c:extLst>
        </c:ser>
        <c:dLbls>
          <c:showLegendKey val="0"/>
          <c:showVal val="0"/>
          <c:showCatName val="0"/>
          <c:showSerName val="0"/>
          <c:showPercent val="0"/>
          <c:showBubbleSize val="0"/>
        </c:dLbls>
        <c:axId val="356604928"/>
        <c:axId val="356607104"/>
      </c:scatterChart>
      <c:valAx>
        <c:axId val="356604928"/>
        <c:scaling>
          <c:orientation val="minMax"/>
        </c:scaling>
        <c:delete val="0"/>
        <c:axPos val="b"/>
        <c:numFmt formatCode="##,##0.00,,_-;[Red]\(##,##0.00,,\);\-_;\ " sourceLinked="1"/>
        <c:majorTickMark val="out"/>
        <c:minorTickMark val="none"/>
        <c:tickLblPos val="nextTo"/>
        <c:crossAx val="356607104"/>
        <c:crosses val="autoZero"/>
        <c:crossBetween val="midCat"/>
      </c:valAx>
      <c:valAx>
        <c:axId val="356607104"/>
        <c:scaling>
          <c:orientation val="minMax"/>
          <c:max val="1"/>
          <c:min val="0.95"/>
        </c:scaling>
        <c:delete val="1"/>
        <c:axPos val="l"/>
        <c:majorGridlines>
          <c:spPr>
            <a:ln w="9525">
              <a:noFill/>
            </a:ln>
          </c:spPr>
        </c:majorGridlines>
        <c:numFmt formatCode="General" sourceLinked="1"/>
        <c:majorTickMark val="out"/>
        <c:minorTickMark val="none"/>
        <c:tickLblPos val="nextTo"/>
        <c:crossAx val="356604928"/>
        <c:crosses val="autoZero"/>
        <c:crossBetween val="midCat"/>
      </c:valAx>
    </c:plotArea>
    <c:legend>
      <c:legendPos val="t"/>
      <c:legendEntry>
        <c:idx val="0"/>
        <c:delete val="1"/>
      </c:legendEntry>
      <c:layout>
        <c:manualLayout>
          <c:xMode val="edge"/>
          <c:yMode val="edge"/>
          <c:x val="8.5286452256036593E-2"/>
          <c:y val="0.16108367488549286"/>
          <c:w val="0.80846360176437859"/>
          <c:h val="0.20591644101395465"/>
        </c:manualLayout>
      </c:layout>
      <c:overlay val="0"/>
      <c:txPr>
        <a:bodyPr rot="0" vert="horz"/>
        <a:lstStyle/>
        <a:p>
          <a:pPr>
            <a:defRPr lang="en-US" sz="1000" b="1" u="none" baseline="0">
              <a:solidFill>
                <a:schemeClr val="tx1"/>
              </a:solidFill>
              <a:latin typeface="Segoe UI"/>
              <a:ea typeface="Segoe UI"/>
              <a:cs typeface="Segoe UI"/>
            </a:defRPr>
          </a:pPr>
          <a:endParaRPr lang="en-US"/>
        </a:p>
      </c:txPr>
    </c:legend>
    <c:plotVisOnly val="1"/>
    <c:dispBlanksAs val="gap"/>
    <c:showDLblsOverMax val="0"/>
  </c:chart>
  <c:txPr>
    <a:bodyPr rot="0" vert="horz"/>
    <a:lstStyle/>
    <a:p>
      <a:pPr>
        <a:defRPr lang="en-US" sz="800" b="1" u="none" baseline="0">
          <a:solidFill>
            <a:schemeClr val="tx1"/>
          </a:solidFill>
          <a:latin typeface="Arial"/>
          <a:ea typeface="Arial"/>
          <a:cs typeface="Arial"/>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600" b="1" i="0" u="none" baseline="0">
                <a:solidFill>
                  <a:srgbClr val="000000"/>
                </a:solidFill>
                <a:latin typeface="Segoe UI"/>
                <a:ea typeface="Segoe UI"/>
                <a:cs typeface="Segoe UI"/>
              </a:rPr>
              <a:t>One-Year SCR</a:t>
            </a:r>
          </a:p>
        </c:rich>
      </c:tx>
      <c:layout>
        <c:manualLayout>
          <c:xMode val="edge"/>
          <c:yMode val="edge"/>
          <c:x val="2.3E-2"/>
          <c:y val="0.89049999999999996"/>
        </c:manualLayout>
      </c:layout>
      <c:overlay val="0"/>
      <c:spPr>
        <a:noFill/>
        <a:ln w="9525">
          <a:noFill/>
        </a:ln>
      </c:spPr>
    </c:title>
    <c:autoTitleDeleted val="0"/>
    <c:plotArea>
      <c:layout>
        <c:manualLayout>
          <c:layoutTarget val="inner"/>
          <c:xMode val="edge"/>
          <c:yMode val="edge"/>
          <c:x val="0.18149999999999997"/>
          <c:y val="0.16899999999999998"/>
          <c:w val="0.44774999999999993"/>
          <c:h val="0.73399999999999999"/>
        </c:manualLayout>
      </c:layout>
      <c:pieChart>
        <c:varyColors val="1"/>
        <c:ser>
          <c:idx val="0"/>
          <c:order val="0"/>
          <c:tx>
            <c:strRef>
              <c:f>'541'!$D$28:$E$28</c:f>
              <c:strCache>
                <c:ptCount val="1"/>
                <c:pt idx="0">
                  <c:v>Form 309 Post-Diversification Risks</c:v>
                </c:pt>
              </c:strCache>
            </c:strRef>
          </c:tx>
          <c:dLbls>
            <c:spPr>
              <a:noFill/>
              <a:ln w="9525">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('541'!$C$30:$C$31,'541'!$C$33:$C$36)</c:f>
              <c:strCache>
                <c:ptCount val="6"/>
                <c:pt idx="0">
                  <c:v>Premium risk </c:v>
                </c:pt>
                <c:pt idx="1">
                  <c:v>Reserve risk</c:v>
                </c:pt>
                <c:pt idx="2">
                  <c:v>Reinsurance credit risk</c:v>
                </c:pt>
                <c:pt idx="3">
                  <c:v>Other credit risk</c:v>
                </c:pt>
                <c:pt idx="4">
                  <c:v>Market risk</c:v>
                </c:pt>
                <c:pt idx="5">
                  <c:v>Operational risk</c:v>
                </c:pt>
              </c:strCache>
            </c:strRef>
          </c:cat>
          <c:val>
            <c:numRef>
              <c:f>('541'!$D$30:$D$31,'541'!$D$33:$D$36)</c:f>
              <c:numCache>
                <c:formatCode>##,##0.00,,_-;[Red]\(##,##0.00,,\);\-_;\ </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067B-417E-A6B0-32642840ED6F}"/>
            </c:ext>
          </c:extLst>
        </c:ser>
        <c:dLbls>
          <c:showLegendKey val="0"/>
          <c:showVal val="0"/>
          <c:showCatName val="0"/>
          <c:showSerName val="0"/>
          <c:showPercent val="0"/>
          <c:showBubbleSize val="0"/>
          <c:showLeaderLines val="1"/>
        </c:dLbls>
        <c:firstSliceAng val="0"/>
      </c:pieChart>
      <c:spPr>
        <a:noFill/>
        <a:ln w="25400">
          <a:noFill/>
        </a:ln>
      </c:spPr>
    </c:plotArea>
    <c:legend>
      <c:legendPos val="tr"/>
      <c:overlay val="0"/>
      <c:spPr>
        <a:noFill/>
        <a:ln w="25400">
          <a:noFill/>
        </a:ln>
      </c:spPr>
      <c:txPr>
        <a:bodyPr rot="0" vert="horz"/>
        <a:lstStyle/>
        <a:p>
          <a:pPr>
            <a:defRPr lang="en-US" sz="1000" b="1" i="0" u="none" baseline="0">
              <a:solidFill>
                <a:srgbClr val="000000"/>
              </a:solidFill>
              <a:latin typeface="Segoe UI"/>
              <a:ea typeface="Segoe UI"/>
              <a:cs typeface="Segoe UI"/>
            </a:defRPr>
          </a:pPr>
          <a:endParaRPr lang="en-US"/>
        </a:p>
      </c:txPr>
    </c:legend>
    <c:plotVisOnly val="1"/>
    <c:dispBlanksAs val="zero"/>
    <c:showDLblsOverMax val="0"/>
  </c:chart>
  <c:spPr>
    <a:noFill/>
    <a:ln w="9525" cap="flat" cmpd="sng">
      <a:solidFill>
        <a:srgbClr val="BFBFBF"/>
      </a:solidFill>
    </a:ln>
  </c:spPr>
  <c:txPr>
    <a:bodyPr rot="0" vert="horz"/>
    <a:lstStyle/>
    <a:p>
      <a:pPr>
        <a:defRPr lang="en-US" sz="1000" b="0" i="0" u="non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600" b="1" i="0" u="none" baseline="0">
                <a:solidFill>
                  <a:srgbClr val="000000"/>
                </a:solidFill>
                <a:latin typeface="Segoe UI"/>
                <a:ea typeface="Segoe UI"/>
                <a:cs typeface="Segoe UI"/>
              </a:rPr>
              <a:t>Ultimate SCR </a:t>
            </a:r>
          </a:p>
        </c:rich>
      </c:tx>
      <c:layout>
        <c:manualLayout>
          <c:xMode val="edge"/>
          <c:yMode val="edge"/>
          <c:x val="2.4500000000000001E-2"/>
          <c:y val="0.90325"/>
        </c:manualLayout>
      </c:layout>
      <c:overlay val="0"/>
      <c:spPr>
        <a:noFill/>
        <a:ln w="9525">
          <a:noFill/>
        </a:ln>
      </c:spPr>
    </c:title>
    <c:autoTitleDeleted val="0"/>
    <c:plotArea>
      <c:layout>
        <c:manualLayout>
          <c:layoutTarget val="inner"/>
          <c:xMode val="edge"/>
          <c:yMode val="edge"/>
          <c:x val="0.18149999999999997"/>
          <c:y val="0.16899999999999998"/>
          <c:w val="0.44774999999999993"/>
          <c:h val="0.73399999999999999"/>
        </c:manualLayout>
      </c:layout>
      <c:pieChart>
        <c:varyColors val="1"/>
        <c:ser>
          <c:idx val="0"/>
          <c:order val="0"/>
          <c:tx>
            <c:strRef>
              <c:f>'541'!$D$28:$E$28</c:f>
              <c:strCache>
                <c:ptCount val="1"/>
                <c:pt idx="0">
                  <c:v>Form 309 Post-Diversification Risks</c:v>
                </c:pt>
              </c:strCache>
            </c:strRef>
          </c:tx>
          <c:dLbls>
            <c:spPr>
              <a:noFill/>
              <a:ln w="9525">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('541'!$C$30:$C$31,'541'!$C$33:$C$36)</c:f>
              <c:strCache>
                <c:ptCount val="6"/>
                <c:pt idx="0">
                  <c:v>Premium risk </c:v>
                </c:pt>
                <c:pt idx="1">
                  <c:v>Reserve risk</c:v>
                </c:pt>
                <c:pt idx="2">
                  <c:v>Reinsurance credit risk</c:v>
                </c:pt>
                <c:pt idx="3">
                  <c:v>Other credit risk</c:v>
                </c:pt>
                <c:pt idx="4">
                  <c:v>Market risk</c:v>
                </c:pt>
                <c:pt idx="5">
                  <c:v>Operational risk</c:v>
                </c:pt>
              </c:strCache>
            </c:strRef>
          </c:cat>
          <c:val>
            <c:numRef>
              <c:f>('541'!$E$30:$E$31,'541'!$E$33:$E$36)</c:f>
              <c:numCache>
                <c:formatCode>##,##0.00,,_-;[Red]\(##,##0.00,,\);\-_;\ </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ACFC-4619-A083-02E8DBEAACA0}"/>
            </c:ext>
          </c:extLst>
        </c:ser>
        <c:dLbls>
          <c:showLegendKey val="0"/>
          <c:showVal val="0"/>
          <c:showCatName val="0"/>
          <c:showSerName val="0"/>
          <c:showPercent val="0"/>
          <c:showBubbleSize val="0"/>
          <c:showLeaderLines val="1"/>
        </c:dLbls>
        <c:firstSliceAng val="0"/>
      </c:pieChart>
      <c:spPr>
        <a:noFill/>
        <a:ln w="25400">
          <a:noFill/>
        </a:ln>
      </c:spPr>
    </c:plotArea>
    <c:legend>
      <c:legendPos val="tr"/>
      <c:overlay val="0"/>
      <c:spPr>
        <a:noFill/>
        <a:ln w="25400">
          <a:noFill/>
        </a:ln>
      </c:spPr>
      <c:txPr>
        <a:bodyPr rot="0" vert="horz"/>
        <a:lstStyle/>
        <a:p>
          <a:pPr>
            <a:defRPr lang="en-US" sz="1000" b="1" i="0" u="none" baseline="0">
              <a:solidFill>
                <a:srgbClr val="000000"/>
              </a:solidFill>
              <a:latin typeface="Segoe UI"/>
              <a:ea typeface="Segoe UI"/>
              <a:cs typeface="Segoe UI"/>
            </a:defRPr>
          </a:pPr>
          <a:endParaRPr lang="en-US"/>
        </a:p>
      </c:txPr>
    </c:legend>
    <c:plotVisOnly val="1"/>
    <c:dispBlanksAs val="zero"/>
    <c:showDLblsOverMax val="0"/>
  </c:chart>
  <c:spPr>
    <a:noFill/>
    <a:ln w="9525" cap="flat" cmpd="sng">
      <a:solidFill>
        <a:srgbClr val="BFBFBF"/>
      </a:solidFill>
    </a:ln>
  </c:spPr>
  <c:txPr>
    <a:bodyPr rot="0" vert="horz"/>
    <a:lstStyle/>
    <a:p>
      <a:pPr>
        <a:defRPr lang="en-US" sz="1000" b="0" i="0" u="non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'560'!$L$17</c:f>
          <c:strCache>
            <c:ptCount val="1"/>
            <c:pt idx="0">
              <c:v>2020 SCR (U) Split</c:v>
            </c:pt>
          </c:strCache>
        </c:strRef>
      </c:tx>
      <c:layout>
        <c:manualLayout>
          <c:xMode val="edge"/>
          <c:yMode val="edge"/>
          <c:x val="0.29574999999999996"/>
          <c:y val="2.75E-2"/>
        </c:manualLayout>
      </c:layout>
      <c:overlay val="0"/>
      <c:spPr>
        <a:noFill/>
        <a:ln w="9525">
          <a:noFill/>
        </a:ln>
      </c:spPr>
      <c:txPr>
        <a:bodyPr rot="0" vert="horz"/>
        <a:lstStyle/>
        <a:p>
          <a:pPr algn="ctr">
            <a:defRPr/>
          </a:pPr>
          <a:endParaRPr lang="en-US"/>
        </a:p>
      </c:txPr>
    </c:title>
    <c:autoTitleDeleted val="0"/>
    <c:plotArea>
      <c:layout/>
      <c:barChart>
        <c:barDir val="col"/>
        <c:grouping val="stacked"/>
        <c:varyColors val="0"/>
        <c:ser>
          <c:idx val="0"/>
          <c:order val="0"/>
          <c:tx>
            <c:strRef>
              <c:f>'560'!$D$17</c:f>
              <c:strCache>
                <c:ptCount val="1"/>
                <c:pt idx="0">
                  <c:v>PY (ie, 2020 when proposed year = 2020)</c:v>
                </c:pt>
              </c:strCache>
            </c:strRef>
          </c:tx>
          <c:invertIfNegative val="0"/>
          <c:dLbls>
            <c:spPr>
              <a:noFill/>
              <a:ln w="9525">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'560'!$G$23</c:f>
              <c:numCache>
                <c:formatCode>General</c:formatCode>
                <c:ptCount val="1"/>
              </c:numCache>
            </c:numRef>
          </c:cat>
          <c:val>
            <c:numRef>
              <c:f>'560'!$E$17</c:f>
              <c:numCache>
                <c:formatCode>##,##0.00,,_-;[Red]\(##,##0.00,,\);\-_;\ </c:formatCode>
                <c:ptCount val="1"/>
                <c:pt idx="0">
                  <c:v>0</c:v>
                </c:pt>
              </c:numCache>
            </c:numRef>
          </c:val>
          <c:extLst>
            <c:ext xmlns:c16="http://schemas.microsoft.com/office/drawing/2014/chart" uri="{C3380CC4-5D6E-409C-BE32-E72D297353CC}">
              <c16:uniqueId val="{00000000-92AD-4740-9C68-06C64302B641}"/>
            </c:ext>
          </c:extLst>
        </c:ser>
        <c:ser>
          <c:idx val="1"/>
          <c:order val="1"/>
          <c:tx>
            <c:strRef>
              <c:f>'560'!$D$18</c:f>
              <c:strCache>
                <c:ptCount val="1"/>
                <c:pt idx="0">
                  <c:v>=PY-1</c:v>
                </c:pt>
              </c:strCache>
            </c:strRef>
          </c:tx>
          <c:invertIfNegative val="0"/>
          <c:dLbls>
            <c:spPr>
              <a:noFill/>
              <a:ln w="9525">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'560'!$G$23</c:f>
              <c:numCache>
                <c:formatCode>General</c:formatCode>
                <c:ptCount val="1"/>
              </c:numCache>
            </c:numRef>
          </c:cat>
          <c:val>
            <c:numRef>
              <c:f>'560'!$E$18</c:f>
              <c:numCache>
                <c:formatCode>##,##0.00,,_-;[Red]\(##,##0.00,,\);\-_;\ </c:formatCode>
                <c:ptCount val="1"/>
                <c:pt idx="0">
                  <c:v>0</c:v>
                </c:pt>
              </c:numCache>
            </c:numRef>
          </c:val>
          <c:extLst>
            <c:ext xmlns:c16="http://schemas.microsoft.com/office/drawing/2014/chart" uri="{C3380CC4-5D6E-409C-BE32-E72D297353CC}">
              <c16:uniqueId val="{00000001-92AD-4740-9C68-06C64302B641}"/>
            </c:ext>
          </c:extLst>
        </c:ser>
        <c:ser>
          <c:idx val="2"/>
          <c:order val="2"/>
          <c:tx>
            <c:strRef>
              <c:f>'560'!$D$19</c:f>
              <c:strCache>
                <c:ptCount val="1"/>
                <c:pt idx="0">
                  <c:v>=PY-2</c:v>
                </c:pt>
              </c:strCache>
            </c:strRef>
          </c:tx>
          <c:invertIfNegative val="0"/>
          <c:dLbls>
            <c:spPr>
              <a:noFill/>
              <a:ln w="9525">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'560'!$G$23</c:f>
              <c:numCache>
                <c:formatCode>General</c:formatCode>
                <c:ptCount val="1"/>
              </c:numCache>
            </c:numRef>
          </c:cat>
          <c:val>
            <c:numRef>
              <c:f>'560'!$E$19</c:f>
              <c:numCache>
                <c:formatCode>##,##0.00,,_-;[Red]\(##,##0.00,,\);\-_;\ </c:formatCode>
                <c:ptCount val="1"/>
                <c:pt idx="0">
                  <c:v>0</c:v>
                </c:pt>
              </c:numCache>
            </c:numRef>
          </c:val>
          <c:extLst>
            <c:ext xmlns:c16="http://schemas.microsoft.com/office/drawing/2014/chart" uri="{C3380CC4-5D6E-409C-BE32-E72D297353CC}">
              <c16:uniqueId val="{00000002-92AD-4740-9C68-06C64302B641}"/>
            </c:ext>
          </c:extLst>
        </c:ser>
        <c:ser>
          <c:idx val="3"/>
          <c:order val="3"/>
          <c:tx>
            <c:strRef>
              <c:f>'560'!$D$20</c:f>
              <c:strCache>
                <c:ptCount val="1"/>
                <c:pt idx="0">
                  <c:v>=PY-3</c:v>
                </c:pt>
              </c:strCache>
            </c:strRef>
          </c:tx>
          <c:invertIfNegative val="0"/>
          <c:dLbls>
            <c:spPr>
              <a:noFill/>
              <a:ln w="9525">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'560'!$G$23</c:f>
              <c:numCache>
                <c:formatCode>General</c:formatCode>
                <c:ptCount val="1"/>
              </c:numCache>
            </c:numRef>
          </c:cat>
          <c:val>
            <c:numRef>
              <c:f>'560'!$E$20</c:f>
              <c:numCache>
                <c:formatCode>##,##0.00,,_-;[Red]\(##,##0.00,,\);\-_;\ </c:formatCode>
                <c:ptCount val="1"/>
                <c:pt idx="0">
                  <c:v>0</c:v>
                </c:pt>
              </c:numCache>
            </c:numRef>
          </c:val>
          <c:extLst>
            <c:ext xmlns:c16="http://schemas.microsoft.com/office/drawing/2014/chart" uri="{C3380CC4-5D6E-409C-BE32-E72D297353CC}">
              <c16:uniqueId val="{00000003-92AD-4740-9C68-06C64302B641}"/>
            </c:ext>
          </c:extLst>
        </c:ser>
        <c:ser>
          <c:idx val="4"/>
          <c:order val="4"/>
          <c:tx>
            <c:strRef>
              <c:f>'560'!$D$21</c:f>
              <c:strCache>
                <c:ptCount val="1"/>
                <c:pt idx="0">
                  <c:v>=PY-4</c:v>
                </c:pt>
              </c:strCache>
            </c:strRef>
          </c:tx>
          <c:invertIfNegative val="0"/>
          <c:dLbls>
            <c:spPr>
              <a:noFill/>
              <a:ln w="9525">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'560'!$G$23</c:f>
              <c:numCache>
                <c:formatCode>General</c:formatCode>
                <c:ptCount val="1"/>
              </c:numCache>
            </c:numRef>
          </c:cat>
          <c:val>
            <c:numRef>
              <c:f>'560'!$E$21</c:f>
              <c:numCache>
                <c:formatCode>##,##0.00,,_-;[Red]\(##,##0.00,,\);\-_;\ </c:formatCode>
                <c:ptCount val="1"/>
                <c:pt idx="0">
                  <c:v>0</c:v>
                </c:pt>
              </c:numCache>
            </c:numRef>
          </c:val>
          <c:extLst>
            <c:ext xmlns:c16="http://schemas.microsoft.com/office/drawing/2014/chart" uri="{C3380CC4-5D6E-409C-BE32-E72D297353CC}">
              <c16:uniqueId val="{00000004-92AD-4740-9C68-06C64302B641}"/>
            </c:ext>
          </c:extLst>
        </c:ser>
        <c:ser>
          <c:idx val="5"/>
          <c:order val="5"/>
          <c:tx>
            <c:strRef>
              <c:f>'560'!$D$22</c:f>
              <c:strCache>
                <c:ptCount val="1"/>
                <c:pt idx="0">
                  <c:v>=PY-5</c:v>
                </c:pt>
              </c:strCache>
            </c:strRef>
          </c:tx>
          <c:invertIfNegative val="0"/>
          <c:dLbls>
            <c:spPr>
              <a:noFill/>
              <a:ln w="9525">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'560'!$G$23</c:f>
              <c:numCache>
                <c:formatCode>General</c:formatCode>
                <c:ptCount val="1"/>
              </c:numCache>
            </c:numRef>
          </c:cat>
          <c:val>
            <c:numRef>
              <c:f>'560'!$E$22</c:f>
              <c:numCache>
                <c:formatCode>##,##0.00,,_-;[Red]\(##,##0.00,,\);\-_;\ </c:formatCode>
                <c:ptCount val="1"/>
                <c:pt idx="0">
                  <c:v>0</c:v>
                </c:pt>
              </c:numCache>
            </c:numRef>
          </c:val>
          <c:extLst>
            <c:ext xmlns:c16="http://schemas.microsoft.com/office/drawing/2014/chart" uri="{C3380CC4-5D6E-409C-BE32-E72D297353CC}">
              <c16:uniqueId val="{00000005-92AD-4740-9C68-06C64302B641}"/>
            </c:ext>
          </c:extLst>
        </c:ser>
        <c:ser>
          <c:idx val="6"/>
          <c:order val="6"/>
          <c:tx>
            <c:strRef>
              <c:f>'560'!$D$23</c:f>
              <c:strCache>
                <c:ptCount val="1"/>
                <c:pt idx="0">
                  <c:v>=PY-6</c:v>
                </c:pt>
              </c:strCache>
            </c:strRef>
          </c:tx>
          <c:invertIfNegative val="0"/>
          <c:dLbls>
            <c:spPr>
              <a:noFill/>
              <a:ln w="9525">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'560'!$G$23</c:f>
              <c:numCache>
                <c:formatCode>General</c:formatCode>
                <c:ptCount val="1"/>
              </c:numCache>
            </c:numRef>
          </c:cat>
          <c:val>
            <c:numRef>
              <c:f>'560'!$E$23</c:f>
              <c:numCache>
                <c:formatCode>##,##0.00,,_-;[Red]\(##,##0.00,,\);\-_;\ </c:formatCode>
                <c:ptCount val="1"/>
                <c:pt idx="0">
                  <c:v>0</c:v>
                </c:pt>
              </c:numCache>
            </c:numRef>
          </c:val>
          <c:extLst>
            <c:ext xmlns:c16="http://schemas.microsoft.com/office/drawing/2014/chart" uri="{C3380CC4-5D6E-409C-BE32-E72D297353CC}">
              <c16:uniqueId val="{00000006-92AD-4740-9C68-06C64302B641}"/>
            </c:ext>
          </c:extLst>
        </c:ser>
        <c:dLbls>
          <c:showLegendKey val="0"/>
          <c:showVal val="0"/>
          <c:showCatName val="0"/>
          <c:showSerName val="0"/>
          <c:showPercent val="0"/>
          <c:showBubbleSize val="0"/>
        </c:dLbls>
        <c:gapWidth val="150"/>
        <c:overlap val="100"/>
        <c:axId val="383904000"/>
        <c:axId val="383922560"/>
      </c:barChart>
      <c:catAx>
        <c:axId val="383904000"/>
        <c:scaling>
          <c:orientation val="minMax"/>
        </c:scaling>
        <c:delete val="0"/>
        <c:axPos val="b"/>
        <c:title>
          <c:tx>
            <c:rich>
              <a:bodyPr rot="0" vert="horz"/>
              <a:lstStyle/>
              <a:p>
                <a:pPr algn="ctr">
                  <a:defRPr/>
                </a:pPr>
                <a:r>
                  <a:rPr lang="en-US" sz="1000" u="none" baseline="0">
                    <a:solidFill>
                      <a:schemeClr val="tx1"/>
                    </a:solidFill>
                    <a:latin typeface="Segoe UI"/>
                    <a:ea typeface="Segoe UI"/>
                    <a:cs typeface="Segoe UI"/>
                  </a:rPr>
                  <a:t>YOA</a:t>
                </a:r>
              </a:p>
            </c:rich>
          </c:tx>
          <c:overlay val="0"/>
          <c:spPr>
            <a:noFill/>
            <a:ln w="9525">
              <a:noFill/>
            </a:ln>
          </c:spPr>
        </c:title>
        <c:numFmt formatCode="General" sourceLinked="1"/>
        <c:majorTickMark val="none"/>
        <c:minorTickMark val="none"/>
        <c:tickLblPos val="nextTo"/>
        <c:crossAx val="383922560"/>
        <c:crosses val="autoZero"/>
        <c:auto val="0"/>
        <c:lblAlgn val="ctr"/>
        <c:lblOffset val="100"/>
        <c:noMultiLvlLbl val="0"/>
      </c:catAx>
      <c:valAx>
        <c:axId val="383922560"/>
        <c:scaling>
          <c:orientation val="minMax"/>
        </c:scaling>
        <c:delete val="0"/>
        <c:axPos val="l"/>
        <c:majorGridlines>
          <c:spPr>
            <a:ln w="9525" cap="flat" cmpd="sng">
              <a:solidFill>
                <a:schemeClr val="bg1">
                  <a:lumMod val="50000"/>
                  <a:alpha val="25000"/>
                </a:schemeClr>
              </a:solidFill>
            </a:ln>
          </c:spPr>
        </c:majorGridlines>
        <c:title>
          <c:tx>
            <c:rich>
              <a:bodyPr rot="-5400000" vert="horz"/>
              <a:lstStyle/>
              <a:p>
                <a:pPr algn="ctr">
                  <a:defRPr/>
                </a:pPr>
                <a:r>
                  <a:rPr lang="en-US" u="none" baseline="0">
                    <a:solidFill>
                      <a:schemeClr val="tx1"/>
                    </a:solidFill>
                    <a:latin typeface="Segoe UI"/>
                    <a:ea typeface="Segoe UI"/>
                    <a:cs typeface="Segoe UI"/>
                  </a:rPr>
                  <a:t>SCR Split (£m)</a:t>
                </a:r>
              </a:p>
            </c:rich>
          </c:tx>
          <c:overlay val="0"/>
          <c:spPr>
            <a:noFill/>
            <a:ln w="9525">
              <a:noFill/>
            </a:ln>
          </c:spPr>
        </c:title>
        <c:numFmt formatCode="##,##0.00,,_-;[Red]\(##,##0.00,,\);\-_;\ " sourceLinked="1"/>
        <c:majorTickMark val="out"/>
        <c:minorTickMark val="none"/>
        <c:tickLblPos val="nextTo"/>
        <c:txPr>
          <a:bodyPr/>
          <a:lstStyle/>
          <a:p>
            <a:pPr>
              <a:defRPr lang="en-US" sz="800" u="none" baseline="0">
                <a:solidFill>
                  <a:schemeClr val="tx1"/>
                </a:solidFill>
                <a:latin typeface="Segoe UI"/>
                <a:ea typeface="Segoe UI"/>
                <a:cs typeface="Segoe UI"/>
              </a:defRPr>
            </a:pPr>
            <a:endParaRPr lang="en-US"/>
          </a:p>
        </c:txPr>
        <c:crossAx val="383904000"/>
        <c:crosses val="autoZero"/>
        <c:crossBetween val="between"/>
      </c:valAx>
    </c:plotArea>
    <c:legend>
      <c:legendPos val="tr"/>
      <c:overlay val="0"/>
    </c:legend>
    <c:plotVisOnly val="1"/>
    <c:dispBlanksAs val="gap"/>
    <c:showDLblsOverMax val="0"/>
  </c:chart>
  <c:spPr>
    <a:ln w="9525" cap="flat" cmpd="sng">
      <a:solidFill>
        <a:schemeClr val="bg1">
          <a:lumMod val="75000"/>
        </a:schemeClr>
      </a:solidFill>
    </a:ln>
  </c:spPr>
  <c:txPr>
    <a:bodyPr rot="0" vert="horz"/>
    <a:lstStyle/>
    <a:p>
      <a:pPr>
        <a:defRPr lang="en-US" u="none" baseline="0">
          <a:solidFill>
            <a:schemeClr val="tx1"/>
          </a:solidFill>
          <a:latin typeface="Arial"/>
          <a:ea typeface="Arial"/>
          <a:cs typeface="Arial"/>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600" u="none" baseline="0">
                <a:solidFill>
                  <a:schemeClr val="tx1"/>
                </a:solidFill>
                <a:latin typeface="Segoe UI"/>
                <a:ea typeface="Segoe UI"/>
                <a:cs typeface="Segoe UI"/>
              </a:rPr>
              <a:t>Ultimate SCR RI Contract Boundaries Adjustment</a:t>
            </a:r>
          </a:p>
        </c:rich>
      </c:tx>
      <c:overlay val="0"/>
      <c:spPr>
        <a:noFill/>
        <a:ln w="9525">
          <a:noFill/>
        </a:ln>
      </c:spPr>
    </c:title>
    <c:autoTitleDeleted val="0"/>
    <c:plotArea>
      <c:layout>
        <c:manualLayout>
          <c:layoutTarget val="inner"/>
          <c:xMode val="edge"/>
          <c:yMode val="edge"/>
          <c:x val="6.4999999999999988E-2"/>
          <c:y val="0.16025"/>
          <c:w val="0.70624999999999993"/>
          <c:h val="0.73024999999999984"/>
        </c:manualLayout>
      </c:layout>
      <c:barChart>
        <c:barDir val="col"/>
        <c:grouping val="stacked"/>
        <c:varyColors val="0"/>
        <c:ser>
          <c:idx val="1"/>
          <c:order val="0"/>
          <c:tx>
            <c:v>ECU</c:v>
          </c:tx>
          <c:invertIfNegative val="0"/>
          <c:dLbls>
            <c:spPr>
              <a:noFill/>
              <a:ln w="9525">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3"/>
              <c:pt idx="0">
                <c:v>Submitted SCR</c:v>
              </c:pt>
              <c:pt idx="1">
                <c:v>Adjusted SCR</c:v>
              </c:pt>
              <c:pt idx="2">
                <c:v>Final SCR</c:v>
              </c:pt>
            </c:strLit>
          </c:cat>
          <c:val>
            <c:numRef>
              <c:f>'571'!$D$20</c:f>
              <c:numCache>
                <c:formatCode>##,##0.00,,_-;[Red]\(##,##0.00,,\);\-_;\ </c:formatCode>
                <c:ptCount val="1"/>
                <c:pt idx="0">
                  <c:v>0</c:v>
                </c:pt>
              </c:numCache>
            </c:numRef>
          </c:val>
          <c:extLst>
            <c:ext xmlns:c16="http://schemas.microsoft.com/office/drawing/2014/chart" uri="{C3380CC4-5D6E-409C-BE32-E72D297353CC}">
              <c16:uniqueId val="{00000000-8136-4632-B662-6FB9C33413AE}"/>
            </c:ext>
          </c:extLst>
        </c:ser>
        <c:ser>
          <c:idx val="2"/>
          <c:order val="1"/>
          <c:tx>
            <c:v>SCR</c:v>
          </c:tx>
          <c:invertIfNegative val="0"/>
          <c:dLbls>
            <c:spPr>
              <a:noFill/>
              <a:ln w="9525">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3"/>
              <c:pt idx="0">
                <c:v>Submitted SCR</c:v>
              </c:pt>
              <c:pt idx="1">
                <c:v>Adjusted SCR</c:v>
              </c:pt>
              <c:pt idx="2">
                <c:v>Final SCR</c:v>
              </c:pt>
            </c:strLit>
          </c:cat>
          <c:val>
            <c:numRef>
              <c:f>('571'!$D$15,'571'!$D$17,'571'!$D$20)</c:f>
              <c:numCache>
                <c:formatCode>##,##0.00,,_-;[Red]\(##,##0.00,,\);\-_;\ </c:formatCode>
                <c:ptCount val="3"/>
                <c:pt idx="0">
                  <c:v>0</c:v>
                </c:pt>
                <c:pt idx="1">
                  <c:v>0</c:v>
                </c:pt>
                <c:pt idx="2">
                  <c:v>0</c:v>
                </c:pt>
              </c:numCache>
            </c:numRef>
          </c:val>
          <c:extLst>
            <c:ext xmlns:c16="http://schemas.microsoft.com/office/drawing/2014/chart" uri="{C3380CC4-5D6E-409C-BE32-E72D297353CC}">
              <c16:uniqueId val="{00000001-8136-4632-B662-6FB9C33413AE}"/>
            </c:ext>
          </c:extLst>
        </c:ser>
        <c:ser>
          <c:idx val="3"/>
          <c:order val="2"/>
          <c:tx>
            <c:v>Change in TP</c:v>
          </c:tx>
          <c:invertIfNegative val="0"/>
          <c:dLbls>
            <c:spPr>
              <a:noFill/>
              <a:ln w="9525">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3"/>
              <c:pt idx="0">
                <c:v>Submitted SCR</c:v>
              </c:pt>
              <c:pt idx="1">
                <c:v>Adjusted SCR</c:v>
              </c:pt>
              <c:pt idx="2">
                <c:v>Final SCR</c:v>
              </c:pt>
            </c:strLit>
          </c:cat>
          <c:val>
            <c:numRef>
              <c:f>'571'!$D$18</c:f>
              <c:numCache>
                <c:formatCode>##,##0.00,,_-;[Red]\(##,##0.00,,\);\-_;\ </c:formatCode>
                <c:ptCount val="1"/>
                <c:pt idx="0">
                  <c:v>0</c:v>
                </c:pt>
              </c:numCache>
            </c:numRef>
          </c:val>
          <c:extLst>
            <c:ext xmlns:c16="http://schemas.microsoft.com/office/drawing/2014/chart" uri="{C3380CC4-5D6E-409C-BE32-E72D297353CC}">
              <c16:uniqueId val="{00000002-8136-4632-B662-6FB9C33413AE}"/>
            </c:ext>
          </c:extLst>
        </c:ser>
        <c:dLbls>
          <c:showLegendKey val="0"/>
          <c:showVal val="0"/>
          <c:showCatName val="0"/>
          <c:showSerName val="0"/>
          <c:showPercent val="0"/>
          <c:showBubbleSize val="0"/>
        </c:dLbls>
        <c:gapWidth val="150"/>
        <c:overlap val="100"/>
        <c:axId val="384080128"/>
        <c:axId val="384098304"/>
      </c:barChart>
      <c:catAx>
        <c:axId val="384080128"/>
        <c:scaling>
          <c:orientation val="minMax"/>
        </c:scaling>
        <c:delete val="0"/>
        <c:axPos val="b"/>
        <c:numFmt formatCode="General" sourceLinked="0"/>
        <c:majorTickMark val="out"/>
        <c:minorTickMark val="none"/>
        <c:tickLblPos val="low"/>
        <c:txPr>
          <a:bodyPr/>
          <a:lstStyle/>
          <a:p>
            <a:pPr>
              <a:defRPr lang="en-US" sz="800" b="1" u="none" baseline="0">
                <a:solidFill>
                  <a:schemeClr val="tx1"/>
                </a:solidFill>
                <a:latin typeface="Segoe UI"/>
                <a:ea typeface="Segoe UI"/>
                <a:cs typeface="Segoe UI"/>
              </a:defRPr>
            </a:pPr>
            <a:endParaRPr lang="en-US"/>
          </a:p>
        </c:txPr>
        <c:crossAx val="384098304"/>
        <c:crossesAt val="1000"/>
        <c:auto val="0"/>
        <c:lblAlgn val="ctr"/>
        <c:lblOffset val="100"/>
        <c:noMultiLvlLbl val="0"/>
      </c:catAx>
      <c:valAx>
        <c:axId val="384098304"/>
        <c:scaling>
          <c:orientation val="minMax"/>
        </c:scaling>
        <c:delete val="0"/>
        <c:axPos val="l"/>
        <c:majorGridlines/>
        <c:numFmt formatCode="##,##0.00,,_-;[Red]\(##,##0.00,,\);\-_;\ " sourceLinked="1"/>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384080128"/>
        <c:crosses val="autoZero"/>
        <c:crossBetween val="between"/>
      </c:valAx>
    </c:plotArea>
    <c:legend>
      <c:legendPos val="r"/>
      <c:layout>
        <c:manualLayout>
          <c:xMode val="edge"/>
          <c:yMode val="edge"/>
          <c:x val="0.80549999999999988"/>
          <c:y val="0.45800000000000002"/>
          <c:w val="0.14249999999999999"/>
          <c:h val="0.192"/>
        </c:manualLayout>
      </c:layout>
      <c:overlay val="0"/>
      <c:txPr>
        <a:bodyPr rot="0" vert="horz"/>
        <a:lstStyle/>
        <a:p>
          <a:pPr>
            <a:defRPr lang="en-US" b="1" u="none" baseline="0">
              <a:solidFill>
                <a:schemeClr val="tx1"/>
              </a:solidFill>
              <a:latin typeface="Segoe UI"/>
              <a:ea typeface="Segoe UI"/>
              <a:cs typeface="Segoe UI"/>
            </a:defRPr>
          </a:pPr>
          <a:endParaRPr lang="en-US"/>
        </a:p>
      </c:txPr>
    </c:legend>
    <c:plotVisOnly val="1"/>
    <c:dispBlanksAs val="gap"/>
    <c:showDLblsOverMax val="0"/>
  </c:chart>
  <c:spPr>
    <a:ln w="9525" cap="flat" cmpd="sng">
      <a:solidFill>
        <a:schemeClr val="bg1">
          <a:lumMod val="75000"/>
        </a:schemeClr>
      </a:solidFill>
    </a:ln>
  </c:spPr>
  <c:txPr>
    <a:bodyPr rot="0" vert="horz"/>
    <a:lstStyle/>
    <a:p>
      <a:pPr>
        <a:defRPr lang="en-US" u="none" baseline="0">
          <a:solidFill>
            <a:schemeClr val="tx1"/>
          </a:solidFill>
          <a:latin typeface="Arial"/>
          <a:ea typeface="Arial"/>
          <a:cs typeface="Arial"/>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624999999999996"/>
          <c:y val="0.12"/>
          <c:w val="0.80574999999999997"/>
          <c:h val="0.71475"/>
        </c:manualLayout>
      </c:layout>
      <c:scatterChart>
        <c:scatterStyle val="lineMarker"/>
        <c:varyColors val="0"/>
        <c:ser>
          <c:idx val="0"/>
          <c:order val="0"/>
          <c:tx>
            <c:v>Fully Dependent</c:v>
          </c:tx>
          <c:spPr>
            <a:ln w="12700" cmpd="sng">
              <a:solidFill>
                <a:srgbClr val="00B050"/>
              </a:solidFill>
            </a:ln>
          </c:spPr>
          <c:marker>
            <c:symbol val="none"/>
          </c:marker>
          <c:xVal>
            <c:numLit>
              <c:formatCode>General</c:formatCode>
              <c:ptCount val="128"/>
              <c:pt idx="0">
                <c:v>0.5</c:v>
              </c:pt>
              <c:pt idx="1">
                <c:v>0.505</c:v>
              </c:pt>
              <c:pt idx="2">
                <c:v>0.51</c:v>
              </c:pt>
              <c:pt idx="3">
                <c:v>0.5149999999999999</c:v>
              </c:pt>
              <c:pt idx="4">
                <c:v>0.52</c:v>
              </c:pt>
              <c:pt idx="5">
                <c:v>0.52499999999999991</c:v>
              </c:pt>
              <c:pt idx="6">
                <c:v>0.53</c:v>
              </c:pt>
              <c:pt idx="7">
                <c:v>0.53499999999999992</c:v>
              </c:pt>
              <c:pt idx="8">
                <c:v>0.54</c:v>
              </c:pt>
              <c:pt idx="9">
                <c:v>0.54500000000000004</c:v>
              </c:pt>
              <c:pt idx="10">
                <c:v>0.54999999999999993</c:v>
              </c:pt>
              <c:pt idx="11">
                <c:v>0.55500000000000005</c:v>
              </c:pt>
              <c:pt idx="12">
                <c:v>0.55999999999999994</c:v>
              </c:pt>
              <c:pt idx="13">
                <c:v>0.56499999999999995</c:v>
              </c:pt>
              <c:pt idx="14">
                <c:v>0.56999999999999984</c:v>
              </c:pt>
              <c:pt idx="15">
                <c:v>0.57499999999999996</c:v>
              </c:pt>
              <c:pt idx="16">
                <c:v>0.57999999999999985</c:v>
              </c:pt>
              <c:pt idx="17">
                <c:v>0.58499999999999985</c:v>
              </c:pt>
              <c:pt idx="18">
                <c:v>0.59</c:v>
              </c:pt>
              <c:pt idx="19">
                <c:v>0.59499999999999986</c:v>
              </c:pt>
              <c:pt idx="20">
                <c:v>0.6</c:v>
              </c:pt>
              <c:pt idx="21">
                <c:v>0.60499999999999987</c:v>
              </c:pt>
              <c:pt idx="22">
                <c:v>0.61</c:v>
              </c:pt>
              <c:pt idx="23">
                <c:v>0.61499999999999988</c:v>
              </c:pt>
              <c:pt idx="24">
                <c:v>0.62</c:v>
              </c:pt>
              <c:pt idx="25">
                <c:v>0.625</c:v>
              </c:pt>
              <c:pt idx="26">
                <c:v>0.63</c:v>
              </c:pt>
              <c:pt idx="27">
                <c:v>0.63500000000000001</c:v>
              </c:pt>
              <c:pt idx="28">
                <c:v>0.64</c:v>
              </c:pt>
              <c:pt idx="29">
                <c:v>0.64500000000000002</c:v>
              </c:pt>
              <c:pt idx="30">
                <c:v>0.65</c:v>
              </c:pt>
              <c:pt idx="31">
                <c:v>0.65500000000000003</c:v>
              </c:pt>
              <c:pt idx="32">
                <c:v>0.66</c:v>
              </c:pt>
              <c:pt idx="33">
                <c:v>0.66500000000000004</c:v>
              </c:pt>
              <c:pt idx="34">
                <c:v>0.67</c:v>
              </c:pt>
              <c:pt idx="35">
                <c:v>0.67499999999999993</c:v>
              </c:pt>
              <c:pt idx="36">
                <c:v>0.68</c:v>
              </c:pt>
              <c:pt idx="37">
                <c:v>0.68499999999999994</c:v>
              </c:pt>
              <c:pt idx="38">
                <c:v>0.69</c:v>
              </c:pt>
              <c:pt idx="39">
                <c:v>0.69499999999999984</c:v>
              </c:pt>
              <c:pt idx="40">
                <c:v>0.7</c:v>
              </c:pt>
              <c:pt idx="41">
                <c:v>0.70499999999999985</c:v>
              </c:pt>
              <c:pt idx="42">
                <c:v>0.71</c:v>
              </c:pt>
              <c:pt idx="43">
                <c:v>0.71499999999999997</c:v>
              </c:pt>
              <c:pt idx="44">
                <c:v>0.72</c:v>
              </c:pt>
              <c:pt idx="45">
                <c:v>0.72499999999999998</c:v>
              </c:pt>
              <c:pt idx="46">
                <c:v>0.73</c:v>
              </c:pt>
              <c:pt idx="47">
                <c:v>0.73499999999999999</c:v>
              </c:pt>
              <c:pt idx="48">
                <c:v>0.74</c:v>
              </c:pt>
              <c:pt idx="49">
                <c:v>0.745</c:v>
              </c:pt>
              <c:pt idx="50">
                <c:v>0.75</c:v>
              </c:pt>
              <c:pt idx="51">
                <c:v>0.755</c:v>
              </c:pt>
              <c:pt idx="52">
                <c:v>0.76</c:v>
              </c:pt>
              <c:pt idx="53">
                <c:v>0.7649999999999999</c:v>
              </c:pt>
              <c:pt idx="54">
                <c:v>0.77</c:v>
              </c:pt>
              <c:pt idx="55">
                <c:v>0.77499999999999991</c:v>
              </c:pt>
              <c:pt idx="56">
                <c:v>0.78</c:v>
              </c:pt>
              <c:pt idx="57">
                <c:v>0.78499999999999992</c:v>
              </c:pt>
              <c:pt idx="58">
                <c:v>0.79</c:v>
              </c:pt>
              <c:pt idx="59">
                <c:v>0.79500000000000004</c:v>
              </c:pt>
              <c:pt idx="60">
                <c:v>0.8</c:v>
              </c:pt>
              <c:pt idx="61">
                <c:v>0.80500000000000005</c:v>
              </c:pt>
              <c:pt idx="62">
                <c:v>0.81</c:v>
              </c:pt>
              <c:pt idx="63">
                <c:v>0.81499999999999995</c:v>
              </c:pt>
              <c:pt idx="64">
                <c:v>0.82</c:v>
              </c:pt>
              <c:pt idx="65">
                <c:v>0.82499999999999996</c:v>
              </c:pt>
              <c:pt idx="66">
                <c:v>0.83</c:v>
              </c:pt>
              <c:pt idx="67">
                <c:v>0.83499999999999985</c:v>
              </c:pt>
              <c:pt idx="68">
                <c:v>0.84</c:v>
              </c:pt>
              <c:pt idx="69">
                <c:v>0.84499999999999986</c:v>
              </c:pt>
              <c:pt idx="70">
                <c:v>0.85</c:v>
              </c:pt>
              <c:pt idx="71">
                <c:v>0.85499999999999987</c:v>
              </c:pt>
              <c:pt idx="72">
                <c:v>0.86</c:v>
              </c:pt>
              <c:pt idx="73">
                <c:v>0.86499999999999988</c:v>
              </c:pt>
              <c:pt idx="74">
                <c:v>0.87</c:v>
              </c:pt>
              <c:pt idx="75">
                <c:v>0.875</c:v>
              </c:pt>
              <c:pt idx="76">
                <c:v>0.88</c:v>
              </c:pt>
              <c:pt idx="77">
                <c:v>0.88500000000000001</c:v>
              </c:pt>
              <c:pt idx="78">
                <c:v>0.89</c:v>
              </c:pt>
              <c:pt idx="79">
                <c:v>0.89500000000000002</c:v>
              </c:pt>
              <c:pt idx="80">
                <c:v>0.9</c:v>
              </c:pt>
              <c:pt idx="81">
                <c:v>0.90500000000000003</c:v>
              </c:pt>
              <c:pt idx="82">
                <c:v>0.91</c:v>
              </c:pt>
              <c:pt idx="83">
                <c:v>0.91500000000000004</c:v>
              </c:pt>
              <c:pt idx="84">
                <c:v>0.92</c:v>
              </c:pt>
              <c:pt idx="85">
                <c:v>0.92499999999999993</c:v>
              </c:pt>
              <c:pt idx="86">
                <c:v>0.93</c:v>
              </c:pt>
              <c:pt idx="87">
                <c:v>0.93499999999999994</c:v>
              </c:pt>
              <c:pt idx="88">
                <c:v>0.94</c:v>
              </c:pt>
              <c:pt idx="89">
                <c:v>0.94499999999999984</c:v>
              </c:pt>
              <c:pt idx="90">
                <c:v>0.95</c:v>
              </c:pt>
              <c:pt idx="91">
                <c:v>0.95499999999999985</c:v>
              </c:pt>
              <c:pt idx="92">
                <c:v>0.96</c:v>
              </c:pt>
              <c:pt idx="93">
                <c:v>0.96499999999999997</c:v>
              </c:pt>
              <c:pt idx="94">
                <c:v>0.97</c:v>
              </c:pt>
              <c:pt idx="95">
                <c:v>0.97499999999999998</c:v>
              </c:pt>
              <c:pt idx="96">
                <c:v>0.98</c:v>
              </c:pt>
              <c:pt idx="97">
                <c:v>0.98499999999999999</c:v>
              </c:pt>
              <c:pt idx="98">
                <c:v>0.98549999999999993</c:v>
              </c:pt>
              <c:pt idx="99">
                <c:v>0.98599999999999999</c:v>
              </c:pt>
              <c:pt idx="100">
                <c:v>0.98649999999999993</c:v>
              </c:pt>
              <c:pt idx="101">
                <c:v>0.98699999999999999</c:v>
              </c:pt>
              <c:pt idx="102">
                <c:v>0.98749999999999993</c:v>
              </c:pt>
              <c:pt idx="103">
                <c:v>0.98799999999999999</c:v>
              </c:pt>
              <c:pt idx="104">
                <c:v>0.98850000000000005</c:v>
              </c:pt>
              <c:pt idx="105">
                <c:v>0.98899999999999988</c:v>
              </c:pt>
              <c:pt idx="106">
                <c:v>0.98950000000000005</c:v>
              </c:pt>
              <c:pt idx="107">
                <c:v>0.99</c:v>
              </c:pt>
              <c:pt idx="108">
                <c:v>0.99050000000000005</c:v>
              </c:pt>
              <c:pt idx="109">
                <c:v>0.99099999999999988</c:v>
              </c:pt>
              <c:pt idx="110">
                <c:v>0.99150000000000005</c:v>
              </c:pt>
              <c:pt idx="111">
                <c:v>0.99199999999999988</c:v>
              </c:pt>
              <c:pt idx="112">
                <c:v>0.99250000000000005</c:v>
              </c:pt>
              <c:pt idx="113">
                <c:v>0.99299999999999988</c:v>
              </c:pt>
              <c:pt idx="114">
                <c:v>0.99349999999999894</c:v>
              </c:pt>
              <c:pt idx="115">
                <c:v>0.993999999999999</c:v>
              </c:pt>
              <c:pt idx="116">
                <c:v>0.99449999999999894</c:v>
              </c:pt>
              <c:pt idx="117">
                <c:v>0.994999999999999</c:v>
              </c:pt>
              <c:pt idx="118">
                <c:v>0.99549999999999894</c:v>
              </c:pt>
              <c:pt idx="119">
                <c:v>0.995999999999999</c:v>
              </c:pt>
              <c:pt idx="120">
                <c:v>0.99649999999999894</c:v>
              </c:pt>
              <c:pt idx="121">
                <c:v>0.996999999999999</c:v>
              </c:pt>
              <c:pt idx="122">
                <c:v>0.99749999999999894</c:v>
              </c:pt>
              <c:pt idx="123">
                <c:v>0.997999999999999</c:v>
              </c:pt>
              <c:pt idx="124">
                <c:v>0.99849999999999894</c:v>
              </c:pt>
              <c:pt idx="125">
                <c:v>0.998999999999999</c:v>
              </c:pt>
              <c:pt idx="126">
                <c:v>0.99949999999999883</c:v>
              </c:pt>
              <c:pt idx="127">
                <c:v>0.99999999999999889</c:v>
              </c:pt>
            </c:numLit>
          </c:xVal>
          <c:yVal>
            <c:numLit>
              <c:formatCode>General</c:formatCode>
              <c:ptCount val="128"/>
              <c:pt idx="0">
                <c:v>0.5</c:v>
              </c:pt>
              <c:pt idx="1">
                <c:v>0.495</c:v>
              </c:pt>
              <c:pt idx="2">
                <c:v>0.49</c:v>
              </c:pt>
              <c:pt idx="3">
                <c:v>0.48499999999999999</c:v>
              </c:pt>
              <c:pt idx="4">
                <c:v>0.48</c:v>
              </c:pt>
              <c:pt idx="5">
                <c:v>0.47499999999999998</c:v>
              </c:pt>
              <c:pt idx="6">
                <c:v>0.47</c:v>
              </c:pt>
              <c:pt idx="7">
                <c:v>0.46499999999999997</c:v>
              </c:pt>
              <c:pt idx="8">
                <c:v>0.46</c:v>
              </c:pt>
              <c:pt idx="9">
                <c:v>0.45500000000000002</c:v>
              </c:pt>
              <c:pt idx="10">
                <c:v>0.45</c:v>
              </c:pt>
              <c:pt idx="11">
                <c:v>0.44500000000000001</c:v>
              </c:pt>
              <c:pt idx="12">
                <c:v>0.44</c:v>
              </c:pt>
              <c:pt idx="13">
                <c:v>0.435</c:v>
              </c:pt>
              <c:pt idx="14">
                <c:v>0.43</c:v>
              </c:pt>
              <c:pt idx="15">
                <c:v>0.42499999999999999</c:v>
              </c:pt>
              <c:pt idx="16">
                <c:v>0.42</c:v>
              </c:pt>
              <c:pt idx="17">
                <c:v>0.41499999999999992</c:v>
              </c:pt>
              <c:pt idx="18">
                <c:v>0.41</c:v>
              </c:pt>
              <c:pt idx="19">
                <c:v>0.40500000000000003</c:v>
              </c:pt>
              <c:pt idx="20">
                <c:v>0.4</c:v>
              </c:pt>
              <c:pt idx="21">
                <c:v>0.39500000000000002</c:v>
              </c:pt>
              <c:pt idx="22">
                <c:v>0.39</c:v>
              </c:pt>
              <c:pt idx="23">
                <c:v>0.38500000000000001</c:v>
              </c:pt>
              <c:pt idx="24">
                <c:v>0.38</c:v>
              </c:pt>
              <c:pt idx="25">
                <c:v>0.375</c:v>
              </c:pt>
              <c:pt idx="26">
                <c:v>0.37</c:v>
              </c:pt>
              <c:pt idx="27">
                <c:v>0.36499999999999994</c:v>
              </c:pt>
              <c:pt idx="28">
                <c:v>0.36</c:v>
              </c:pt>
              <c:pt idx="29">
                <c:v>0.35499999999999993</c:v>
              </c:pt>
              <c:pt idx="30">
                <c:v>0.35</c:v>
              </c:pt>
              <c:pt idx="31">
                <c:v>0.34499999999999992</c:v>
              </c:pt>
              <c:pt idx="32">
                <c:v>0.34</c:v>
              </c:pt>
              <c:pt idx="33">
                <c:v>0.33500000000000002</c:v>
              </c:pt>
              <c:pt idx="34">
                <c:v>0.33</c:v>
              </c:pt>
              <c:pt idx="35">
                <c:v>0.32499999999999996</c:v>
              </c:pt>
              <c:pt idx="36">
                <c:v>0.32</c:v>
              </c:pt>
              <c:pt idx="37">
                <c:v>0.315</c:v>
              </c:pt>
              <c:pt idx="38">
                <c:v>0.31</c:v>
              </c:pt>
              <c:pt idx="39">
                <c:v>0.30499999999999994</c:v>
              </c:pt>
              <c:pt idx="40">
                <c:v>0.3</c:v>
              </c:pt>
              <c:pt idx="41">
                <c:v>0.29499999999999993</c:v>
              </c:pt>
              <c:pt idx="42">
                <c:v>0.28999999999999992</c:v>
              </c:pt>
              <c:pt idx="43">
                <c:v>0.28499999999999998</c:v>
              </c:pt>
              <c:pt idx="44">
                <c:v>0.28000000000000003</c:v>
              </c:pt>
              <c:pt idx="45">
                <c:v>0.27499999999999997</c:v>
              </c:pt>
              <c:pt idx="46">
                <c:v>0.27</c:v>
              </c:pt>
              <c:pt idx="47">
                <c:v>0.26499999999999996</c:v>
              </c:pt>
              <c:pt idx="48">
                <c:v>0.26</c:v>
              </c:pt>
              <c:pt idx="49">
                <c:v>0.255</c:v>
              </c:pt>
              <c:pt idx="50">
                <c:v>0.25</c:v>
              </c:pt>
              <c:pt idx="51">
                <c:v>0.245</c:v>
              </c:pt>
              <c:pt idx="52">
                <c:v>0.24</c:v>
              </c:pt>
              <c:pt idx="53">
                <c:v>0.23499999999999999</c:v>
              </c:pt>
              <c:pt idx="54">
                <c:v>0.23</c:v>
              </c:pt>
              <c:pt idx="55">
                <c:v>0.22500000000000001</c:v>
              </c:pt>
              <c:pt idx="56">
                <c:v>0.22</c:v>
              </c:pt>
              <c:pt idx="57">
                <c:v>0.215</c:v>
              </c:pt>
              <c:pt idx="58">
                <c:v>0.21</c:v>
              </c:pt>
              <c:pt idx="59">
                <c:v>0.20499999999999999</c:v>
              </c:pt>
              <c:pt idx="60">
                <c:v>0.2</c:v>
              </c:pt>
              <c:pt idx="61">
                <c:v>0.19500000000000001</c:v>
              </c:pt>
              <c:pt idx="62">
                <c:v>0.19</c:v>
              </c:pt>
              <c:pt idx="63">
                <c:v>0.185</c:v>
              </c:pt>
              <c:pt idx="64">
                <c:v>0.18</c:v>
              </c:pt>
              <c:pt idx="65">
                <c:v>0.17499999999999999</c:v>
              </c:pt>
              <c:pt idx="66">
                <c:v>0.17</c:v>
              </c:pt>
              <c:pt idx="67">
                <c:v>0.16500000000000001</c:v>
              </c:pt>
              <c:pt idx="68">
                <c:v>0.16</c:v>
              </c:pt>
              <c:pt idx="69">
                <c:v>0.155</c:v>
              </c:pt>
              <c:pt idx="70">
                <c:v>0.15</c:v>
              </c:pt>
              <c:pt idx="71">
                <c:v>0.14499999999999996</c:v>
              </c:pt>
              <c:pt idx="72">
                <c:v>0.13999999999999999</c:v>
              </c:pt>
              <c:pt idx="73">
                <c:v>0.13500000000000001</c:v>
              </c:pt>
              <c:pt idx="74">
                <c:v>0.13</c:v>
              </c:pt>
              <c:pt idx="75">
                <c:v>0.125</c:v>
              </c:pt>
              <c:pt idx="76">
                <c:v>0.12</c:v>
              </c:pt>
              <c:pt idx="77">
                <c:v>0.115</c:v>
              </c:pt>
              <c:pt idx="78">
                <c:v>0.11</c:v>
              </c:pt>
              <c:pt idx="79">
                <c:v>0.105</c:v>
              </c:pt>
              <c:pt idx="80">
                <c:v>9.9999999999999589E-2</c:v>
              </c:pt>
              <c:pt idx="81">
                <c:v>9.4999999999999599E-2</c:v>
              </c:pt>
              <c:pt idx="82">
                <c:v>8.999999999999958E-2</c:v>
              </c:pt>
              <c:pt idx="83">
                <c:v>8.4999999999999604E-2</c:v>
              </c:pt>
              <c:pt idx="84">
                <c:v>7.9999999999999585E-2</c:v>
              </c:pt>
              <c:pt idx="85">
                <c:v>7.4999999999999595E-2</c:v>
              </c:pt>
              <c:pt idx="86">
                <c:v>6.999999999999959E-2</c:v>
              </c:pt>
              <c:pt idx="87">
                <c:v>6.49999999999996E-2</c:v>
              </c:pt>
              <c:pt idx="88">
                <c:v>5.9999999999999595E-2</c:v>
              </c:pt>
              <c:pt idx="89">
                <c:v>5.4999999999999598E-2</c:v>
              </c:pt>
              <c:pt idx="90">
                <c:v>4.9999999999999593E-2</c:v>
              </c:pt>
              <c:pt idx="91">
                <c:v>4.4999999999999603E-2</c:v>
              </c:pt>
              <c:pt idx="92">
                <c:v>3.9999999999999591E-2</c:v>
              </c:pt>
              <c:pt idx="93">
                <c:v>3.4999999999999601E-2</c:v>
              </c:pt>
              <c:pt idx="94">
                <c:v>2.99999999999996E-2</c:v>
              </c:pt>
              <c:pt idx="95">
                <c:v>2.4999999999999599E-2</c:v>
              </c:pt>
              <c:pt idx="96">
                <c:v>1.9999999999999598E-2</c:v>
              </c:pt>
              <c:pt idx="97">
                <c:v>1.4999999999999599E-2</c:v>
              </c:pt>
              <c:pt idx="98">
                <c:v>1.4499999999999598E-2</c:v>
              </c:pt>
              <c:pt idx="99">
                <c:v>1.3999999999999698E-2</c:v>
              </c:pt>
              <c:pt idx="100">
                <c:v>1.34999999999997E-2</c:v>
              </c:pt>
              <c:pt idx="101">
                <c:v>1.29999999999998E-2</c:v>
              </c:pt>
              <c:pt idx="102">
                <c:v>1.2499999999999798E-2</c:v>
              </c:pt>
              <c:pt idx="103">
                <c:v>1.19999999999999E-2</c:v>
              </c:pt>
              <c:pt idx="104">
                <c:v>1.15E-2</c:v>
              </c:pt>
              <c:pt idx="105">
                <c:v>1.0999999999999998E-2</c:v>
              </c:pt>
              <c:pt idx="106">
                <c:v>1.05000000000001E-2</c:v>
              </c:pt>
              <c:pt idx="107">
                <c:v>1.0000000000000101E-2</c:v>
              </c:pt>
              <c:pt idx="108">
                <c:v>9.5000000000001698E-3</c:v>
              </c:pt>
              <c:pt idx="109">
                <c:v>9.0000000000002283E-3</c:v>
              </c:pt>
              <c:pt idx="110">
                <c:v>8.5000000000002886E-3</c:v>
              </c:pt>
              <c:pt idx="111">
                <c:v>8.0000000000003402E-3</c:v>
              </c:pt>
              <c:pt idx="112">
                <c:v>7.5000000000003996E-3</c:v>
              </c:pt>
              <c:pt idx="113">
                <c:v>7.0000000000004494E-3</c:v>
              </c:pt>
              <c:pt idx="114">
                <c:v>6.5000000000005088E-3</c:v>
              </c:pt>
              <c:pt idx="115">
                <c:v>6.0000000000005596E-3</c:v>
              </c:pt>
              <c:pt idx="116">
                <c:v>5.500000000000619E-3</c:v>
              </c:pt>
              <c:pt idx="117">
                <c:v>5.0000000000006688E-3</c:v>
              </c:pt>
              <c:pt idx="118">
                <c:v>4.50000000000073E-3</c:v>
              </c:pt>
              <c:pt idx="119">
                <c:v>4.000000000000779E-3</c:v>
              </c:pt>
              <c:pt idx="120">
                <c:v>3.5000000000008397E-3</c:v>
              </c:pt>
              <c:pt idx="121">
                <c:v>3.00000000000089E-3</c:v>
              </c:pt>
              <c:pt idx="122">
                <c:v>2.5000000000009494E-3</c:v>
              </c:pt>
              <c:pt idx="123">
                <c:v>2.0000000000009997E-3</c:v>
              </c:pt>
              <c:pt idx="124">
                <c:v>1.5000000000010597E-3</c:v>
              </c:pt>
              <c:pt idx="125">
                <c:v>1.0000000000011098E-3</c:v>
              </c:pt>
              <c:pt idx="126">
                <c:v>5.0000000000116585E-4</c:v>
              </c:pt>
              <c:pt idx="127">
                <c:v>1.2212453270876698E-15</c:v>
              </c:pt>
            </c:numLit>
          </c:yVal>
          <c:smooth val="0"/>
          <c:extLst>
            <c:ext xmlns:c16="http://schemas.microsoft.com/office/drawing/2014/chart" uri="{C3380CC4-5D6E-409C-BE32-E72D297353CC}">
              <c16:uniqueId val="{00000000-0DDD-4906-947A-43D4EE7E9093}"/>
            </c:ext>
          </c:extLst>
        </c:ser>
        <c:ser>
          <c:idx val="1"/>
          <c:order val="1"/>
          <c:tx>
            <c:v>Independent</c:v>
          </c:tx>
          <c:spPr>
            <a:ln w="12700" cmpd="sng">
              <a:solidFill>
                <a:srgbClr val="FF0000"/>
              </a:solidFill>
            </a:ln>
          </c:spPr>
          <c:marker>
            <c:symbol val="none"/>
          </c:marker>
          <c:xVal>
            <c:numLit>
              <c:formatCode>General</c:formatCode>
              <c:ptCount val="128"/>
              <c:pt idx="0">
                <c:v>0.5</c:v>
              </c:pt>
              <c:pt idx="1">
                <c:v>0.505</c:v>
              </c:pt>
              <c:pt idx="2">
                <c:v>0.51</c:v>
              </c:pt>
              <c:pt idx="3">
                <c:v>0.5149999999999999</c:v>
              </c:pt>
              <c:pt idx="4">
                <c:v>0.52</c:v>
              </c:pt>
              <c:pt idx="5">
                <c:v>0.52499999999999991</c:v>
              </c:pt>
              <c:pt idx="6">
                <c:v>0.53</c:v>
              </c:pt>
              <c:pt idx="7">
                <c:v>0.53499999999999992</c:v>
              </c:pt>
              <c:pt idx="8">
                <c:v>0.54</c:v>
              </c:pt>
              <c:pt idx="9">
                <c:v>0.54500000000000004</c:v>
              </c:pt>
              <c:pt idx="10">
                <c:v>0.54999999999999993</c:v>
              </c:pt>
              <c:pt idx="11">
                <c:v>0.55500000000000005</c:v>
              </c:pt>
              <c:pt idx="12">
                <c:v>0.55999999999999994</c:v>
              </c:pt>
              <c:pt idx="13">
                <c:v>0.56499999999999995</c:v>
              </c:pt>
              <c:pt idx="14">
                <c:v>0.56999999999999984</c:v>
              </c:pt>
              <c:pt idx="15">
                <c:v>0.57499999999999996</c:v>
              </c:pt>
              <c:pt idx="16">
                <c:v>0.57999999999999985</c:v>
              </c:pt>
              <c:pt idx="17">
                <c:v>0.58499999999999985</c:v>
              </c:pt>
              <c:pt idx="18">
                <c:v>0.59</c:v>
              </c:pt>
              <c:pt idx="19">
                <c:v>0.59499999999999986</c:v>
              </c:pt>
              <c:pt idx="20">
                <c:v>0.6</c:v>
              </c:pt>
              <c:pt idx="21">
                <c:v>0.60499999999999987</c:v>
              </c:pt>
              <c:pt idx="22">
                <c:v>0.61</c:v>
              </c:pt>
              <c:pt idx="23">
                <c:v>0.61499999999999988</c:v>
              </c:pt>
              <c:pt idx="24">
                <c:v>0.62</c:v>
              </c:pt>
              <c:pt idx="25">
                <c:v>0.625</c:v>
              </c:pt>
              <c:pt idx="26">
                <c:v>0.63</c:v>
              </c:pt>
              <c:pt idx="27">
                <c:v>0.63500000000000001</c:v>
              </c:pt>
              <c:pt idx="28">
                <c:v>0.64</c:v>
              </c:pt>
              <c:pt idx="29">
                <c:v>0.64500000000000002</c:v>
              </c:pt>
              <c:pt idx="30">
                <c:v>0.65</c:v>
              </c:pt>
              <c:pt idx="31">
                <c:v>0.65500000000000003</c:v>
              </c:pt>
              <c:pt idx="32">
                <c:v>0.66</c:v>
              </c:pt>
              <c:pt idx="33">
                <c:v>0.66500000000000004</c:v>
              </c:pt>
              <c:pt idx="34">
                <c:v>0.67</c:v>
              </c:pt>
              <c:pt idx="35">
                <c:v>0.67499999999999993</c:v>
              </c:pt>
              <c:pt idx="36">
                <c:v>0.68</c:v>
              </c:pt>
              <c:pt idx="37">
                <c:v>0.68499999999999994</c:v>
              </c:pt>
              <c:pt idx="38">
                <c:v>0.69</c:v>
              </c:pt>
              <c:pt idx="39">
                <c:v>0.69499999999999984</c:v>
              </c:pt>
              <c:pt idx="40">
                <c:v>0.7</c:v>
              </c:pt>
              <c:pt idx="41">
                <c:v>0.70499999999999985</c:v>
              </c:pt>
              <c:pt idx="42">
                <c:v>0.71</c:v>
              </c:pt>
              <c:pt idx="43">
                <c:v>0.71499999999999997</c:v>
              </c:pt>
              <c:pt idx="44">
                <c:v>0.72</c:v>
              </c:pt>
              <c:pt idx="45">
                <c:v>0.72499999999999998</c:v>
              </c:pt>
              <c:pt idx="46">
                <c:v>0.73</c:v>
              </c:pt>
              <c:pt idx="47">
                <c:v>0.73499999999999999</c:v>
              </c:pt>
              <c:pt idx="48">
                <c:v>0.74</c:v>
              </c:pt>
              <c:pt idx="49">
                <c:v>0.745</c:v>
              </c:pt>
              <c:pt idx="50">
                <c:v>0.75</c:v>
              </c:pt>
              <c:pt idx="51">
                <c:v>0.755</c:v>
              </c:pt>
              <c:pt idx="52">
                <c:v>0.76</c:v>
              </c:pt>
              <c:pt idx="53">
                <c:v>0.7649999999999999</c:v>
              </c:pt>
              <c:pt idx="54">
                <c:v>0.77</c:v>
              </c:pt>
              <c:pt idx="55">
                <c:v>0.77499999999999991</c:v>
              </c:pt>
              <c:pt idx="56">
                <c:v>0.78</c:v>
              </c:pt>
              <c:pt idx="57">
                <c:v>0.78499999999999992</c:v>
              </c:pt>
              <c:pt idx="58">
                <c:v>0.79</c:v>
              </c:pt>
              <c:pt idx="59">
                <c:v>0.79500000000000004</c:v>
              </c:pt>
              <c:pt idx="60">
                <c:v>0.8</c:v>
              </c:pt>
              <c:pt idx="61">
                <c:v>0.80500000000000005</c:v>
              </c:pt>
              <c:pt idx="62">
                <c:v>0.81</c:v>
              </c:pt>
              <c:pt idx="63">
                <c:v>0.81499999999999995</c:v>
              </c:pt>
              <c:pt idx="64">
                <c:v>0.82</c:v>
              </c:pt>
              <c:pt idx="65">
                <c:v>0.82499999999999996</c:v>
              </c:pt>
              <c:pt idx="66">
                <c:v>0.83</c:v>
              </c:pt>
              <c:pt idx="67">
                <c:v>0.83499999999999985</c:v>
              </c:pt>
              <c:pt idx="68">
                <c:v>0.84</c:v>
              </c:pt>
              <c:pt idx="69">
                <c:v>0.84499999999999986</c:v>
              </c:pt>
              <c:pt idx="70">
                <c:v>0.85</c:v>
              </c:pt>
              <c:pt idx="71">
                <c:v>0.85499999999999987</c:v>
              </c:pt>
              <c:pt idx="72">
                <c:v>0.86</c:v>
              </c:pt>
              <c:pt idx="73">
                <c:v>0.86499999999999988</c:v>
              </c:pt>
              <c:pt idx="74">
                <c:v>0.87</c:v>
              </c:pt>
              <c:pt idx="75">
                <c:v>0.875</c:v>
              </c:pt>
              <c:pt idx="76">
                <c:v>0.88</c:v>
              </c:pt>
              <c:pt idx="77">
                <c:v>0.88500000000000001</c:v>
              </c:pt>
              <c:pt idx="78">
                <c:v>0.89</c:v>
              </c:pt>
              <c:pt idx="79">
                <c:v>0.89500000000000002</c:v>
              </c:pt>
              <c:pt idx="80">
                <c:v>0.9</c:v>
              </c:pt>
              <c:pt idx="81">
                <c:v>0.90500000000000003</c:v>
              </c:pt>
              <c:pt idx="82">
                <c:v>0.91</c:v>
              </c:pt>
              <c:pt idx="83">
                <c:v>0.91500000000000004</c:v>
              </c:pt>
              <c:pt idx="84">
                <c:v>0.92</c:v>
              </c:pt>
              <c:pt idx="85">
                <c:v>0.92499999999999993</c:v>
              </c:pt>
              <c:pt idx="86">
                <c:v>0.93</c:v>
              </c:pt>
              <c:pt idx="87">
                <c:v>0.93499999999999994</c:v>
              </c:pt>
              <c:pt idx="88">
                <c:v>0.94</c:v>
              </c:pt>
              <c:pt idx="89">
                <c:v>0.94499999999999984</c:v>
              </c:pt>
              <c:pt idx="90">
                <c:v>0.95</c:v>
              </c:pt>
              <c:pt idx="91">
                <c:v>0.95499999999999985</c:v>
              </c:pt>
              <c:pt idx="92">
                <c:v>0.96</c:v>
              </c:pt>
              <c:pt idx="93">
                <c:v>0.96499999999999997</c:v>
              </c:pt>
              <c:pt idx="94">
                <c:v>0.97</c:v>
              </c:pt>
              <c:pt idx="95">
                <c:v>0.97499999999999998</c:v>
              </c:pt>
              <c:pt idx="96">
                <c:v>0.98</c:v>
              </c:pt>
              <c:pt idx="97">
                <c:v>0.98499999999999999</c:v>
              </c:pt>
              <c:pt idx="98">
                <c:v>0.98549999999999993</c:v>
              </c:pt>
              <c:pt idx="99">
                <c:v>0.98599999999999999</c:v>
              </c:pt>
              <c:pt idx="100">
                <c:v>0.98649999999999993</c:v>
              </c:pt>
              <c:pt idx="101">
                <c:v>0.98699999999999999</c:v>
              </c:pt>
              <c:pt idx="102">
                <c:v>0.98749999999999993</c:v>
              </c:pt>
              <c:pt idx="103">
                <c:v>0.98799999999999999</c:v>
              </c:pt>
              <c:pt idx="104">
                <c:v>0.98850000000000005</c:v>
              </c:pt>
              <c:pt idx="105">
                <c:v>0.98899999999999988</c:v>
              </c:pt>
              <c:pt idx="106">
                <c:v>0.98950000000000005</c:v>
              </c:pt>
              <c:pt idx="107">
                <c:v>0.99</c:v>
              </c:pt>
              <c:pt idx="108">
                <c:v>0.99050000000000005</c:v>
              </c:pt>
              <c:pt idx="109">
                <c:v>0.99099999999999988</c:v>
              </c:pt>
              <c:pt idx="110">
                <c:v>0.99150000000000005</c:v>
              </c:pt>
              <c:pt idx="111">
                <c:v>0.99199999999999988</c:v>
              </c:pt>
              <c:pt idx="112">
                <c:v>0.99250000000000005</c:v>
              </c:pt>
              <c:pt idx="113">
                <c:v>0.99299999999999988</c:v>
              </c:pt>
              <c:pt idx="114">
                <c:v>0.99349999999999894</c:v>
              </c:pt>
              <c:pt idx="115">
                <c:v>0.993999999999999</c:v>
              </c:pt>
              <c:pt idx="116">
                <c:v>0.99449999999999894</c:v>
              </c:pt>
              <c:pt idx="117">
                <c:v>0.994999999999999</c:v>
              </c:pt>
              <c:pt idx="118">
                <c:v>0.99549999999999894</c:v>
              </c:pt>
              <c:pt idx="119">
                <c:v>0.995999999999999</c:v>
              </c:pt>
              <c:pt idx="120">
                <c:v>0.99649999999999894</c:v>
              </c:pt>
              <c:pt idx="121">
                <c:v>0.996999999999999</c:v>
              </c:pt>
              <c:pt idx="122">
                <c:v>0.99749999999999894</c:v>
              </c:pt>
              <c:pt idx="123">
                <c:v>0.997999999999999</c:v>
              </c:pt>
              <c:pt idx="124">
                <c:v>0.99849999999999894</c:v>
              </c:pt>
              <c:pt idx="125">
                <c:v>0.998999999999999</c:v>
              </c:pt>
              <c:pt idx="126">
                <c:v>0.99949999999999883</c:v>
              </c:pt>
              <c:pt idx="127">
                <c:v>0.99999999999999889</c:v>
              </c:pt>
            </c:numLit>
          </c:xVal>
          <c:yVal>
            <c:numLit>
              <c:formatCode>General</c:formatCode>
              <c:ptCount val="128"/>
              <c:pt idx="0">
                <c:v>0.25</c:v>
              </c:pt>
              <c:pt idx="1">
                <c:v>0.24502499999999997</c:v>
              </c:pt>
              <c:pt idx="2">
                <c:v>0.24010000000000001</c:v>
              </c:pt>
              <c:pt idx="3">
                <c:v>0.23522499999999999</c:v>
              </c:pt>
              <c:pt idx="4">
                <c:v>0.23039999999999997</c:v>
              </c:pt>
              <c:pt idx="5">
                <c:v>0.22562499999999996</c:v>
              </c:pt>
              <c:pt idx="6">
                <c:v>0.22089999999999999</c:v>
              </c:pt>
              <c:pt idx="7">
                <c:v>0.216225</c:v>
              </c:pt>
              <c:pt idx="8">
                <c:v>0.21159999999999998</c:v>
              </c:pt>
              <c:pt idx="9">
                <c:v>0.20702499999999999</c:v>
              </c:pt>
              <c:pt idx="10">
                <c:v>0.20249999999999999</c:v>
              </c:pt>
              <c:pt idx="11">
                <c:v>0.19802500000000001</c:v>
              </c:pt>
              <c:pt idx="12">
                <c:v>0.19359999999999997</c:v>
              </c:pt>
              <c:pt idx="13">
                <c:v>0.189225</c:v>
              </c:pt>
              <c:pt idx="14">
                <c:v>0.18490000000000001</c:v>
              </c:pt>
              <c:pt idx="15">
                <c:v>0.18062500000000001</c:v>
              </c:pt>
              <c:pt idx="16">
                <c:v>0.1764</c:v>
              </c:pt>
              <c:pt idx="17">
                <c:v>0.17222499999999999</c:v>
              </c:pt>
              <c:pt idx="18">
                <c:v>0.1681</c:v>
              </c:pt>
              <c:pt idx="19">
                <c:v>0.164025</c:v>
              </c:pt>
              <c:pt idx="20">
                <c:v>0.16</c:v>
              </c:pt>
              <c:pt idx="21">
                <c:v>0.156025</c:v>
              </c:pt>
              <c:pt idx="22">
                <c:v>0.15209999999999999</c:v>
              </c:pt>
              <c:pt idx="23">
                <c:v>0.148225</c:v>
              </c:pt>
              <c:pt idx="24">
                <c:v>0.1444</c:v>
              </c:pt>
              <c:pt idx="25">
                <c:v>0.140625</c:v>
              </c:pt>
              <c:pt idx="26">
                <c:v>0.13689999999999997</c:v>
              </c:pt>
              <c:pt idx="27">
                <c:v>0.13322499999999998</c:v>
              </c:pt>
              <c:pt idx="28">
                <c:v>0.12959999999999997</c:v>
              </c:pt>
              <c:pt idx="29">
                <c:v>0.126025</c:v>
              </c:pt>
              <c:pt idx="30">
                <c:v>0.1225</c:v>
              </c:pt>
              <c:pt idx="31">
                <c:v>0.11902500000000001</c:v>
              </c:pt>
              <c:pt idx="32">
                <c:v>0.11559999999999998</c:v>
              </c:pt>
              <c:pt idx="33">
                <c:v>0.11222500000000001</c:v>
              </c:pt>
              <c:pt idx="34">
                <c:v>0.1089</c:v>
              </c:pt>
              <c:pt idx="35">
                <c:v>0.105625</c:v>
              </c:pt>
              <c:pt idx="36">
                <c:v>0.1024</c:v>
              </c:pt>
              <c:pt idx="37">
                <c:v>9.9224999999999897E-2</c:v>
              </c:pt>
              <c:pt idx="38">
                <c:v>9.6099999999999894E-2</c:v>
              </c:pt>
              <c:pt idx="39">
                <c:v>9.3024999999999886E-2</c:v>
              </c:pt>
              <c:pt idx="40">
                <c:v>8.99999999999999E-2</c:v>
              </c:pt>
              <c:pt idx="41">
                <c:v>8.702499999999988E-2</c:v>
              </c:pt>
              <c:pt idx="42">
                <c:v>8.4099999999999883E-2</c:v>
              </c:pt>
              <c:pt idx="43">
                <c:v>8.1224999999999895E-2</c:v>
              </c:pt>
              <c:pt idx="44">
                <c:v>7.8399999999999886E-2</c:v>
              </c:pt>
              <c:pt idx="45">
                <c:v>7.5624999999999901E-2</c:v>
              </c:pt>
              <c:pt idx="46">
                <c:v>7.2899999999999882E-2</c:v>
              </c:pt>
              <c:pt idx="47">
                <c:v>7.0224999999999899E-2</c:v>
              </c:pt>
              <c:pt idx="48">
                <c:v>6.7599999999999882E-2</c:v>
              </c:pt>
              <c:pt idx="49">
                <c:v>6.5024999999999888E-2</c:v>
              </c:pt>
              <c:pt idx="50">
                <c:v>6.2499999999999903E-2</c:v>
              </c:pt>
              <c:pt idx="51">
                <c:v>6.0024999999999898E-2</c:v>
              </c:pt>
              <c:pt idx="52">
                <c:v>5.7599999999999894E-2</c:v>
              </c:pt>
              <c:pt idx="53">
                <c:v>5.5224999999999892E-2</c:v>
              </c:pt>
              <c:pt idx="54">
                <c:v>5.2899999999999892E-2</c:v>
              </c:pt>
              <c:pt idx="55">
                <c:v>5.0624999999999892E-2</c:v>
              </c:pt>
              <c:pt idx="56">
                <c:v>4.8399999999999894E-2</c:v>
              </c:pt>
              <c:pt idx="57">
                <c:v>4.6224999999999891E-2</c:v>
              </c:pt>
              <c:pt idx="58">
                <c:v>4.4099999999999896E-2</c:v>
              </c:pt>
              <c:pt idx="59">
                <c:v>4.2024999999999903E-2</c:v>
              </c:pt>
              <c:pt idx="60">
                <c:v>3.9999999999999897E-2</c:v>
              </c:pt>
              <c:pt idx="61">
                <c:v>3.8024999999999892E-2</c:v>
              </c:pt>
              <c:pt idx="62">
                <c:v>3.6099999999999903E-2</c:v>
              </c:pt>
              <c:pt idx="63">
                <c:v>3.4224999999999894E-2</c:v>
              </c:pt>
              <c:pt idx="64">
                <c:v>3.2399999999999894E-2</c:v>
              </c:pt>
              <c:pt idx="65">
                <c:v>3.0624999999999899E-2</c:v>
              </c:pt>
              <c:pt idx="66">
                <c:v>2.8899999999999898E-2</c:v>
              </c:pt>
              <c:pt idx="67">
                <c:v>2.7224999999999899E-2</c:v>
              </c:pt>
              <c:pt idx="68">
                <c:v>2.5599999999999901E-2</c:v>
              </c:pt>
              <c:pt idx="69">
                <c:v>2.4024999999999901E-2</c:v>
              </c:pt>
              <c:pt idx="70">
                <c:v>2.2499999999999899E-2</c:v>
              </c:pt>
              <c:pt idx="71">
                <c:v>2.1024999999999898E-2</c:v>
              </c:pt>
              <c:pt idx="72">
                <c:v>1.9599999999999899E-2</c:v>
              </c:pt>
              <c:pt idx="73">
                <c:v>1.8224999999999898E-2</c:v>
              </c:pt>
              <c:pt idx="74">
                <c:v>1.6899999999999898E-2</c:v>
              </c:pt>
              <c:pt idx="75">
                <c:v>1.5624999999999898E-2</c:v>
              </c:pt>
              <c:pt idx="76">
                <c:v>1.4399999999999901E-2</c:v>
              </c:pt>
              <c:pt idx="77">
                <c:v>1.3224999999999898E-2</c:v>
              </c:pt>
              <c:pt idx="78">
                <c:v>1.2099999999999901E-2</c:v>
              </c:pt>
              <c:pt idx="79">
                <c:v>1.1024999999999898E-2</c:v>
              </c:pt>
              <c:pt idx="80">
                <c:v>9.9999999999999291E-3</c:v>
              </c:pt>
              <c:pt idx="81">
                <c:v>9.0249999999999289E-3</c:v>
              </c:pt>
              <c:pt idx="82">
                <c:v>8.0999999999999302E-3</c:v>
              </c:pt>
              <c:pt idx="83">
                <c:v>7.2249999999999389E-3</c:v>
              </c:pt>
              <c:pt idx="84">
                <c:v>6.3999999999999396E-3</c:v>
              </c:pt>
              <c:pt idx="85">
                <c:v>5.6249999999999391E-3</c:v>
              </c:pt>
              <c:pt idx="86">
                <c:v>4.8999999999999495E-3</c:v>
              </c:pt>
              <c:pt idx="87">
                <c:v>4.2249999999999493E-3</c:v>
              </c:pt>
              <c:pt idx="88">
                <c:v>3.5999999999999496E-3</c:v>
              </c:pt>
              <c:pt idx="89">
                <c:v>3.0249999999999596E-3</c:v>
              </c:pt>
              <c:pt idx="90">
                <c:v>2.4999999999999602E-3</c:v>
              </c:pt>
              <c:pt idx="91">
                <c:v>2.02499999999996E-3</c:v>
              </c:pt>
              <c:pt idx="92">
                <c:v>1.5999999999999697E-3</c:v>
              </c:pt>
              <c:pt idx="93">
                <c:v>1.2249999999999698E-3</c:v>
              </c:pt>
              <c:pt idx="94">
                <c:v>8.9999999999997504E-4</c:v>
              </c:pt>
              <c:pt idx="95">
                <c:v>6.2499999999997898E-4</c:v>
              </c:pt>
              <c:pt idx="96">
                <c:v>3.99999999999983E-4</c:v>
              </c:pt>
              <c:pt idx="97">
                <c:v>2.2499999999998698E-4</c:v>
              </c:pt>
              <c:pt idx="98">
                <c:v>2.1024999999998898E-4</c:v>
              </c:pt>
              <c:pt idx="99">
                <c:v>1.9599999999999097E-4</c:v>
              </c:pt>
              <c:pt idx="100">
                <c:v>1.8224999999999296E-4</c:v>
              </c:pt>
              <c:pt idx="101">
                <c:v>1.6899999999999497E-4</c:v>
              </c:pt>
              <c:pt idx="102">
                <c:v>1.5624999999999596E-4</c:v>
              </c:pt>
              <c:pt idx="103">
                <c:v>1.43999999999998E-4</c:v>
              </c:pt>
              <c:pt idx="104">
                <c:v>1.3224999999999899E-4</c:v>
              </c:pt>
              <c:pt idx="105">
                <c:v>1.21E-4</c:v>
              </c:pt>
              <c:pt idx="106">
                <c:v>1.10250000000001E-4</c:v>
              </c:pt>
              <c:pt idx="107">
                <c:v>1.00000000000002E-4</c:v>
              </c:pt>
              <c:pt idx="108">
                <c:v>9.0250000000003291E-5</c:v>
              </c:pt>
              <c:pt idx="109">
                <c:v>8.1000000000004097E-5</c:v>
              </c:pt>
              <c:pt idx="110">
                <c:v>7.2250000000004792E-5</c:v>
              </c:pt>
              <c:pt idx="111">
                <c:v>6.4000000000005405E-5</c:v>
              </c:pt>
              <c:pt idx="112">
                <c:v>5.6250000000005901E-5</c:v>
              </c:pt>
              <c:pt idx="113">
                <c:v>4.9000000000006294E-5</c:v>
              </c:pt>
              <c:pt idx="114">
                <c:v>4.225000000000659E-5</c:v>
              </c:pt>
              <c:pt idx="115">
                <c:v>3.6000000000006703E-5</c:v>
              </c:pt>
              <c:pt idx="116">
                <c:v>3.0250000000006797E-5</c:v>
              </c:pt>
              <c:pt idx="117">
                <c:v>2.50000000000067E-5</c:v>
              </c:pt>
              <c:pt idx="118">
                <c:v>2.0250000000006496E-5</c:v>
              </c:pt>
              <c:pt idx="119">
                <c:v>1.60000000000062E-5</c:v>
              </c:pt>
              <c:pt idx="120">
                <c:v>1.2250000000005898E-5</c:v>
              </c:pt>
              <c:pt idx="121">
                <c:v>9.0000000000053501E-6</c:v>
              </c:pt>
              <c:pt idx="122">
                <c:v>6.2500000000047293E-6</c:v>
              </c:pt>
              <c:pt idx="123">
                <c:v>4.0000000000040004E-6</c:v>
              </c:pt>
              <c:pt idx="124">
                <c:v>2.2500000000031701E-6</c:v>
              </c:pt>
              <c:pt idx="125">
                <c:v>1.0000000000022198E-6</c:v>
              </c:pt>
              <c:pt idx="126">
                <c:v>2.5000000000116593E-7</c:v>
              </c:pt>
              <c:pt idx="127">
                <c:v>1.49144014893348E-30</c:v>
              </c:pt>
            </c:numLit>
          </c:yVal>
          <c:smooth val="0"/>
          <c:extLst>
            <c:ext xmlns:c16="http://schemas.microsoft.com/office/drawing/2014/chart" uri="{C3380CC4-5D6E-409C-BE32-E72D297353CC}">
              <c16:uniqueId val="{00000001-0DDD-4906-947A-43D4EE7E9093}"/>
            </c:ext>
          </c:extLst>
        </c:ser>
        <c:ser>
          <c:idx val="2"/>
          <c:order val="2"/>
          <c:tx>
            <c:v>Modelled</c:v>
          </c:tx>
          <c:spPr>
            <a:ln w="12700" cmpd="sng">
              <a:solidFill>
                <a:schemeClr val="tx1">
                  <a:lumMod val="95000"/>
                  <a:lumOff val="5000"/>
                </a:schemeClr>
              </a:solidFill>
              <a:prstDash val="sysDash"/>
            </a:ln>
          </c:spPr>
          <c:marker>
            <c:symbol val="circle"/>
            <c:size val="5"/>
            <c:spPr>
              <a:solidFill>
                <a:schemeClr val="bg2">
                  <a:lumMod val="50000"/>
                </a:schemeClr>
              </a:solidFill>
              <a:effectLst/>
            </c:spPr>
          </c:marker>
          <c:xVal>
            <c:numLit>
              <c:formatCode>General</c:formatCode>
              <c:ptCount val="5"/>
              <c:pt idx="0">
                <c:v>0.5</c:v>
              </c:pt>
              <c:pt idx="1">
                <c:v>0.75</c:v>
              </c:pt>
              <c:pt idx="2">
                <c:v>0.9</c:v>
              </c:pt>
              <c:pt idx="3">
                <c:v>0.95</c:v>
              </c:pt>
              <c:pt idx="4">
                <c:v>0.995</c:v>
              </c:pt>
            </c:numLit>
          </c:xVal>
          <c:yVal>
            <c:numRef>
              <c:f>('500'!$E$64,'500'!$F$65,'500'!$G$66,'500'!$H$67,'500'!$I$68)</c:f>
              <c:numCache>
                <c:formatCode>##,##0.00,,_-;[Red]\(##,##0.00,,\);\-_;\ </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2-0DDD-4906-947A-43D4EE7E9093}"/>
            </c:ext>
          </c:extLst>
        </c:ser>
        <c:dLbls>
          <c:showLegendKey val="0"/>
          <c:showVal val="0"/>
          <c:showCatName val="0"/>
          <c:showSerName val="0"/>
          <c:showPercent val="0"/>
          <c:showBubbleSize val="0"/>
        </c:dLbls>
        <c:axId val="519067904"/>
        <c:axId val="519070080"/>
      </c:scatterChart>
      <c:valAx>
        <c:axId val="519067904"/>
        <c:scaling>
          <c:orientation val="minMax"/>
          <c:max val="1"/>
          <c:min val="0.5"/>
        </c:scaling>
        <c:delete val="0"/>
        <c:axPos val="b"/>
        <c:title>
          <c:tx>
            <c:rich>
              <a:bodyPr rot="0" vert="horz"/>
              <a:lstStyle/>
              <a:p>
                <a:pPr algn="ctr">
                  <a:defRPr/>
                </a:pPr>
                <a:r>
                  <a:rPr lang="en-US" sz="1200" b="1" u="none" baseline="0">
                    <a:solidFill>
                      <a:schemeClr val="tx1"/>
                    </a:solidFill>
                    <a:latin typeface="Arial"/>
                    <a:ea typeface="Arial"/>
                    <a:cs typeface="Arial"/>
                  </a:rPr>
                  <a:t>Percentile</a:t>
                </a:r>
              </a:p>
            </c:rich>
          </c:tx>
          <c:overlay val="0"/>
          <c:spPr>
            <a:noFill/>
            <a:ln w="9525">
              <a:noFill/>
            </a:ln>
          </c:spPr>
        </c:title>
        <c:numFmt formatCode="0%" sourceLinked="0"/>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519070080"/>
        <c:crosses val="autoZero"/>
        <c:crossBetween val="midCat"/>
      </c:valAx>
      <c:valAx>
        <c:axId val="519070080"/>
        <c:scaling>
          <c:orientation val="minMax"/>
          <c:max val="0.5"/>
        </c:scaling>
        <c:delete val="0"/>
        <c:axPos val="l"/>
        <c:majorGridlines/>
        <c:title>
          <c:tx>
            <c:rich>
              <a:bodyPr rot="-5400000" vert="horz"/>
              <a:lstStyle/>
              <a:p>
                <a:pPr algn="ctr">
                  <a:defRPr/>
                </a:pPr>
                <a:r>
                  <a:rPr lang="en-US" sz="1200" b="1" u="none" baseline="0">
                    <a:solidFill>
                      <a:schemeClr val="tx1"/>
                    </a:solidFill>
                    <a:latin typeface="Segoe UI"/>
                    <a:ea typeface="Segoe UI"/>
                    <a:cs typeface="Segoe UI"/>
                  </a:rPr>
                  <a:t>Joint exceedance Probability</a:t>
                </a:r>
              </a:p>
            </c:rich>
          </c:tx>
          <c:layout>
            <c:manualLayout>
              <c:xMode val="edge"/>
              <c:yMode val="edge"/>
              <c:x val="2.4500000000000001E-2"/>
              <c:y val="0.17349999999999999"/>
            </c:manualLayout>
          </c:layout>
          <c:overlay val="0"/>
          <c:spPr>
            <a:noFill/>
            <a:ln w="9525">
              <a:noFill/>
            </a:ln>
          </c:spPr>
        </c:title>
        <c:numFmt formatCode="0%" sourceLinked="0"/>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519067904"/>
        <c:crosses val="autoZero"/>
        <c:crossBetween val="midCat"/>
      </c:valAx>
    </c:plotArea>
    <c:legend>
      <c:legendPos val="t"/>
      <c:layout>
        <c:manualLayout>
          <c:xMode val="edge"/>
          <c:yMode val="edge"/>
          <c:x val="0.10375"/>
          <c:y val="3.5249999999999997E-2"/>
          <c:w val="0.73050000000000004"/>
          <c:h val="6.7000000000000004E-2"/>
        </c:manualLayout>
      </c:layout>
      <c:overlay val="0"/>
      <c:txPr>
        <a:bodyPr rot="0" vert="horz"/>
        <a:lstStyle/>
        <a:p>
          <a:pPr>
            <a:defRPr lang="en-US" sz="1000" b="1" u="none" baseline="0">
              <a:solidFill>
                <a:schemeClr val="tx1"/>
              </a:solidFill>
              <a:latin typeface="Segoe UI"/>
              <a:ea typeface="Segoe UI"/>
              <a:cs typeface="Segoe UI"/>
            </a:defRPr>
          </a:pPr>
          <a:endParaRPr lang="en-US"/>
        </a:p>
      </c:txPr>
    </c:legend>
    <c:plotVisOnly val="1"/>
    <c:dispBlanksAs val="gap"/>
    <c:showDLblsOverMax val="0"/>
  </c:chart>
  <c:spPr>
    <a:ln w="9525" cap="flat" cmpd="sng">
      <a:solidFill>
        <a:schemeClr val="bg1">
          <a:lumMod val="75000"/>
        </a:schemeClr>
      </a:solidFill>
    </a:ln>
  </c:spPr>
  <c:txPr>
    <a:bodyPr rot="0" vert="horz"/>
    <a:lstStyle/>
    <a:p>
      <a:pPr>
        <a:defRPr lang="en-US" b="1" u="none" baseline="0">
          <a:solidFill>
            <a:schemeClr val="tx1"/>
          </a:solidFill>
          <a:latin typeface="Arial"/>
          <a:ea typeface="Arial"/>
          <a:cs typeface="Arial"/>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175"/>
          <c:y val="0.154"/>
          <c:w val="0.76324999999999987"/>
          <c:h val="0.69850000000000001"/>
        </c:manualLayout>
      </c:layout>
      <c:scatterChart>
        <c:scatterStyle val="lineMarker"/>
        <c:varyColors val="0"/>
        <c:ser>
          <c:idx val="2"/>
          <c:order val="1"/>
          <c:tx>
            <c:v>Modelled</c:v>
          </c:tx>
          <c:spPr>
            <a:ln w="28575">
              <a:noFill/>
            </a:ln>
          </c:spPr>
          <c:marker>
            <c:symbol val="circle"/>
            <c:size val="7"/>
            <c:spPr>
              <a:solidFill>
                <a:schemeClr val="bg2">
                  <a:lumMod val="50000"/>
                </a:schemeClr>
              </a:solidFill>
              <a:ln w="9525">
                <a:noFill/>
              </a:ln>
              <a:effectLst/>
            </c:spPr>
          </c:marker>
          <c:xVal>
            <c:numLit>
              <c:formatCode>General</c:formatCode>
              <c:ptCount val="1"/>
              <c:pt idx="0">
                <c:v>0.994999999999999</c:v>
              </c:pt>
            </c:numLit>
          </c:xVal>
          <c:yVal>
            <c:numRef>
              <c:f>'500'!$I$57</c:f>
              <c:numCache>
                <c:formatCode>##,##0.00,,_-;[Red]\(##,##0.00,,\);\-_;\ </c:formatCode>
                <c:ptCount val="1"/>
                <c:pt idx="0">
                  <c:v>0</c:v>
                </c:pt>
              </c:numCache>
            </c:numRef>
          </c:yVal>
          <c:smooth val="0"/>
          <c:extLst>
            <c:ext xmlns:c16="http://schemas.microsoft.com/office/drawing/2014/chart" uri="{C3380CC4-5D6E-409C-BE32-E72D297353CC}">
              <c16:uniqueId val="{00000000-F0A3-4C76-A90F-2AC0228A3C48}"/>
            </c:ext>
          </c:extLst>
        </c:ser>
        <c:ser>
          <c:idx val="1"/>
          <c:order val="0"/>
          <c:tx>
            <c:v>Independent</c:v>
          </c:tx>
          <c:spPr>
            <a:ln w="12700" cmpd="sng">
              <a:solidFill>
                <a:srgbClr val="FF0000"/>
              </a:solidFill>
            </a:ln>
          </c:spPr>
          <c:marker>
            <c:symbol val="none"/>
          </c:marker>
          <c:xVal>
            <c:numLit>
              <c:formatCode>General</c:formatCode>
              <c:ptCount val="21"/>
              <c:pt idx="0">
                <c:v>0.99</c:v>
              </c:pt>
              <c:pt idx="1">
                <c:v>0.99050000000000005</c:v>
              </c:pt>
              <c:pt idx="2">
                <c:v>0.99099999999999988</c:v>
              </c:pt>
              <c:pt idx="3">
                <c:v>0.99150000000000005</c:v>
              </c:pt>
              <c:pt idx="4">
                <c:v>0.99199999999999988</c:v>
              </c:pt>
              <c:pt idx="5">
                <c:v>0.99250000000000005</c:v>
              </c:pt>
              <c:pt idx="6">
                <c:v>0.99299999999999988</c:v>
              </c:pt>
              <c:pt idx="7">
                <c:v>0.99349999999999894</c:v>
              </c:pt>
              <c:pt idx="8">
                <c:v>0.993999999999999</c:v>
              </c:pt>
              <c:pt idx="9">
                <c:v>0.99449999999999894</c:v>
              </c:pt>
              <c:pt idx="10">
                <c:v>0.994999999999999</c:v>
              </c:pt>
              <c:pt idx="11">
                <c:v>0.99549999999999894</c:v>
              </c:pt>
              <c:pt idx="12">
                <c:v>0.995999999999999</c:v>
              </c:pt>
              <c:pt idx="13">
                <c:v>0.99649999999999894</c:v>
              </c:pt>
              <c:pt idx="14">
                <c:v>0.996999999999999</c:v>
              </c:pt>
              <c:pt idx="15">
                <c:v>0.99749999999999894</c:v>
              </c:pt>
              <c:pt idx="16">
                <c:v>0.997999999999999</c:v>
              </c:pt>
              <c:pt idx="17">
                <c:v>0.99849999999999894</c:v>
              </c:pt>
              <c:pt idx="18">
                <c:v>0.998999999999999</c:v>
              </c:pt>
              <c:pt idx="19">
                <c:v>0.99949999999999883</c:v>
              </c:pt>
              <c:pt idx="20">
                <c:v>0.99999999999999889</c:v>
              </c:pt>
            </c:numLit>
          </c:xVal>
          <c:yVal>
            <c:numLit>
              <c:formatCode>General</c:formatCode>
              <c:ptCount val="21"/>
              <c:pt idx="0">
                <c:v>1.00000000000002E-4</c:v>
              </c:pt>
              <c:pt idx="1">
                <c:v>9.0250000000003291E-5</c:v>
              </c:pt>
              <c:pt idx="2">
                <c:v>8.1000000000004097E-5</c:v>
              </c:pt>
              <c:pt idx="3">
                <c:v>7.2250000000004792E-5</c:v>
              </c:pt>
              <c:pt idx="4">
                <c:v>6.4000000000005405E-5</c:v>
              </c:pt>
              <c:pt idx="5">
                <c:v>5.6250000000005901E-5</c:v>
              </c:pt>
              <c:pt idx="6">
                <c:v>4.9000000000006294E-5</c:v>
              </c:pt>
              <c:pt idx="7">
                <c:v>4.225000000000659E-5</c:v>
              </c:pt>
              <c:pt idx="8">
                <c:v>3.6000000000006703E-5</c:v>
              </c:pt>
              <c:pt idx="9">
                <c:v>3.0250000000006797E-5</c:v>
              </c:pt>
              <c:pt idx="10">
                <c:v>2.50000000000067E-5</c:v>
              </c:pt>
              <c:pt idx="11">
                <c:v>2.0250000000006496E-5</c:v>
              </c:pt>
              <c:pt idx="12">
                <c:v>1.60000000000062E-5</c:v>
              </c:pt>
              <c:pt idx="13">
                <c:v>1.2250000000005898E-5</c:v>
              </c:pt>
              <c:pt idx="14">
                <c:v>9.0000000000053501E-6</c:v>
              </c:pt>
              <c:pt idx="15">
                <c:v>6.2500000000047293E-6</c:v>
              </c:pt>
              <c:pt idx="16">
                <c:v>4.0000000000040004E-6</c:v>
              </c:pt>
              <c:pt idx="17">
                <c:v>2.2500000000031701E-6</c:v>
              </c:pt>
              <c:pt idx="18">
                <c:v>1.0000000000022198E-6</c:v>
              </c:pt>
              <c:pt idx="19">
                <c:v>2.5000000000116593E-7</c:v>
              </c:pt>
              <c:pt idx="20">
                <c:v>1.49144014893348E-30</c:v>
              </c:pt>
            </c:numLit>
          </c:yVal>
          <c:smooth val="0"/>
          <c:extLst>
            <c:ext xmlns:c16="http://schemas.microsoft.com/office/drawing/2014/chart" uri="{C3380CC4-5D6E-409C-BE32-E72D297353CC}">
              <c16:uniqueId val="{00000001-F0A3-4C76-A90F-2AC0228A3C48}"/>
            </c:ext>
          </c:extLst>
        </c:ser>
        <c:dLbls>
          <c:showLegendKey val="0"/>
          <c:showVal val="0"/>
          <c:showCatName val="0"/>
          <c:showSerName val="0"/>
          <c:showPercent val="0"/>
          <c:showBubbleSize val="0"/>
        </c:dLbls>
        <c:axId val="519088384"/>
        <c:axId val="519090176"/>
      </c:scatterChart>
      <c:valAx>
        <c:axId val="519088384"/>
        <c:scaling>
          <c:orientation val="minMax"/>
          <c:max val="1"/>
          <c:min val="0.99"/>
        </c:scaling>
        <c:delete val="0"/>
        <c:axPos val="b"/>
        <c:numFmt formatCode="0.0%" sourceLinked="0"/>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519090176"/>
        <c:crosses val="autoZero"/>
        <c:crossBetween val="midCat"/>
        <c:majorUnit val="4.9999999999999992E-3"/>
      </c:valAx>
      <c:valAx>
        <c:axId val="519090176"/>
        <c:scaling>
          <c:orientation val="minMax"/>
        </c:scaling>
        <c:delete val="0"/>
        <c:axPos val="l"/>
        <c:majorGridlines/>
        <c:numFmt formatCode="0.000%" sourceLinked="0"/>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519088384"/>
        <c:crosses val="autoZero"/>
        <c:crossBetween val="midCat"/>
      </c:valAx>
    </c:plotArea>
    <c:legend>
      <c:legendPos val="t"/>
      <c:layout>
        <c:manualLayout>
          <c:xMode val="edge"/>
          <c:yMode val="edge"/>
          <c:x val="0.10575"/>
          <c:y val="3.5249999999999997E-2"/>
          <c:w val="0.71775"/>
          <c:h val="8.4500000000000006E-2"/>
        </c:manualLayout>
      </c:layout>
      <c:overlay val="0"/>
      <c:txPr>
        <a:bodyPr rot="0" vert="horz"/>
        <a:lstStyle/>
        <a:p>
          <a:pPr>
            <a:defRPr lang="en-US" sz="1000" b="1" u="none" baseline="0">
              <a:solidFill>
                <a:schemeClr val="tx1"/>
              </a:solidFill>
              <a:latin typeface="Segoe UI"/>
              <a:ea typeface="Segoe UI"/>
              <a:cs typeface="Segoe UI"/>
            </a:defRPr>
          </a:pPr>
          <a:endParaRPr lang="en-US"/>
        </a:p>
      </c:txPr>
    </c:legend>
    <c:plotVisOnly val="1"/>
    <c:dispBlanksAs val="gap"/>
    <c:showDLblsOverMax val="0"/>
  </c:chart>
  <c:spPr>
    <a:ln w="9525" cap="flat" cmpd="sng">
      <a:solidFill>
        <a:schemeClr val="bg1">
          <a:lumMod val="75000"/>
        </a:schemeClr>
      </a:solidFill>
    </a:ln>
  </c:spPr>
  <c:txPr>
    <a:bodyPr rot="0" vert="horz"/>
    <a:lstStyle/>
    <a:p>
      <a:pPr>
        <a:defRPr lang="en-US" sz="800" u="none" baseline="0">
          <a:solidFill>
            <a:schemeClr val="tx1"/>
          </a:solidFill>
          <a:latin typeface="Arial"/>
          <a:ea typeface="Arial"/>
          <a:cs typeface="Arial"/>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175"/>
          <c:y val="0.1275"/>
          <c:w val="0.76324999999999987"/>
          <c:h val="0.72475000000000001"/>
        </c:manualLayout>
      </c:layout>
      <c:scatterChart>
        <c:scatterStyle val="lineMarker"/>
        <c:varyColors val="0"/>
        <c:ser>
          <c:idx val="2"/>
          <c:order val="1"/>
          <c:tx>
            <c:v>Modelled</c:v>
          </c:tx>
          <c:spPr>
            <a:ln w="28575">
              <a:noFill/>
            </a:ln>
          </c:spPr>
          <c:marker>
            <c:symbol val="circle"/>
            <c:size val="7"/>
            <c:spPr>
              <a:solidFill>
                <a:schemeClr val="bg2">
                  <a:lumMod val="50000"/>
                </a:schemeClr>
              </a:solidFill>
              <a:ln w="9525">
                <a:noFill/>
              </a:ln>
              <a:effectLst/>
            </c:spPr>
          </c:marker>
          <c:xVal>
            <c:numLit>
              <c:formatCode>General</c:formatCode>
              <c:ptCount val="1"/>
              <c:pt idx="0">
                <c:v>0.994999999999999</c:v>
              </c:pt>
            </c:numLit>
          </c:xVal>
          <c:yVal>
            <c:numRef>
              <c:f>'500'!$I$68</c:f>
              <c:numCache>
                <c:formatCode>##,##0.00,,_-;[Red]\(##,##0.00,,\);\-_;\ </c:formatCode>
                <c:ptCount val="1"/>
                <c:pt idx="0">
                  <c:v>0</c:v>
                </c:pt>
              </c:numCache>
            </c:numRef>
          </c:yVal>
          <c:smooth val="0"/>
          <c:extLst>
            <c:ext xmlns:c16="http://schemas.microsoft.com/office/drawing/2014/chart" uri="{C3380CC4-5D6E-409C-BE32-E72D297353CC}">
              <c16:uniqueId val="{00000000-4B98-4C43-83E1-607F99D2AC49}"/>
            </c:ext>
          </c:extLst>
        </c:ser>
        <c:ser>
          <c:idx val="1"/>
          <c:order val="0"/>
          <c:tx>
            <c:v>Independent</c:v>
          </c:tx>
          <c:spPr>
            <a:ln w="12700" cmpd="sng">
              <a:solidFill>
                <a:srgbClr val="FF0000"/>
              </a:solidFill>
            </a:ln>
          </c:spPr>
          <c:marker>
            <c:symbol val="none"/>
          </c:marker>
          <c:xVal>
            <c:numLit>
              <c:formatCode>General</c:formatCode>
              <c:ptCount val="21"/>
              <c:pt idx="0">
                <c:v>0.99</c:v>
              </c:pt>
              <c:pt idx="1">
                <c:v>0.99050000000000005</c:v>
              </c:pt>
              <c:pt idx="2">
                <c:v>0.99099999999999988</c:v>
              </c:pt>
              <c:pt idx="3">
                <c:v>0.99150000000000005</c:v>
              </c:pt>
              <c:pt idx="4">
                <c:v>0.99199999999999988</c:v>
              </c:pt>
              <c:pt idx="5">
                <c:v>0.99250000000000005</c:v>
              </c:pt>
              <c:pt idx="6">
                <c:v>0.99299999999999988</c:v>
              </c:pt>
              <c:pt idx="7">
                <c:v>0.99349999999999894</c:v>
              </c:pt>
              <c:pt idx="8">
                <c:v>0.993999999999999</c:v>
              </c:pt>
              <c:pt idx="9">
                <c:v>0.99449999999999894</c:v>
              </c:pt>
              <c:pt idx="10">
                <c:v>0.994999999999999</c:v>
              </c:pt>
              <c:pt idx="11">
                <c:v>0.99549999999999894</c:v>
              </c:pt>
              <c:pt idx="12">
                <c:v>0.995999999999999</c:v>
              </c:pt>
              <c:pt idx="13">
                <c:v>0.99649999999999894</c:v>
              </c:pt>
              <c:pt idx="14">
                <c:v>0.996999999999999</c:v>
              </c:pt>
              <c:pt idx="15">
                <c:v>0.99749999999999894</c:v>
              </c:pt>
              <c:pt idx="16">
                <c:v>0.997999999999999</c:v>
              </c:pt>
              <c:pt idx="17">
                <c:v>0.99849999999999894</c:v>
              </c:pt>
              <c:pt idx="18">
                <c:v>0.998999999999999</c:v>
              </c:pt>
              <c:pt idx="19">
                <c:v>0.99949999999999883</c:v>
              </c:pt>
              <c:pt idx="20">
                <c:v>0.99999999999999889</c:v>
              </c:pt>
            </c:numLit>
          </c:xVal>
          <c:yVal>
            <c:numLit>
              <c:formatCode>General</c:formatCode>
              <c:ptCount val="21"/>
              <c:pt idx="0">
                <c:v>1.00000000000002E-4</c:v>
              </c:pt>
              <c:pt idx="1">
                <c:v>9.0250000000003291E-5</c:v>
              </c:pt>
              <c:pt idx="2">
                <c:v>8.1000000000004097E-5</c:v>
              </c:pt>
              <c:pt idx="3">
                <c:v>7.2250000000004792E-5</c:v>
              </c:pt>
              <c:pt idx="4">
                <c:v>6.4000000000005405E-5</c:v>
              </c:pt>
              <c:pt idx="5">
                <c:v>5.6250000000005901E-5</c:v>
              </c:pt>
              <c:pt idx="6">
                <c:v>4.9000000000006294E-5</c:v>
              </c:pt>
              <c:pt idx="7">
                <c:v>4.225000000000659E-5</c:v>
              </c:pt>
              <c:pt idx="8">
                <c:v>3.6000000000006703E-5</c:v>
              </c:pt>
              <c:pt idx="9">
                <c:v>3.0250000000006797E-5</c:v>
              </c:pt>
              <c:pt idx="10">
                <c:v>2.50000000000067E-5</c:v>
              </c:pt>
              <c:pt idx="11">
                <c:v>2.0250000000006496E-5</c:v>
              </c:pt>
              <c:pt idx="12">
                <c:v>1.60000000000062E-5</c:v>
              </c:pt>
              <c:pt idx="13">
                <c:v>1.2250000000005898E-5</c:v>
              </c:pt>
              <c:pt idx="14">
                <c:v>9.0000000000053501E-6</c:v>
              </c:pt>
              <c:pt idx="15">
                <c:v>6.2500000000047293E-6</c:v>
              </c:pt>
              <c:pt idx="16">
                <c:v>4.0000000000040004E-6</c:v>
              </c:pt>
              <c:pt idx="17">
                <c:v>2.2500000000031701E-6</c:v>
              </c:pt>
              <c:pt idx="18">
                <c:v>1.0000000000022198E-6</c:v>
              </c:pt>
              <c:pt idx="19">
                <c:v>2.5000000000116593E-7</c:v>
              </c:pt>
              <c:pt idx="20">
                <c:v>1.49144014893348E-30</c:v>
              </c:pt>
            </c:numLit>
          </c:yVal>
          <c:smooth val="0"/>
          <c:extLst>
            <c:ext xmlns:c16="http://schemas.microsoft.com/office/drawing/2014/chart" uri="{C3380CC4-5D6E-409C-BE32-E72D297353CC}">
              <c16:uniqueId val="{00000001-4B98-4C43-83E1-607F99D2AC49}"/>
            </c:ext>
          </c:extLst>
        </c:ser>
        <c:dLbls>
          <c:showLegendKey val="0"/>
          <c:showVal val="0"/>
          <c:showCatName val="0"/>
          <c:showSerName val="0"/>
          <c:showPercent val="0"/>
          <c:showBubbleSize val="0"/>
        </c:dLbls>
        <c:axId val="519102848"/>
        <c:axId val="519104384"/>
      </c:scatterChart>
      <c:valAx>
        <c:axId val="519102848"/>
        <c:scaling>
          <c:orientation val="minMax"/>
          <c:max val="1"/>
          <c:min val="0.99"/>
        </c:scaling>
        <c:delete val="0"/>
        <c:axPos val="b"/>
        <c:numFmt formatCode="0.0%" sourceLinked="0"/>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519104384"/>
        <c:crosses val="autoZero"/>
        <c:crossBetween val="midCat"/>
        <c:majorUnit val="4.9999999999999992E-3"/>
      </c:valAx>
      <c:valAx>
        <c:axId val="519104384"/>
        <c:scaling>
          <c:orientation val="minMax"/>
        </c:scaling>
        <c:delete val="0"/>
        <c:axPos val="l"/>
        <c:majorGridlines/>
        <c:numFmt formatCode="0.000%" sourceLinked="0"/>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519102848"/>
        <c:crosses val="autoZero"/>
        <c:crossBetween val="midCat"/>
      </c:valAx>
    </c:plotArea>
    <c:legend>
      <c:legendPos val="t"/>
      <c:layout>
        <c:manualLayout>
          <c:xMode val="edge"/>
          <c:yMode val="edge"/>
          <c:x val="8.6249999999999979E-2"/>
          <c:y val="3.5249999999999997E-2"/>
          <c:w val="0.71775"/>
          <c:h val="7.5749999999999998E-2"/>
        </c:manualLayout>
      </c:layout>
      <c:overlay val="0"/>
      <c:txPr>
        <a:bodyPr rot="0" vert="horz"/>
        <a:lstStyle/>
        <a:p>
          <a:pPr>
            <a:defRPr lang="en-US" sz="1000" b="1" u="none" baseline="0">
              <a:solidFill>
                <a:schemeClr val="tx1"/>
              </a:solidFill>
              <a:latin typeface="Segoe UI"/>
              <a:ea typeface="Segoe UI"/>
              <a:cs typeface="Segoe UI"/>
            </a:defRPr>
          </a:pPr>
          <a:endParaRPr lang="en-US"/>
        </a:p>
      </c:txPr>
    </c:legend>
    <c:plotVisOnly val="1"/>
    <c:dispBlanksAs val="gap"/>
    <c:showDLblsOverMax val="0"/>
  </c:chart>
  <c:spPr>
    <a:ln w="9525" cap="flat" cmpd="sng">
      <a:solidFill>
        <a:schemeClr val="bg1">
          <a:lumMod val="75000"/>
        </a:schemeClr>
      </a:solidFill>
    </a:ln>
  </c:spPr>
  <c:txPr>
    <a:bodyPr rot="0" vert="horz"/>
    <a:lstStyle/>
    <a:p>
      <a:pPr>
        <a:defRPr lang="en-US" sz="800" u="none" baseline="0">
          <a:solidFill>
            <a:schemeClr val="tx1"/>
          </a:solidFill>
          <a:latin typeface="Arial"/>
          <a:ea typeface="Arial"/>
          <a:cs typeface="Arial"/>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600" b="1" i="0" u="none" baseline="0">
                <a:solidFill>
                  <a:schemeClr val="tx1"/>
                </a:solidFill>
                <a:latin typeface="Segoe UI"/>
                <a:ea typeface="Segoe UI"/>
                <a:cs typeface="Segoe UI"/>
              </a:rPr>
              <a:t>Total Claims at the 99.5th Percentile</a:t>
            </a:r>
          </a:p>
        </c:rich>
      </c:tx>
      <c:overlay val="0"/>
      <c:spPr>
        <a:noFill/>
        <a:ln w="9525">
          <a:noFill/>
        </a:ln>
        <a:effectLst/>
      </c:spPr>
    </c:title>
    <c:autoTitleDeleted val="0"/>
    <c:plotArea>
      <c:layout/>
      <c:scatterChart>
        <c:scatterStyle val="lineMarker"/>
        <c:varyColors val="0"/>
        <c:ser>
          <c:idx val="1"/>
          <c:order val="0"/>
          <c:tx>
            <c:v>Fully Dependent</c:v>
          </c:tx>
          <c:spPr>
            <a:ln w="19050">
              <a:noFill/>
              <a:round/>
            </a:ln>
            <a:effectLst/>
          </c:spPr>
          <c:marker>
            <c:symbol val="triangle"/>
            <c:size val="8"/>
            <c:spPr>
              <a:solidFill>
                <a:srgbClr val="FFC000"/>
              </a:solidFill>
              <a:ln w="9525" cap="flat" cmpd="sng">
                <a:solidFill>
                  <a:srgbClr val="FFC000"/>
                </a:solidFill>
              </a:ln>
              <a:effectLst/>
            </c:spPr>
          </c:marker>
          <c:xVal>
            <c:strRef>
              <c:f>'501'!$I$43</c:f>
              <c:strCache>
                <c:ptCount val="1"/>
                <c:pt idx="0">
                  <c:v>500.1 Sum(I)</c:v>
                </c:pt>
              </c:strCache>
            </c:strRef>
          </c:xVal>
          <c:yVal>
            <c:numLit>
              <c:formatCode>General</c:formatCode>
              <c:ptCount val="1"/>
              <c:pt idx="0">
                <c:v>1</c:v>
              </c:pt>
            </c:numLit>
          </c:yVal>
          <c:smooth val="0"/>
          <c:extLst>
            <c:ext xmlns:c16="http://schemas.microsoft.com/office/drawing/2014/chart" uri="{C3380CC4-5D6E-409C-BE32-E72D297353CC}">
              <c16:uniqueId val="{00000000-6FA7-4223-9D4F-02EA3316B7B8}"/>
            </c:ext>
          </c:extLst>
        </c:ser>
        <c:ser>
          <c:idx val="2"/>
          <c:order val="1"/>
          <c:tx>
            <c:v>Modelled</c:v>
          </c:tx>
          <c:spPr>
            <a:ln w="19050">
              <a:noFill/>
              <a:round/>
            </a:ln>
            <a:effectLst/>
          </c:spPr>
          <c:marker>
            <c:symbol val="square"/>
            <c:size val="8"/>
            <c:spPr>
              <a:solidFill>
                <a:srgbClr val="31859C"/>
              </a:solidFill>
              <a:ln w="9525" cap="flat" cmpd="sng">
                <a:solidFill>
                  <a:srgbClr val="31859C"/>
                </a:solidFill>
              </a:ln>
              <a:effectLst/>
            </c:spPr>
          </c:marker>
          <c:xVal>
            <c:strRef>
              <c:f>'501'!$I$44</c:f>
              <c:strCache>
                <c:ptCount val="1"/>
                <c:pt idx="0">
                  <c:v>500.1 I Total</c:v>
                </c:pt>
              </c:strCache>
            </c:strRef>
          </c:xVal>
          <c:yVal>
            <c:numLit>
              <c:formatCode>General</c:formatCode>
              <c:ptCount val="1"/>
              <c:pt idx="0">
                <c:v>1</c:v>
              </c:pt>
            </c:numLit>
          </c:yVal>
          <c:smooth val="0"/>
          <c:extLst>
            <c:ext xmlns:c16="http://schemas.microsoft.com/office/drawing/2014/chart" uri="{C3380CC4-5D6E-409C-BE32-E72D297353CC}">
              <c16:uniqueId val="{00000001-6FA7-4223-9D4F-02EA3316B7B8}"/>
            </c:ext>
          </c:extLst>
        </c:ser>
        <c:ser>
          <c:idx val="3"/>
          <c:order val="2"/>
          <c:tx>
            <c:v>SST</c:v>
          </c:tx>
          <c:spPr>
            <a:ln w="19050">
              <a:noFill/>
              <a:round/>
            </a:ln>
            <a:effectLst/>
          </c:spPr>
          <c:marker>
            <c:symbol val="circle"/>
            <c:size val="8"/>
            <c:spPr>
              <a:solidFill>
                <a:srgbClr val="BE4B48"/>
              </a:solidFill>
              <a:ln w="9525" cap="flat" cmpd="sng">
                <a:solidFill>
                  <a:srgbClr val="BE4B48"/>
                </a:solidFill>
              </a:ln>
              <a:effectLst/>
            </c:spPr>
          </c:marker>
          <c:xVal>
            <c:strRef>
              <c:f>'501'!$I$48</c:f>
              <c:strCache>
                <c:ptCount val="1"/>
                <c:pt idx="0">
                  <c:v>500.1 B Total
+ SQRT(SUMXMY2 ( 500.1 B , 500.1 I ))</c:v>
                </c:pt>
              </c:strCache>
            </c:strRef>
          </c:xVal>
          <c:yVal>
            <c:numLit>
              <c:formatCode>General</c:formatCode>
              <c:ptCount val="1"/>
              <c:pt idx="0">
                <c:v>1</c:v>
              </c:pt>
            </c:numLit>
          </c:yVal>
          <c:smooth val="0"/>
          <c:extLst>
            <c:ext xmlns:c16="http://schemas.microsoft.com/office/drawing/2014/chart" uri="{C3380CC4-5D6E-409C-BE32-E72D297353CC}">
              <c16:uniqueId val="{00000002-6FA7-4223-9D4F-02EA3316B7B8}"/>
            </c:ext>
          </c:extLst>
        </c:ser>
        <c:ser>
          <c:idx val="4"/>
          <c:order val="3"/>
          <c:tx>
            <c:v>Range</c:v>
          </c:tx>
          <c:spPr>
            <a:ln w="19050" cap="rnd" cmpd="sng">
              <a:solidFill>
                <a:srgbClr val="002060"/>
              </a:solidFill>
              <a:round/>
            </a:ln>
            <a:effectLst/>
          </c:spPr>
          <c:marker>
            <c:symbol val="none"/>
          </c:marker>
          <c:xVal>
            <c:strRef>
              <c:f>('501'!$I$43,'501'!$I$48)</c:f>
              <c:strCache>
                <c:ptCount val="2"/>
                <c:pt idx="0">
                  <c:v>500.1 Sum(I)</c:v>
                </c:pt>
                <c:pt idx="1">
                  <c:v>500.1 B Total
+ SQRT(SUMXMY2 ( 500.1 B , 500.1 I ))</c:v>
                </c:pt>
              </c:strCache>
            </c:strRef>
          </c:xVal>
          <c:yVal>
            <c:numLit>
              <c:formatCode>General</c:formatCode>
              <c:ptCount val="3"/>
              <c:pt idx="0">
                <c:v>1</c:v>
              </c:pt>
              <c:pt idx="1">
                <c:v>1</c:v>
              </c:pt>
              <c:pt idx="2">
                <c:v>1</c:v>
              </c:pt>
            </c:numLit>
          </c:yVal>
          <c:smooth val="0"/>
          <c:extLst>
            <c:ext xmlns:c16="http://schemas.microsoft.com/office/drawing/2014/chart" uri="{C3380CC4-5D6E-409C-BE32-E72D297353CC}">
              <c16:uniqueId val="{00000003-6FA7-4223-9D4F-02EA3316B7B8}"/>
            </c:ext>
          </c:extLst>
        </c:ser>
        <c:dLbls>
          <c:showLegendKey val="0"/>
          <c:showVal val="0"/>
          <c:showCatName val="0"/>
          <c:showSerName val="0"/>
          <c:showPercent val="0"/>
          <c:showBubbleSize val="0"/>
        </c:dLbls>
        <c:axId val="519142016"/>
        <c:axId val="519147904"/>
      </c:scatterChart>
      <c:valAx>
        <c:axId val="519142016"/>
        <c:scaling>
          <c:orientation val="minMax"/>
        </c:scaling>
        <c:delete val="0"/>
        <c:axPos val="b"/>
        <c:numFmt formatCode="##,##0.00,,_-;[Red]\(##,##0.00,,\);\-_;\ " sourceLinked="1"/>
        <c:majorTickMark val="none"/>
        <c:minorTickMark val="none"/>
        <c:tickLblPos val="nextTo"/>
        <c:spPr>
          <a:noFill/>
          <a:ln w="9525" cap="flat" cmpd="sng">
            <a:solidFill>
              <a:schemeClr val="tx1">
                <a:lumMod val="25000"/>
                <a:lumOff val="75000"/>
              </a:schemeClr>
            </a:solidFill>
            <a:round/>
          </a:ln>
          <a:effectLst/>
        </c:spPr>
        <c:txPr>
          <a:bodyPr/>
          <a:lstStyle/>
          <a:p>
            <a:pPr>
              <a:defRPr lang="en-US" sz="900" b="0" i="0" u="none" baseline="0">
                <a:solidFill>
                  <a:schemeClr val="tx1">
                    <a:lumMod val="65000"/>
                    <a:lumOff val="35000"/>
                  </a:schemeClr>
                </a:solidFill>
                <a:latin typeface="Arial"/>
                <a:ea typeface="Arial"/>
                <a:cs typeface="Arial"/>
              </a:defRPr>
            </a:pPr>
            <a:endParaRPr lang="en-US"/>
          </a:p>
        </c:txPr>
        <c:crossAx val="519147904"/>
        <c:crosses val="autoZero"/>
        <c:crossBetween val="midCat"/>
      </c:valAx>
      <c:valAx>
        <c:axId val="519147904"/>
        <c:scaling>
          <c:orientation val="minMax"/>
        </c:scaling>
        <c:delete val="1"/>
        <c:axPos val="l"/>
        <c:numFmt formatCode="General" sourceLinked="1"/>
        <c:majorTickMark val="none"/>
        <c:minorTickMark val="none"/>
        <c:tickLblPos val="nextTo"/>
        <c:crossAx val="519142016"/>
        <c:crosses val="autoZero"/>
        <c:crossBetween val="midCat"/>
      </c:valAx>
      <c:spPr>
        <a:noFill/>
        <a:ln w="9525">
          <a:noFill/>
        </a:ln>
        <a:effectLst/>
      </c:spPr>
    </c:plotArea>
    <c:legend>
      <c:legendPos val="t"/>
      <c:overlay val="0"/>
      <c:spPr>
        <a:noFill/>
        <a:ln w="9525">
          <a:noFill/>
        </a:ln>
        <a:effectLst/>
      </c:spPr>
      <c:txPr>
        <a:bodyPr rot="0" vert="horz"/>
        <a:lstStyle/>
        <a:p>
          <a:pPr>
            <a:defRPr lang="en-US" sz="1000" b="1" i="0" u="none" baseline="0">
              <a:solidFill>
                <a:schemeClr val="tx1"/>
              </a:solidFill>
              <a:latin typeface="Segoe UI"/>
              <a:ea typeface="Segoe UI"/>
              <a:cs typeface="Segoe UI"/>
            </a:defRPr>
          </a:pPr>
          <a:endParaRPr lang="en-US"/>
        </a:p>
      </c:txPr>
    </c:legend>
    <c:plotVisOnly val="1"/>
    <c:dispBlanksAs val="gap"/>
    <c:showDLblsOverMax val="0"/>
  </c:chart>
  <c:spPr>
    <a:solidFill>
      <a:schemeClr val="bg1"/>
    </a:solidFill>
    <a:ln w="9525" cap="flat" cmpd="sng">
      <a:solidFill>
        <a:schemeClr val="tx1">
          <a:lumMod val="15000"/>
          <a:lumOff val="85000"/>
        </a:schemeClr>
      </a:solidFill>
      <a:round/>
    </a:ln>
    <a:effectLst/>
  </c:spPr>
  <c:txPr>
    <a:bodyPr rot="0" vert="horz"/>
    <a:lstStyle/>
    <a:p>
      <a:pPr>
        <a:defRPr lang="en-US" u="none" baseline="0">
          <a:solidFill>
            <a:schemeClr val="tx1"/>
          </a:solidFill>
          <a:latin typeface="Arial"/>
          <a:ea typeface="Arial"/>
          <a:cs typeface="Arial"/>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624999999999996"/>
          <c:y val="0.13774999999999998"/>
          <c:w val="0.80574999999999997"/>
          <c:h val="0.69725000000000004"/>
        </c:manualLayout>
      </c:layout>
      <c:scatterChart>
        <c:scatterStyle val="lineMarker"/>
        <c:varyColors val="0"/>
        <c:ser>
          <c:idx val="0"/>
          <c:order val="0"/>
          <c:tx>
            <c:v>Fully Dependent</c:v>
          </c:tx>
          <c:spPr>
            <a:ln w="12700" cmpd="sng">
              <a:solidFill>
                <a:srgbClr val="00B050"/>
              </a:solidFill>
            </a:ln>
          </c:spPr>
          <c:marker>
            <c:symbol val="none"/>
          </c:marker>
          <c:xVal>
            <c:numLit>
              <c:formatCode>General</c:formatCode>
              <c:ptCount val="128"/>
              <c:pt idx="0">
                <c:v>0.5</c:v>
              </c:pt>
              <c:pt idx="1">
                <c:v>0.505</c:v>
              </c:pt>
              <c:pt idx="2">
                <c:v>0.51</c:v>
              </c:pt>
              <c:pt idx="3">
                <c:v>0.5149999999999999</c:v>
              </c:pt>
              <c:pt idx="4">
                <c:v>0.52</c:v>
              </c:pt>
              <c:pt idx="5">
                <c:v>0.52499999999999991</c:v>
              </c:pt>
              <c:pt idx="6">
                <c:v>0.53</c:v>
              </c:pt>
              <c:pt idx="7">
                <c:v>0.53499999999999992</c:v>
              </c:pt>
              <c:pt idx="8">
                <c:v>0.54</c:v>
              </c:pt>
              <c:pt idx="9">
                <c:v>0.54500000000000004</c:v>
              </c:pt>
              <c:pt idx="10">
                <c:v>0.54999999999999993</c:v>
              </c:pt>
              <c:pt idx="11">
                <c:v>0.55500000000000005</c:v>
              </c:pt>
              <c:pt idx="12">
                <c:v>0.55999999999999994</c:v>
              </c:pt>
              <c:pt idx="13">
                <c:v>0.56499999999999995</c:v>
              </c:pt>
              <c:pt idx="14">
                <c:v>0.56999999999999984</c:v>
              </c:pt>
              <c:pt idx="15">
                <c:v>0.57499999999999996</c:v>
              </c:pt>
              <c:pt idx="16">
                <c:v>0.57999999999999985</c:v>
              </c:pt>
              <c:pt idx="17">
                <c:v>0.58499999999999985</c:v>
              </c:pt>
              <c:pt idx="18">
                <c:v>0.59</c:v>
              </c:pt>
              <c:pt idx="19">
                <c:v>0.59499999999999986</c:v>
              </c:pt>
              <c:pt idx="20">
                <c:v>0.6</c:v>
              </c:pt>
              <c:pt idx="21">
                <c:v>0.60499999999999987</c:v>
              </c:pt>
              <c:pt idx="22">
                <c:v>0.61</c:v>
              </c:pt>
              <c:pt idx="23">
                <c:v>0.61499999999999988</c:v>
              </c:pt>
              <c:pt idx="24">
                <c:v>0.62</c:v>
              </c:pt>
              <c:pt idx="25">
                <c:v>0.625</c:v>
              </c:pt>
              <c:pt idx="26">
                <c:v>0.63</c:v>
              </c:pt>
              <c:pt idx="27">
                <c:v>0.63500000000000001</c:v>
              </c:pt>
              <c:pt idx="28">
                <c:v>0.64</c:v>
              </c:pt>
              <c:pt idx="29">
                <c:v>0.64500000000000002</c:v>
              </c:pt>
              <c:pt idx="30">
                <c:v>0.65</c:v>
              </c:pt>
              <c:pt idx="31">
                <c:v>0.65500000000000003</c:v>
              </c:pt>
              <c:pt idx="32">
                <c:v>0.66</c:v>
              </c:pt>
              <c:pt idx="33">
                <c:v>0.66500000000000004</c:v>
              </c:pt>
              <c:pt idx="34">
                <c:v>0.67</c:v>
              </c:pt>
              <c:pt idx="35">
                <c:v>0.67499999999999993</c:v>
              </c:pt>
              <c:pt idx="36">
                <c:v>0.68</c:v>
              </c:pt>
              <c:pt idx="37">
                <c:v>0.68499999999999994</c:v>
              </c:pt>
              <c:pt idx="38">
                <c:v>0.69</c:v>
              </c:pt>
              <c:pt idx="39">
                <c:v>0.69499999999999984</c:v>
              </c:pt>
              <c:pt idx="40">
                <c:v>0.7</c:v>
              </c:pt>
              <c:pt idx="41">
                <c:v>0.70499999999999985</c:v>
              </c:pt>
              <c:pt idx="42">
                <c:v>0.71</c:v>
              </c:pt>
              <c:pt idx="43">
                <c:v>0.71499999999999997</c:v>
              </c:pt>
              <c:pt idx="44">
                <c:v>0.72</c:v>
              </c:pt>
              <c:pt idx="45">
                <c:v>0.72499999999999998</c:v>
              </c:pt>
              <c:pt idx="46">
                <c:v>0.73</c:v>
              </c:pt>
              <c:pt idx="47">
                <c:v>0.73499999999999999</c:v>
              </c:pt>
              <c:pt idx="48">
                <c:v>0.74</c:v>
              </c:pt>
              <c:pt idx="49">
                <c:v>0.745</c:v>
              </c:pt>
              <c:pt idx="50">
                <c:v>0.75</c:v>
              </c:pt>
              <c:pt idx="51">
                <c:v>0.755</c:v>
              </c:pt>
              <c:pt idx="52">
                <c:v>0.76</c:v>
              </c:pt>
              <c:pt idx="53">
                <c:v>0.7649999999999999</c:v>
              </c:pt>
              <c:pt idx="54">
                <c:v>0.77</c:v>
              </c:pt>
              <c:pt idx="55">
                <c:v>0.77499999999999991</c:v>
              </c:pt>
              <c:pt idx="56">
                <c:v>0.78</c:v>
              </c:pt>
              <c:pt idx="57">
                <c:v>0.78499999999999992</c:v>
              </c:pt>
              <c:pt idx="58">
                <c:v>0.79</c:v>
              </c:pt>
              <c:pt idx="59">
                <c:v>0.79500000000000004</c:v>
              </c:pt>
              <c:pt idx="60">
                <c:v>0.8</c:v>
              </c:pt>
              <c:pt idx="61">
                <c:v>0.80500000000000005</c:v>
              </c:pt>
              <c:pt idx="62">
                <c:v>0.81</c:v>
              </c:pt>
              <c:pt idx="63">
                <c:v>0.81499999999999995</c:v>
              </c:pt>
              <c:pt idx="64">
                <c:v>0.82</c:v>
              </c:pt>
              <c:pt idx="65">
                <c:v>0.82499999999999996</c:v>
              </c:pt>
              <c:pt idx="66">
                <c:v>0.83</c:v>
              </c:pt>
              <c:pt idx="67">
                <c:v>0.83499999999999985</c:v>
              </c:pt>
              <c:pt idx="68">
                <c:v>0.84</c:v>
              </c:pt>
              <c:pt idx="69">
                <c:v>0.84499999999999986</c:v>
              </c:pt>
              <c:pt idx="70">
                <c:v>0.85</c:v>
              </c:pt>
              <c:pt idx="71">
                <c:v>0.85499999999999987</c:v>
              </c:pt>
              <c:pt idx="72">
                <c:v>0.86</c:v>
              </c:pt>
              <c:pt idx="73">
                <c:v>0.86499999999999988</c:v>
              </c:pt>
              <c:pt idx="74">
                <c:v>0.87</c:v>
              </c:pt>
              <c:pt idx="75">
                <c:v>0.875</c:v>
              </c:pt>
              <c:pt idx="76">
                <c:v>0.88</c:v>
              </c:pt>
              <c:pt idx="77">
                <c:v>0.88500000000000001</c:v>
              </c:pt>
              <c:pt idx="78">
                <c:v>0.89</c:v>
              </c:pt>
              <c:pt idx="79">
                <c:v>0.89500000000000002</c:v>
              </c:pt>
              <c:pt idx="80">
                <c:v>0.9</c:v>
              </c:pt>
              <c:pt idx="81">
                <c:v>0.90500000000000003</c:v>
              </c:pt>
              <c:pt idx="82">
                <c:v>0.91</c:v>
              </c:pt>
              <c:pt idx="83">
                <c:v>0.91500000000000004</c:v>
              </c:pt>
              <c:pt idx="84">
                <c:v>0.92</c:v>
              </c:pt>
              <c:pt idx="85">
                <c:v>0.92499999999999993</c:v>
              </c:pt>
              <c:pt idx="86">
                <c:v>0.93</c:v>
              </c:pt>
              <c:pt idx="87">
                <c:v>0.93499999999999994</c:v>
              </c:pt>
              <c:pt idx="88">
                <c:v>0.94</c:v>
              </c:pt>
              <c:pt idx="89">
                <c:v>0.94499999999999984</c:v>
              </c:pt>
              <c:pt idx="90">
                <c:v>0.95</c:v>
              </c:pt>
              <c:pt idx="91">
                <c:v>0.95499999999999985</c:v>
              </c:pt>
              <c:pt idx="92">
                <c:v>0.96</c:v>
              </c:pt>
              <c:pt idx="93">
                <c:v>0.96499999999999997</c:v>
              </c:pt>
              <c:pt idx="94">
                <c:v>0.97</c:v>
              </c:pt>
              <c:pt idx="95">
                <c:v>0.97499999999999998</c:v>
              </c:pt>
              <c:pt idx="96">
                <c:v>0.98</c:v>
              </c:pt>
              <c:pt idx="97">
                <c:v>0.98499999999999999</c:v>
              </c:pt>
              <c:pt idx="98">
                <c:v>0.98549999999999993</c:v>
              </c:pt>
              <c:pt idx="99">
                <c:v>0.98599999999999999</c:v>
              </c:pt>
              <c:pt idx="100">
                <c:v>0.98649999999999993</c:v>
              </c:pt>
              <c:pt idx="101">
                <c:v>0.98699999999999999</c:v>
              </c:pt>
              <c:pt idx="102">
                <c:v>0.98749999999999993</c:v>
              </c:pt>
              <c:pt idx="103">
                <c:v>0.98799999999999999</c:v>
              </c:pt>
              <c:pt idx="104">
                <c:v>0.98850000000000005</c:v>
              </c:pt>
              <c:pt idx="105">
                <c:v>0.98899999999999988</c:v>
              </c:pt>
              <c:pt idx="106">
                <c:v>0.98950000000000005</c:v>
              </c:pt>
              <c:pt idx="107">
                <c:v>0.99</c:v>
              </c:pt>
              <c:pt idx="108">
                <c:v>0.99050000000000005</c:v>
              </c:pt>
              <c:pt idx="109">
                <c:v>0.99099999999999988</c:v>
              </c:pt>
              <c:pt idx="110">
                <c:v>0.99150000000000005</c:v>
              </c:pt>
              <c:pt idx="111">
                <c:v>0.99199999999999988</c:v>
              </c:pt>
              <c:pt idx="112">
                <c:v>0.99250000000000005</c:v>
              </c:pt>
              <c:pt idx="113">
                <c:v>0.99299999999999988</c:v>
              </c:pt>
              <c:pt idx="114">
                <c:v>0.99349999999999894</c:v>
              </c:pt>
              <c:pt idx="115">
                <c:v>0.993999999999999</c:v>
              </c:pt>
              <c:pt idx="116">
                <c:v>0.99449999999999894</c:v>
              </c:pt>
              <c:pt idx="117">
                <c:v>0.994999999999999</c:v>
              </c:pt>
              <c:pt idx="118">
                <c:v>0.99549999999999894</c:v>
              </c:pt>
              <c:pt idx="119">
                <c:v>0.995999999999999</c:v>
              </c:pt>
              <c:pt idx="120">
                <c:v>0.99649999999999894</c:v>
              </c:pt>
              <c:pt idx="121">
                <c:v>0.996999999999999</c:v>
              </c:pt>
              <c:pt idx="122">
                <c:v>0.99749999999999894</c:v>
              </c:pt>
              <c:pt idx="123">
                <c:v>0.997999999999999</c:v>
              </c:pt>
              <c:pt idx="124">
                <c:v>0.99849999999999894</c:v>
              </c:pt>
              <c:pt idx="125">
                <c:v>0.998999999999999</c:v>
              </c:pt>
              <c:pt idx="126">
                <c:v>0.99949999999999883</c:v>
              </c:pt>
              <c:pt idx="127">
                <c:v>0.99999999999999889</c:v>
              </c:pt>
            </c:numLit>
          </c:xVal>
          <c:yVal>
            <c:numLit>
              <c:formatCode>General</c:formatCode>
              <c:ptCount val="128"/>
              <c:pt idx="0">
                <c:v>0.5</c:v>
              </c:pt>
              <c:pt idx="1">
                <c:v>0.495</c:v>
              </c:pt>
              <c:pt idx="2">
                <c:v>0.49</c:v>
              </c:pt>
              <c:pt idx="3">
                <c:v>0.48499999999999999</c:v>
              </c:pt>
              <c:pt idx="4">
                <c:v>0.48</c:v>
              </c:pt>
              <c:pt idx="5">
                <c:v>0.47499999999999998</c:v>
              </c:pt>
              <c:pt idx="6">
                <c:v>0.47</c:v>
              </c:pt>
              <c:pt idx="7">
                <c:v>0.46499999999999997</c:v>
              </c:pt>
              <c:pt idx="8">
                <c:v>0.46</c:v>
              </c:pt>
              <c:pt idx="9">
                <c:v>0.45500000000000002</c:v>
              </c:pt>
              <c:pt idx="10">
                <c:v>0.45</c:v>
              </c:pt>
              <c:pt idx="11">
                <c:v>0.44500000000000001</c:v>
              </c:pt>
              <c:pt idx="12">
                <c:v>0.44</c:v>
              </c:pt>
              <c:pt idx="13">
                <c:v>0.435</c:v>
              </c:pt>
              <c:pt idx="14">
                <c:v>0.43</c:v>
              </c:pt>
              <c:pt idx="15">
                <c:v>0.42499999999999999</c:v>
              </c:pt>
              <c:pt idx="16">
                <c:v>0.42</c:v>
              </c:pt>
              <c:pt idx="17">
                <c:v>0.41499999999999992</c:v>
              </c:pt>
              <c:pt idx="18">
                <c:v>0.41</c:v>
              </c:pt>
              <c:pt idx="19">
                <c:v>0.40500000000000003</c:v>
              </c:pt>
              <c:pt idx="20">
                <c:v>0.4</c:v>
              </c:pt>
              <c:pt idx="21">
                <c:v>0.39500000000000002</c:v>
              </c:pt>
              <c:pt idx="22">
                <c:v>0.39</c:v>
              </c:pt>
              <c:pt idx="23">
                <c:v>0.38500000000000001</c:v>
              </c:pt>
              <c:pt idx="24">
                <c:v>0.38</c:v>
              </c:pt>
              <c:pt idx="25">
                <c:v>0.375</c:v>
              </c:pt>
              <c:pt idx="26">
                <c:v>0.37</c:v>
              </c:pt>
              <c:pt idx="27">
                <c:v>0.36499999999999994</c:v>
              </c:pt>
              <c:pt idx="28">
                <c:v>0.36</c:v>
              </c:pt>
              <c:pt idx="29">
                <c:v>0.35499999999999993</c:v>
              </c:pt>
              <c:pt idx="30">
                <c:v>0.35</c:v>
              </c:pt>
              <c:pt idx="31">
                <c:v>0.34499999999999992</c:v>
              </c:pt>
              <c:pt idx="32">
                <c:v>0.34</c:v>
              </c:pt>
              <c:pt idx="33">
                <c:v>0.33500000000000002</c:v>
              </c:pt>
              <c:pt idx="34">
                <c:v>0.33</c:v>
              </c:pt>
              <c:pt idx="35">
                <c:v>0.32499999999999996</c:v>
              </c:pt>
              <c:pt idx="36">
                <c:v>0.32</c:v>
              </c:pt>
              <c:pt idx="37">
                <c:v>0.315</c:v>
              </c:pt>
              <c:pt idx="38">
                <c:v>0.31</c:v>
              </c:pt>
              <c:pt idx="39">
                <c:v>0.30499999999999994</c:v>
              </c:pt>
              <c:pt idx="40">
                <c:v>0.3</c:v>
              </c:pt>
              <c:pt idx="41">
                <c:v>0.29499999999999993</c:v>
              </c:pt>
              <c:pt idx="42">
                <c:v>0.28999999999999992</c:v>
              </c:pt>
              <c:pt idx="43">
                <c:v>0.28499999999999998</c:v>
              </c:pt>
              <c:pt idx="44">
                <c:v>0.28000000000000003</c:v>
              </c:pt>
              <c:pt idx="45">
                <c:v>0.27499999999999997</c:v>
              </c:pt>
              <c:pt idx="46">
                <c:v>0.27</c:v>
              </c:pt>
              <c:pt idx="47">
                <c:v>0.26499999999999996</c:v>
              </c:pt>
              <c:pt idx="48">
                <c:v>0.26</c:v>
              </c:pt>
              <c:pt idx="49">
                <c:v>0.255</c:v>
              </c:pt>
              <c:pt idx="50">
                <c:v>0.25</c:v>
              </c:pt>
              <c:pt idx="51">
                <c:v>0.245</c:v>
              </c:pt>
              <c:pt idx="52">
                <c:v>0.24</c:v>
              </c:pt>
              <c:pt idx="53">
                <c:v>0.23499999999999999</c:v>
              </c:pt>
              <c:pt idx="54">
                <c:v>0.23</c:v>
              </c:pt>
              <c:pt idx="55">
                <c:v>0.22500000000000001</c:v>
              </c:pt>
              <c:pt idx="56">
                <c:v>0.22</c:v>
              </c:pt>
              <c:pt idx="57">
                <c:v>0.215</c:v>
              </c:pt>
              <c:pt idx="58">
                <c:v>0.21</c:v>
              </c:pt>
              <c:pt idx="59">
                <c:v>0.20499999999999999</c:v>
              </c:pt>
              <c:pt idx="60">
                <c:v>0.2</c:v>
              </c:pt>
              <c:pt idx="61">
                <c:v>0.19500000000000001</c:v>
              </c:pt>
              <c:pt idx="62">
                <c:v>0.19</c:v>
              </c:pt>
              <c:pt idx="63">
                <c:v>0.185</c:v>
              </c:pt>
              <c:pt idx="64">
                <c:v>0.18</c:v>
              </c:pt>
              <c:pt idx="65">
                <c:v>0.17499999999999999</c:v>
              </c:pt>
              <c:pt idx="66">
                <c:v>0.17</c:v>
              </c:pt>
              <c:pt idx="67">
                <c:v>0.16500000000000001</c:v>
              </c:pt>
              <c:pt idx="68">
                <c:v>0.16</c:v>
              </c:pt>
              <c:pt idx="69">
                <c:v>0.155</c:v>
              </c:pt>
              <c:pt idx="70">
                <c:v>0.15</c:v>
              </c:pt>
              <c:pt idx="71">
                <c:v>0.14499999999999996</c:v>
              </c:pt>
              <c:pt idx="72">
                <c:v>0.13999999999999999</c:v>
              </c:pt>
              <c:pt idx="73">
                <c:v>0.13500000000000001</c:v>
              </c:pt>
              <c:pt idx="74">
                <c:v>0.13</c:v>
              </c:pt>
              <c:pt idx="75">
                <c:v>0.125</c:v>
              </c:pt>
              <c:pt idx="76">
                <c:v>0.12</c:v>
              </c:pt>
              <c:pt idx="77">
                <c:v>0.115</c:v>
              </c:pt>
              <c:pt idx="78">
                <c:v>0.11</c:v>
              </c:pt>
              <c:pt idx="79">
                <c:v>0.105</c:v>
              </c:pt>
              <c:pt idx="80">
                <c:v>9.9999999999999589E-2</c:v>
              </c:pt>
              <c:pt idx="81">
                <c:v>9.4999999999999599E-2</c:v>
              </c:pt>
              <c:pt idx="82">
                <c:v>8.999999999999958E-2</c:v>
              </c:pt>
              <c:pt idx="83">
                <c:v>8.4999999999999604E-2</c:v>
              </c:pt>
              <c:pt idx="84">
                <c:v>7.9999999999999585E-2</c:v>
              </c:pt>
              <c:pt idx="85">
                <c:v>7.4999999999999595E-2</c:v>
              </c:pt>
              <c:pt idx="86">
                <c:v>6.999999999999959E-2</c:v>
              </c:pt>
              <c:pt idx="87">
                <c:v>6.49999999999996E-2</c:v>
              </c:pt>
              <c:pt idx="88">
                <c:v>5.9999999999999595E-2</c:v>
              </c:pt>
              <c:pt idx="89">
                <c:v>5.4999999999999598E-2</c:v>
              </c:pt>
              <c:pt idx="90">
                <c:v>4.9999999999999593E-2</c:v>
              </c:pt>
              <c:pt idx="91">
                <c:v>4.4999999999999603E-2</c:v>
              </c:pt>
              <c:pt idx="92">
                <c:v>3.9999999999999591E-2</c:v>
              </c:pt>
              <c:pt idx="93">
                <c:v>3.4999999999999601E-2</c:v>
              </c:pt>
              <c:pt idx="94">
                <c:v>2.99999999999996E-2</c:v>
              </c:pt>
              <c:pt idx="95">
                <c:v>2.4999999999999599E-2</c:v>
              </c:pt>
              <c:pt idx="96">
                <c:v>1.9999999999999598E-2</c:v>
              </c:pt>
              <c:pt idx="97">
                <c:v>1.4999999999999599E-2</c:v>
              </c:pt>
              <c:pt idx="98">
                <c:v>1.4499999999999598E-2</c:v>
              </c:pt>
              <c:pt idx="99">
                <c:v>1.3999999999999698E-2</c:v>
              </c:pt>
              <c:pt idx="100">
                <c:v>1.34999999999997E-2</c:v>
              </c:pt>
              <c:pt idx="101">
                <c:v>1.29999999999998E-2</c:v>
              </c:pt>
              <c:pt idx="102">
                <c:v>1.2499999999999798E-2</c:v>
              </c:pt>
              <c:pt idx="103">
                <c:v>1.19999999999999E-2</c:v>
              </c:pt>
              <c:pt idx="104">
                <c:v>1.15E-2</c:v>
              </c:pt>
              <c:pt idx="105">
                <c:v>1.0999999999999998E-2</c:v>
              </c:pt>
              <c:pt idx="106">
                <c:v>1.05000000000001E-2</c:v>
              </c:pt>
              <c:pt idx="107">
                <c:v>1.0000000000000101E-2</c:v>
              </c:pt>
              <c:pt idx="108">
                <c:v>9.5000000000001698E-3</c:v>
              </c:pt>
              <c:pt idx="109">
                <c:v>9.0000000000002283E-3</c:v>
              </c:pt>
              <c:pt idx="110">
                <c:v>8.5000000000002886E-3</c:v>
              </c:pt>
              <c:pt idx="111">
                <c:v>8.0000000000003402E-3</c:v>
              </c:pt>
              <c:pt idx="112">
                <c:v>7.5000000000003996E-3</c:v>
              </c:pt>
              <c:pt idx="113">
                <c:v>7.0000000000004494E-3</c:v>
              </c:pt>
              <c:pt idx="114">
                <c:v>6.5000000000005088E-3</c:v>
              </c:pt>
              <c:pt idx="115">
                <c:v>6.0000000000005596E-3</c:v>
              </c:pt>
              <c:pt idx="116">
                <c:v>5.500000000000619E-3</c:v>
              </c:pt>
              <c:pt idx="117">
                <c:v>5.0000000000006688E-3</c:v>
              </c:pt>
              <c:pt idx="118">
                <c:v>4.50000000000073E-3</c:v>
              </c:pt>
              <c:pt idx="119">
                <c:v>4.000000000000779E-3</c:v>
              </c:pt>
              <c:pt idx="120">
                <c:v>3.5000000000008397E-3</c:v>
              </c:pt>
              <c:pt idx="121">
                <c:v>3.00000000000089E-3</c:v>
              </c:pt>
              <c:pt idx="122">
                <c:v>2.5000000000009494E-3</c:v>
              </c:pt>
              <c:pt idx="123">
                <c:v>2.0000000000009997E-3</c:v>
              </c:pt>
              <c:pt idx="124">
                <c:v>1.5000000000010597E-3</c:v>
              </c:pt>
              <c:pt idx="125">
                <c:v>1.0000000000011098E-3</c:v>
              </c:pt>
              <c:pt idx="126">
                <c:v>5.0000000000116585E-4</c:v>
              </c:pt>
              <c:pt idx="127">
                <c:v>1.2212453270876698E-15</c:v>
              </c:pt>
            </c:numLit>
          </c:yVal>
          <c:smooth val="0"/>
          <c:extLst>
            <c:ext xmlns:c16="http://schemas.microsoft.com/office/drawing/2014/chart" uri="{C3380CC4-5D6E-409C-BE32-E72D297353CC}">
              <c16:uniqueId val="{00000000-8897-4208-B0BE-C9E949863D9F}"/>
            </c:ext>
          </c:extLst>
        </c:ser>
        <c:ser>
          <c:idx val="2"/>
          <c:order val="2"/>
          <c:tx>
            <c:v>Modelled</c:v>
          </c:tx>
          <c:spPr>
            <a:ln w="12700" cmpd="sng">
              <a:solidFill>
                <a:schemeClr val="tx1">
                  <a:lumMod val="95000"/>
                  <a:lumOff val="5000"/>
                </a:schemeClr>
              </a:solidFill>
              <a:prstDash val="sysDash"/>
            </a:ln>
          </c:spPr>
          <c:marker>
            <c:symbol val="circle"/>
            <c:size val="5"/>
            <c:spPr>
              <a:solidFill>
                <a:schemeClr val="bg2">
                  <a:lumMod val="50000"/>
                </a:schemeClr>
              </a:solidFill>
              <a:effectLst/>
            </c:spPr>
          </c:marker>
          <c:xVal>
            <c:numLit>
              <c:formatCode>General</c:formatCode>
              <c:ptCount val="5"/>
              <c:pt idx="0">
                <c:v>0.5</c:v>
              </c:pt>
              <c:pt idx="1">
                <c:v>0.75</c:v>
              </c:pt>
              <c:pt idx="2">
                <c:v>0.9</c:v>
              </c:pt>
              <c:pt idx="3">
                <c:v>0.95</c:v>
              </c:pt>
              <c:pt idx="4">
                <c:v>0.995</c:v>
              </c:pt>
            </c:numLit>
          </c:xVal>
          <c:yVal>
            <c:numRef>
              <c:f>('502'!$E$43,'502'!$F$44,'502'!$G$45,'502'!$H$46,'502'!$I$47)</c:f>
              <c:numCache>
                <c:formatCode>##,##0.00,,_-;[Red]\(##,##0.00,,\);\-_;\ </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1-8897-4208-B0BE-C9E949863D9F}"/>
            </c:ext>
          </c:extLst>
        </c:ser>
        <c:ser>
          <c:idx val="1"/>
          <c:order val="1"/>
          <c:tx>
            <c:v>Independent</c:v>
          </c:tx>
          <c:spPr>
            <a:ln w="12700" cmpd="sng">
              <a:solidFill>
                <a:srgbClr val="FF0000"/>
              </a:solidFill>
            </a:ln>
          </c:spPr>
          <c:marker>
            <c:symbol val="none"/>
          </c:marker>
          <c:xVal>
            <c:numLit>
              <c:formatCode>General</c:formatCode>
              <c:ptCount val="128"/>
              <c:pt idx="0">
                <c:v>0.5</c:v>
              </c:pt>
              <c:pt idx="1">
                <c:v>0.505</c:v>
              </c:pt>
              <c:pt idx="2">
                <c:v>0.51</c:v>
              </c:pt>
              <c:pt idx="3">
                <c:v>0.5149999999999999</c:v>
              </c:pt>
              <c:pt idx="4">
                <c:v>0.52</c:v>
              </c:pt>
              <c:pt idx="5">
                <c:v>0.52499999999999991</c:v>
              </c:pt>
              <c:pt idx="6">
                <c:v>0.53</c:v>
              </c:pt>
              <c:pt idx="7">
                <c:v>0.53499999999999992</c:v>
              </c:pt>
              <c:pt idx="8">
                <c:v>0.54</c:v>
              </c:pt>
              <c:pt idx="9">
                <c:v>0.54500000000000004</c:v>
              </c:pt>
              <c:pt idx="10">
                <c:v>0.54999999999999993</c:v>
              </c:pt>
              <c:pt idx="11">
                <c:v>0.55500000000000005</c:v>
              </c:pt>
              <c:pt idx="12">
                <c:v>0.55999999999999994</c:v>
              </c:pt>
              <c:pt idx="13">
                <c:v>0.56499999999999995</c:v>
              </c:pt>
              <c:pt idx="14">
                <c:v>0.56999999999999984</c:v>
              </c:pt>
              <c:pt idx="15">
                <c:v>0.57499999999999996</c:v>
              </c:pt>
              <c:pt idx="16">
                <c:v>0.57999999999999985</c:v>
              </c:pt>
              <c:pt idx="17">
                <c:v>0.58499999999999985</c:v>
              </c:pt>
              <c:pt idx="18">
                <c:v>0.59</c:v>
              </c:pt>
              <c:pt idx="19">
                <c:v>0.59499999999999986</c:v>
              </c:pt>
              <c:pt idx="20">
                <c:v>0.6</c:v>
              </c:pt>
              <c:pt idx="21">
                <c:v>0.60499999999999987</c:v>
              </c:pt>
              <c:pt idx="22">
                <c:v>0.61</c:v>
              </c:pt>
              <c:pt idx="23">
                <c:v>0.61499999999999988</c:v>
              </c:pt>
              <c:pt idx="24">
                <c:v>0.62</c:v>
              </c:pt>
              <c:pt idx="25">
                <c:v>0.625</c:v>
              </c:pt>
              <c:pt idx="26">
                <c:v>0.63</c:v>
              </c:pt>
              <c:pt idx="27">
                <c:v>0.63500000000000001</c:v>
              </c:pt>
              <c:pt idx="28">
                <c:v>0.64</c:v>
              </c:pt>
              <c:pt idx="29">
                <c:v>0.64500000000000002</c:v>
              </c:pt>
              <c:pt idx="30">
                <c:v>0.65</c:v>
              </c:pt>
              <c:pt idx="31">
                <c:v>0.65500000000000003</c:v>
              </c:pt>
              <c:pt idx="32">
                <c:v>0.66</c:v>
              </c:pt>
              <c:pt idx="33">
                <c:v>0.66500000000000004</c:v>
              </c:pt>
              <c:pt idx="34">
                <c:v>0.67</c:v>
              </c:pt>
              <c:pt idx="35">
                <c:v>0.67499999999999993</c:v>
              </c:pt>
              <c:pt idx="36">
                <c:v>0.68</c:v>
              </c:pt>
              <c:pt idx="37">
                <c:v>0.68499999999999994</c:v>
              </c:pt>
              <c:pt idx="38">
                <c:v>0.69</c:v>
              </c:pt>
              <c:pt idx="39">
                <c:v>0.69499999999999984</c:v>
              </c:pt>
              <c:pt idx="40">
                <c:v>0.7</c:v>
              </c:pt>
              <c:pt idx="41">
                <c:v>0.70499999999999985</c:v>
              </c:pt>
              <c:pt idx="42">
                <c:v>0.71</c:v>
              </c:pt>
              <c:pt idx="43">
                <c:v>0.71499999999999997</c:v>
              </c:pt>
              <c:pt idx="44">
                <c:v>0.72</c:v>
              </c:pt>
              <c:pt idx="45">
                <c:v>0.72499999999999998</c:v>
              </c:pt>
              <c:pt idx="46">
                <c:v>0.73</c:v>
              </c:pt>
              <c:pt idx="47">
                <c:v>0.73499999999999999</c:v>
              </c:pt>
              <c:pt idx="48">
                <c:v>0.74</c:v>
              </c:pt>
              <c:pt idx="49">
                <c:v>0.745</c:v>
              </c:pt>
              <c:pt idx="50">
                <c:v>0.75</c:v>
              </c:pt>
              <c:pt idx="51">
                <c:v>0.755</c:v>
              </c:pt>
              <c:pt idx="52">
                <c:v>0.76</c:v>
              </c:pt>
              <c:pt idx="53">
                <c:v>0.7649999999999999</c:v>
              </c:pt>
              <c:pt idx="54">
                <c:v>0.77</c:v>
              </c:pt>
              <c:pt idx="55">
                <c:v>0.77499999999999991</c:v>
              </c:pt>
              <c:pt idx="56">
                <c:v>0.78</c:v>
              </c:pt>
              <c:pt idx="57">
                <c:v>0.78499999999999992</c:v>
              </c:pt>
              <c:pt idx="58">
                <c:v>0.79</c:v>
              </c:pt>
              <c:pt idx="59">
                <c:v>0.79500000000000004</c:v>
              </c:pt>
              <c:pt idx="60">
                <c:v>0.8</c:v>
              </c:pt>
              <c:pt idx="61">
                <c:v>0.80500000000000005</c:v>
              </c:pt>
              <c:pt idx="62">
                <c:v>0.81</c:v>
              </c:pt>
              <c:pt idx="63">
                <c:v>0.81499999999999995</c:v>
              </c:pt>
              <c:pt idx="64">
                <c:v>0.82</c:v>
              </c:pt>
              <c:pt idx="65">
                <c:v>0.82499999999999996</c:v>
              </c:pt>
              <c:pt idx="66">
                <c:v>0.83</c:v>
              </c:pt>
              <c:pt idx="67">
                <c:v>0.83499999999999985</c:v>
              </c:pt>
              <c:pt idx="68">
                <c:v>0.84</c:v>
              </c:pt>
              <c:pt idx="69">
                <c:v>0.84499999999999986</c:v>
              </c:pt>
              <c:pt idx="70">
                <c:v>0.85</c:v>
              </c:pt>
              <c:pt idx="71">
                <c:v>0.85499999999999987</c:v>
              </c:pt>
              <c:pt idx="72">
                <c:v>0.86</c:v>
              </c:pt>
              <c:pt idx="73">
                <c:v>0.86499999999999988</c:v>
              </c:pt>
              <c:pt idx="74">
                <c:v>0.87</c:v>
              </c:pt>
              <c:pt idx="75">
                <c:v>0.875</c:v>
              </c:pt>
              <c:pt idx="76">
                <c:v>0.88</c:v>
              </c:pt>
              <c:pt idx="77">
                <c:v>0.88500000000000001</c:v>
              </c:pt>
              <c:pt idx="78">
                <c:v>0.89</c:v>
              </c:pt>
              <c:pt idx="79">
                <c:v>0.89500000000000002</c:v>
              </c:pt>
              <c:pt idx="80">
                <c:v>0.9</c:v>
              </c:pt>
              <c:pt idx="81">
                <c:v>0.90500000000000003</c:v>
              </c:pt>
              <c:pt idx="82">
                <c:v>0.91</c:v>
              </c:pt>
              <c:pt idx="83">
                <c:v>0.91500000000000004</c:v>
              </c:pt>
              <c:pt idx="84">
                <c:v>0.92</c:v>
              </c:pt>
              <c:pt idx="85">
                <c:v>0.92499999999999993</c:v>
              </c:pt>
              <c:pt idx="86">
                <c:v>0.93</c:v>
              </c:pt>
              <c:pt idx="87">
                <c:v>0.93499999999999994</c:v>
              </c:pt>
              <c:pt idx="88">
                <c:v>0.94</c:v>
              </c:pt>
              <c:pt idx="89">
                <c:v>0.94499999999999984</c:v>
              </c:pt>
              <c:pt idx="90">
                <c:v>0.95</c:v>
              </c:pt>
              <c:pt idx="91">
                <c:v>0.95499999999999985</c:v>
              </c:pt>
              <c:pt idx="92">
                <c:v>0.96</c:v>
              </c:pt>
              <c:pt idx="93">
                <c:v>0.96499999999999997</c:v>
              </c:pt>
              <c:pt idx="94">
                <c:v>0.97</c:v>
              </c:pt>
              <c:pt idx="95">
                <c:v>0.97499999999999998</c:v>
              </c:pt>
              <c:pt idx="96">
                <c:v>0.98</c:v>
              </c:pt>
              <c:pt idx="97">
                <c:v>0.98499999999999999</c:v>
              </c:pt>
              <c:pt idx="98">
                <c:v>0.98549999999999993</c:v>
              </c:pt>
              <c:pt idx="99">
                <c:v>0.98599999999999999</c:v>
              </c:pt>
              <c:pt idx="100">
                <c:v>0.98649999999999993</c:v>
              </c:pt>
              <c:pt idx="101">
                <c:v>0.98699999999999999</c:v>
              </c:pt>
              <c:pt idx="102">
                <c:v>0.98749999999999993</c:v>
              </c:pt>
              <c:pt idx="103">
                <c:v>0.98799999999999999</c:v>
              </c:pt>
              <c:pt idx="104">
                <c:v>0.98850000000000005</c:v>
              </c:pt>
              <c:pt idx="105">
                <c:v>0.98899999999999988</c:v>
              </c:pt>
              <c:pt idx="106">
                <c:v>0.98950000000000005</c:v>
              </c:pt>
              <c:pt idx="107">
                <c:v>0.99</c:v>
              </c:pt>
              <c:pt idx="108">
                <c:v>0.99050000000000005</c:v>
              </c:pt>
              <c:pt idx="109">
                <c:v>0.99099999999999988</c:v>
              </c:pt>
              <c:pt idx="110">
                <c:v>0.99150000000000005</c:v>
              </c:pt>
              <c:pt idx="111">
                <c:v>0.99199999999999988</c:v>
              </c:pt>
              <c:pt idx="112">
                <c:v>0.99250000000000005</c:v>
              </c:pt>
              <c:pt idx="113">
                <c:v>0.99299999999999988</c:v>
              </c:pt>
              <c:pt idx="114">
                <c:v>0.99349999999999894</c:v>
              </c:pt>
              <c:pt idx="115">
                <c:v>0.993999999999999</c:v>
              </c:pt>
              <c:pt idx="116">
                <c:v>0.99449999999999894</c:v>
              </c:pt>
              <c:pt idx="117">
                <c:v>0.994999999999999</c:v>
              </c:pt>
              <c:pt idx="118">
                <c:v>0.99549999999999894</c:v>
              </c:pt>
              <c:pt idx="119">
                <c:v>0.995999999999999</c:v>
              </c:pt>
              <c:pt idx="120">
                <c:v>0.99649999999999894</c:v>
              </c:pt>
              <c:pt idx="121">
                <c:v>0.996999999999999</c:v>
              </c:pt>
              <c:pt idx="122">
                <c:v>0.99749999999999894</c:v>
              </c:pt>
              <c:pt idx="123">
                <c:v>0.997999999999999</c:v>
              </c:pt>
              <c:pt idx="124">
                <c:v>0.99849999999999894</c:v>
              </c:pt>
              <c:pt idx="125">
                <c:v>0.998999999999999</c:v>
              </c:pt>
              <c:pt idx="126">
                <c:v>0.99949999999999883</c:v>
              </c:pt>
              <c:pt idx="127">
                <c:v>0.99999999999999889</c:v>
              </c:pt>
            </c:numLit>
          </c:xVal>
          <c:yVal>
            <c:numLit>
              <c:formatCode>General</c:formatCode>
              <c:ptCount val="128"/>
              <c:pt idx="0">
                <c:v>0.25</c:v>
              </c:pt>
              <c:pt idx="1">
                <c:v>0.24502499999999997</c:v>
              </c:pt>
              <c:pt idx="2">
                <c:v>0.24010000000000001</c:v>
              </c:pt>
              <c:pt idx="3">
                <c:v>0.23522499999999999</c:v>
              </c:pt>
              <c:pt idx="4">
                <c:v>0.23039999999999997</c:v>
              </c:pt>
              <c:pt idx="5">
                <c:v>0.22562499999999996</c:v>
              </c:pt>
              <c:pt idx="6">
                <c:v>0.22089999999999999</c:v>
              </c:pt>
              <c:pt idx="7">
                <c:v>0.216225</c:v>
              </c:pt>
              <c:pt idx="8">
                <c:v>0.21159999999999998</c:v>
              </c:pt>
              <c:pt idx="9">
                <c:v>0.20702499999999999</c:v>
              </c:pt>
              <c:pt idx="10">
                <c:v>0.20249999999999999</c:v>
              </c:pt>
              <c:pt idx="11">
                <c:v>0.19802500000000001</c:v>
              </c:pt>
              <c:pt idx="12">
                <c:v>0.19359999999999997</c:v>
              </c:pt>
              <c:pt idx="13">
                <c:v>0.189225</c:v>
              </c:pt>
              <c:pt idx="14">
                <c:v>0.18490000000000001</c:v>
              </c:pt>
              <c:pt idx="15">
                <c:v>0.18062500000000001</c:v>
              </c:pt>
              <c:pt idx="16">
                <c:v>0.1764</c:v>
              </c:pt>
              <c:pt idx="17">
                <c:v>0.17222499999999999</c:v>
              </c:pt>
              <c:pt idx="18">
                <c:v>0.1681</c:v>
              </c:pt>
              <c:pt idx="19">
                <c:v>0.164025</c:v>
              </c:pt>
              <c:pt idx="20">
                <c:v>0.16</c:v>
              </c:pt>
              <c:pt idx="21">
                <c:v>0.156025</c:v>
              </c:pt>
              <c:pt idx="22">
                <c:v>0.15209999999999999</c:v>
              </c:pt>
              <c:pt idx="23">
                <c:v>0.148225</c:v>
              </c:pt>
              <c:pt idx="24">
                <c:v>0.1444</c:v>
              </c:pt>
              <c:pt idx="25">
                <c:v>0.140625</c:v>
              </c:pt>
              <c:pt idx="26">
                <c:v>0.13689999999999997</c:v>
              </c:pt>
              <c:pt idx="27">
                <c:v>0.13322499999999998</c:v>
              </c:pt>
              <c:pt idx="28">
                <c:v>0.12959999999999997</c:v>
              </c:pt>
              <c:pt idx="29">
                <c:v>0.126025</c:v>
              </c:pt>
              <c:pt idx="30">
                <c:v>0.1225</c:v>
              </c:pt>
              <c:pt idx="31">
                <c:v>0.11902500000000001</c:v>
              </c:pt>
              <c:pt idx="32">
                <c:v>0.11559999999999998</c:v>
              </c:pt>
              <c:pt idx="33">
                <c:v>0.11222500000000001</c:v>
              </c:pt>
              <c:pt idx="34">
                <c:v>0.1089</c:v>
              </c:pt>
              <c:pt idx="35">
                <c:v>0.105625</c:v>
              </c:pt>
              <c:pt idx="36">
                <c:v>0.1024</c:v>
              </c:pt>
              <c:pt idx="37">
                <c:v>9.9224999999999897E-2</c:v>
              </c:pt>
              <c:pt idx="38">
                <c:v>9.6099999999999894E-2</c:v>
              </c:pt>
              <c:pt idx="39">
                <c:v>9.3024999999999886E-2</c:v>
              </c:pt>
              <c:pt idx="40">
                <c:v>8.99999999999999E-2</c:v>
              </c:pt>
              <c:pt idx="41">
                <c:v>8.702499999999988E-2</c:v>
              </c:pt>
              <c:pt idx="42">
                <c:v>8.4099999999999883E-2</c:v>
              </c:pt>
              <c:pt idx="43">
                <c:v>8.1224999999999895E-2</c:v>
              </c:pt>
              <c:pt idx="44">
                <c:v>7.8399999999999886E-2</c:v>
              </c:pt>
              <c:pt idx="45">
                <c:v>7.5624999999999901E-2</c:v>
              </c:pt>
              <c:pt idx="46">
                <c:v>7.2899999999999882E-2</c:v>
              </c:pt>
              <c:pt idx="47">
                <c:v>7.0224999999999899E-2</c:v>
              </c:pt>
              <c:pt idx="48">
                <c:v>6.7599999999999882E-2</c:v>
              </c:pt>
              <c:pt idx="49">
                <c:v>6.5024999999999888E-2</c:v>
              </c:pt>
              <c:pt idx="50">
                <c:v>6.2499999999999903E-2</c:v>
              </c:pt>
              <c:pt idx="51">
                <c:v>6.0024999999999898E-2</c:v>
              </c:pt>
              <c:pt idx="52">
                <c:v>5.7599999999999894E-2</c:v>
              </c:pt>
              <c:pt idx="53">
                <c:v>5.5224999999999892E-2</c:v>
              </c:pt>
              <c:pt idx="54">
                <c:v>5.2899999999999892E-2</c:v>
              </c:pt>
              <c:pt idx="55">
                <c:v>5.0624999999999892E-2</c:v>
              </c:pt>
              <c:pt idx="56">
                <c:v>4.8399999999999894E-2</c:v>
              </c:pt>
              <c:pt idx="57">
                <c:v>4.6224999999999891E-2</c:v>
              </c:pt>
              <c:pt idx="58">
                <c:v>4.4099999999999896E-2</c:v>
              </c:pt>
              <c:pt idx="59">
                <c:v>4.2024999999999903E-2</c:v>
              </c:pt>
              <c:pt idx="60">
                <c:v>3.9999999999999897E-2</c:v>
              </c:pt>
              <c:pt idx="61">
                <c:v>3.8024999999999892E-2</c:v>
              </c:pt>
              <c:pt idx="62">
                <c:v>3.6099999999999903E-2</c:v>
              </c:pt>
              <c:pt idx="63">
                <c:v>3.4224999999999894E-2</c:v>
              </c:pt>
              <c:pt idx="64">
                <c:v>3.2399999999999894E-2</c:v>
              </c:pt>
              <c:pt idx="65">
                <c:v>3.0624999999999899E-2</c:v>
              </c:pt>
              <c:pt idx="66">
                <c:v>2.8899999999999898E-2</c:v>
              </c:pt>
              <c:pt idx="67">
                <c:v>2.7224999999999899E-2</c:v>
              </c:pt>
              <c:pt idx="68">
                <c:v>2.5599999999999901E-2</c:v>
              </c:pt>
              <c:pt idx="69">
                <c:v>2.4024999999999901E-2</c:v>
              </c:pt>
              <c:pt idx="70">
                <c:v>2.2499999999999899E-2</c:v>
              </c:pt>
              <c:pt idx="71">
                <c:v>2.1024999999999898E-2</c:v>
              </c:pt>
              <c:pt idx="72">
                <c:v>1.9599999999999899E-2</c:v>
              </c:pt>
              <c:pt idx="73">
                <c:v>1.8224999999999898E-2</c:v>
              </c:pt>
              <c:pt idx="74">
                <c:v>1.6899999999999898E-2</c:v>
              </c:pt>
              <c:pt idx="75">
                <c:v>1.5624999999999898E-2</c:v>
              </c:pt>
              <c:pt idx="76">
                <c:v>1.4399999999999901E-2</c:v>
              </c:pt>
              <c:pt idx="77">
                <c:v>1.3224999999999898E-2</c:v>
              </c:pt>
              <c:pt idx="78">
                <c:v>1.2099999999999901E-2</c:v>
              </c:pt>
              <c:pt idx="79">
                <c:v>1.1024999999999898E-2</c:v>
              </c:pt>
              <c:pt idx="80">
                <c:v>9.9999999999999291E-3</c:v>
              </c:pt>
              <c:pt idx="81">
                <c:v>9.0249999999999289E-3</c:v>
              </c:pt>
              <c:pt idx="82">
                <c:v>8.0999999999999302E-3</c:v>
              </c:pt>
              <c:pt idx="83">
                <c:v>7.2249999999999389E-3</c:v>
              </c:pt>
              <c:pt idx="84">
                <c:v>6.3999999999999396E-3</c:v>
              </c:pt>
              <c:pt idx="85">
                <c:v>5.6249999999999391E-3</c:v>
              </c:pt>
              <c:pt idx="86">
                <c:v>4.8999999999999495E-3</c:v>
              </c:pt>
              <c:pt idx="87">
                <c:v>4.2249999999999493E-3</c:v>
              </c:pt>
              <c:pt idx="88">
                <c:v>3.5999999999999496E-3</c:v>
              </c:pt>
              <c:pt idx="89">
                <c:v>3.0249999999999596E-3</c:v>
              </c:pt>
              <c:pt idx="90">
                <c:v>2.4999999999999602E-3</c:v>
              </c:pt>
              <c:pt idx="91">
                <c:v>2.02499999999996E-3</c:v>
              </c:pt>
              <c:pt idx="92">
                <c:v>1.5999999999999697E-3</c:v>
              </c:pt>
              <c:pt idx="93">
                <c:v>1.2249999999999698E-3</c:v>
              </c:pt>
              <c:pt idx="94">
                <c:v>8.9999999999997504E-4</c:v>
              </c:pt>
              <c:pt idx="95">
                <c:v>6.2499999999997898E-4</c:v>
              </c:pt>
              <c:pt idx="96">
                <c:v>3.99999999999983E-4</c:v>
              </c:pt>
              <c:pt idx="97">
                <c:v>2.2499999999998698E-4</c:v>
              </c:pt>
              <c:pt idx="98">
                <c:v>2.1024999999998898E-4</c:v>
              </c:pt>
              <c:pt idx="99">
                <c:v>1.9599999999999097E-4</c:v>
              </c:pt>
              <c:pt idx="100">
                <c:v>1.8224999999999296E-4</c:v>
              </c:pt>
              <c:pt idx="101">
                <c:v>1.6899999999999497E-4</c:v>
              </c:pt>
              <c:pt idx="102">
                <c:v>1.5624999999999596E-4</c:v>
              </c:pt>
              <c:pt idx="103">
                <c:v>1.43999999999998E-4</c:v>
              </c:pt>
              <c:pt idx="104">
                <c:v>1.3224999999999899E-4</c:v>
              </c:pt>
              <c:pt idx="105">
                <c:v>1.21E-4</c:v>
              </c:pt>
              <c:pt idx="106">
                <c:v>1.10250000000001E-4</c:v>
              </c:pt>
              <c:pt idx="107">
                <c:v>1.00000000000002E-4</c:v>
              </c:pt>
              <c:pt idx="108">
                <c:v>9.0250000000003291E-5</c:v>
              </c:pt>
              <c:pt idx="109">
                <c:v>8.1000000000004097E-5</c:v>
              </c:pt>
              <c:pt idx="110">
                <c:v>7.2250000000004792E-5</c:v>
              </c:pt>
              <c:pt idx="111">
                <c:v>6.4000000000005405E-5</c:v>
              </c:pt>
              <c:pt idx="112">
                <c:v>5.6250000000005901E-5</c:v>
              </c:pt>
              <c:pt idx="113">
                <c:v>4.9000000000006294E-5</c:v>
              </c:pt>
              <c:pt idx="114">
                <c:v>4.225000000000659E-5</c:v>
              </c:pt>
              <c:pt idx="115">
                <c:v>3.6000000000006703E-5</c:v>
              </c:pt>
              <c:pt idx="116">
                <c:v>3.0250000000006797E-5</c:v>
              </c:pt>
              <c:pt idx="117">
                <c:v>2.50000000000067E-5</c:v>
              </c:pt>
              <c:pt idx="118">
                <c:v>2.0250000000006496E-5</c:v>
              </c:pt>
              <c:pt idx="119">
                <c:v>1.60000000000062E-5</c:v>
              </c:pt>
              <c:pt idx="120">
                <c:v>1.2250000000005898E-5</c:v>
              </c:pt>
              <c:pt idx="121">
                <c:v>9.0000000000053501E-6</c:v>
              </c:pt>
              <c:pt idx="122">
                <c:v>6.2500000000047293E-6</c:v>
              </c:pt>
              <c:pt idx="123">
                <c:v>4.0000000000040004E-6</c:v>
              </c:pt>
              <c:pt idx="124">
                <c:v>2.2500000000031701E-6</c:v>
              </c:pt>
              <c:pt idx="125">
                <c:v>1.0000000000022198E-6</c:v>
              </c:pt>
              <c:pt idx="126">
                <c:v>2.5000000000116593E-7</c:v>
              </c:pt>
              <c:pt idx="127">
                <c:v>1.49144014893348E-30</c:v>
              </c:pt>
            </c:numLit>
          </c:yVal>
          <c:smooth val="0"/>
          <c:extLst>
            <c:ext xmlns:c16="http://schemas.microsoft.com/office/drawing/2014/chart" uri="{C3380CC4-5D6E-409C-BE32-E72D297353CC}">
              <c16:uniqueId val="{00000002-8897-4208-B0BE-C9E949863D9F}"/>
            </c:ext>
          </c:extLst>
        </c:ser>
        <c:dLbls>
          <c:showLegendKey val="0"/>
          <c:showVal val="0"/>
          <c:showCatName val="0"/>
          <c:showSerName val="0"/>
          <c:showPercent val="0"/>
          <c:showBubbleSize val="0"/>
        </c:dLbls>
        <c:axId val="296659584"/>
        <c:axId val="301273856"/>
      </c:scatterChart>
      <c:valAx>
        <c:axId val="296659584"/>
        <c:scaling>
          <c:orientation val="minMax"/>
          <c:max val="1"/>
          <c:min val="0.5"/>
        </c:scaling>
        <c:delete val="0"/>
        <c:axPos val="b"/>
        <c:title>
          <c:tx>
            <c:rich>
              <a:bodyPr rot="0" vert="horz"/>
              <a:lstStyle/>
              <a:p>
                <a:pPr algn="ctr">
                  <a:defRPr/>
                </a:pPr>
                <a:r>
                  <a:rPr lang="en-US" sz="1200" u="none" baseline="0">
                    <a:solidFill>
                      <a:schemeClr val="tx1"/>
                    </a:solidFill>
                    <a:latin typeface="Segoe UI"/>
                    <a:ea typeface="Segoe UI"/>
                    <a:cs typeface="Segoe UI"/>
                  </a:rPr>
                  <a:t>Percentile</a:t>
                </a:r>
              </a:p>
            </c:rich>
          </c:tx>
          <c:overlay val="0"/>
          <c:spPr>
            <a:noFill/>
            <a:ln w="9525">
              <a:noFill/>
            </a:ln>
          </c:spPr>
        </c:title>
        <c:numFmt formatCode="0%" sourceLinked="0"/>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301273856"/>
        <c:crosses val="autoZero"/>
        <c:crossBetween val="midCat"/>
      </c:valAx>
      <c:valAx>
        <c:axId val="301273856"/>
        <c:scaling>
          <c:orientation val="minMax"/>
          <c:max val="0.5"/>
        </c:scaling>
        <c:delete val="0"/>
        <c:axPos val="l"/>
        <c:majorGridlines/>
        <c:title>
          <c:tx>
            <c:rich>
              <a:bodyPr rot="-5400000" vert="horz"/>
              <a:lstStyle/>
              <a:p>
                <a:pPr algn="ctr">
                  <a:defRPr/>
                </a:pPr>
                <a:r>
                  <a:rPr lang="en-US" sz="1200" u="none" baseline="0">
                    <a:solidFill>
                      <a:schemeClr val="tx1"/>
                    </a:solidFill>
                    <a:latin typeface="Segoe UI"/>
                    <a:ea typeface="Segoe UI"/>
                    <a:cs typeface="Segoe UI"/>
                  </a:rPr>
                  <a:t>Joint exceedance Probability</a:t>
                </a:r>
              </a:p>
            </c:rich>
          </c:tx>
          <c:layout>
            <c:manualLayout>
              <c:xMode val="edge"/>
              <c:yMode val="edge"/>
              <c:x val="2.4500000000000001E-2"/>
              <c:y val="0.17349999999999999"/>
            </c:manualLayout>
          </c:layout>
          <c:overlay val="0"/>
          <c:spPr>
            <a:noFill/>
            <a:ln w="9525">
              <a:noFill/>
            </a:ln>
          </c:spPr>
        </c:title>
        <c:numFmt formatCode="0%" sourceLinked="0"/>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296659584"/>
        <c:crosses val="autoZero"/>
        <c:crossBetween val="midCat"/>
      </c:valAx>
    </c:plotArea>
    <c:legend>
      <c:legendPos val="t"/>
      <c:layout>
        <c:manualLayout>
          <c:xMode val="edge"/>
          <c:yMode val="edge"/>
          <c:x val="0.10825"/>
          <c:y val="2.6499999999999996E-2"/>
          <c:w val="0.73050000000000004"/>
          <c:h val="8.4500000000000006E-2"/>
        </c:manualLayout>
      </c:layout>
      <c:overlay val="0"/>
      <c:txPr>
        <a:bodyPr rot="0" vert="horz"/>
        <a:lstStyle/>
        <a:p>
          <a:pPr>
            <a:defRPr lang="en-US" sz="1000" b="1" u="none" baseline="0">
              <a:solidFill>
                <a:schemeClr val="tx1"/>
              </a:solidFill>
              <a:latin typeface="Segoe UI"/>
              <a:ea typeface="Segoe UI"/>
              <a:cs typeface="Segoe UI"/>
            </a:defRPr>
          </a:pPr>
          <a:endParaRPr lang="en-US"/>
        </a:p>
      </c:txPr>
    </c:legend>
    <c:plotVisOnly val="1"/>
    <c:dispBlanksAs val="gap"/>
    <c:showDLblsOverMax val="0"/>
  </c:chart>
  <c:spPr>
    <a:ln w="9525" cap="flat" cmpd="sng">
      <a:solidFill>
        <a:schemeClr val="bg1">
          <a:lumMod val="75000"/>
        </a:schemeClr>
      </a:solidFill>
    </a:ln>
  </c:spPr>
  <c:txPr>
    <a:bodyPr rot="0" vert="horz"/>
    <a:lstStyle/>
    <a:p>
      <a:pPr>
        <a:defRPr lang="en-US" u="none" baseline="0">
          <a:solidFill>
            <a:schemeClr val="tx1"/>
          </a:solidFill>
          <a:latin typeface="Arial"/>
          <a:ea typeface="Arial"/>
          <a:cs typeface="Arial"/>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525"/>
          <c:y val="0.12575"/>
          <c:w val="0.76324999999999987"/>
          <c:h val="0.74250000000000005"/>
        </c:manualLayout>
      </c:layout>
      <c:scatterChart>
        <c:scatterStyle val="lineMarker"/>
        <c:varyColors val="0"/>
        <c:ser>
          <c:idx val="2"/>
          <c:order val="1"/>
          <c:tx>
            <c:v>Modelled</c:v>
          </c:tx>
          <c:spPr>
            <a:ln w="28575">
              <a:noFill/>
            </a:ln>
          </c:spPr>
          <c:marker>
            <c:symbol val="circle"/>
            <c:size val="7"/>
            <c:spPr>
              <a:solidFill>
                <a:schemeClr val="bg2">
                  <a:lumMod val="50000"/>
                </a:schemeClr>
              </a:solidFill>
              <a:ln w="9525">
                <a:noFill/>
              </a:ln>
              <a:effectLst/>
            </c:spPr>
          </c:marker>
          <c:xVal>
            <c:numLit>
              <c:formatCode>General</c:formatCode>
              <c:ptCount val="1"/>
              <c:pt idx="0">
                <c:v>0.994999999999999</c:v>
              </c:pt>
            </c:numLit>
          </c:xVal>
          <c:yVal>
            <c:numRef>
              <c:f>'502'!$I$47</c:f>
              <c:numCache>
                <c:formatCode>##,##0.00,,_-;[Red]\(##,##0.00,,\);\-_;\ </c:formatCode>
                <c:ptCount val="1"/>
                <c:pt idx="0">
                  <c:v>0</c:v>
                </c:pt>
              </c:numCache>
            </c:numRef>
          </c:yVal>
          <c:smooth val="0"/>
          <c:extLst>
            <c:ext xmlns:c16="http://schemas.microsoft.com/office/drawing/2014/chart" uri="{C3380CC4-5D6E-409C-BE32-E72D297353CC}">
              <c16:uniqueId val="{00000000-CF55-47AC-92C2-CFCB2570E018}"/>
            </c:ext>
          </c:extLst>
        </c:ser>
        <c:ser>
          <c:idx val="1"/>
          <c:order val="0"/>
          <c:tx>
            <c:v>Independent</c:v>
          </c:tx>
          <c:spPr>
            <a:ln w="12700" cmpd="sng">
              <a:solidFill>
                <a:srgbClr val="FF0000"/>
              </a:solidFill>
            </a:ln>
          </c:spPr>
          <c:marker>
            <c:symbol val="none"/>
          </c:marker>
          <c:xVal>
            <c:numLit>
              <c:formatCode>General</c:formatCode>
              <c:ptCount val="21"/>
              <c:pt idx="0">
                <c:v>0.99</c:v>
              </c:pt>
              <c:pt idx="1">
                <c:v>0.99050000000000005</c:v>
              </c:pt>
              <c:pt idx="2">
                <c:v>0.99099999999999988</c:v>
              </c:pt>
              <c:pt idx="3">
                <c:v>0.99150000000000005</c:v>
              </c:pt>
              <c:pt idx="4">
                <c:v>0.99199999999999988</c:v>
              </c:pt>
              <c:pt idx="5">
                <c:v>0.99250000000000005</c:v>
              </c:pt>
              <c:pt idx="6">
                <c:v>0.99299999999999988</c:v>
              </c:pt>
              <c:pt idx="7">
                <c:v>0.99349999999999894</c:v>
              </c:pt>
              <c:pt idx="8">
                <c:v>0.993999999999999</c:v>
              </c:pt>
              <c:pt idx="9">
                <c:v>0.99449999999999894</c:v>
              </c:pt>
              <c:pt idx="10">
                <c:v>0.994999999999999</c:v>
              </c:pt>
              <c:pt idx="11">
                <c:v>0.99549999999999894</c:v>
              </c:pt>
              <c:pt idx="12">
                <c:v>0.995999999999999</c:v>
              </c:pt>
              <c:pt idx="13">
                <c:v>0.99649999999999894</c:v>
              </c:pt>
              <c:pt idx="14">
                <c:v>0.996999999999999</c:v>
              </c:pt>
              <c:pt idx="15">
                <c:v>0.99749999999999894</c:v>
              </c:pt>
              <c:pt idx="16">
                <c:v>0.997999999999999</c:v>
              </c:pt>
              <c:pt idx="17">
                <c:v>0.99849999999999894</c:v>
              </c:pt>
              <c:pt idx="18">
                <c:v>0.998999999999999</c:v>
              </c:pt>
              <c:pt idx="19">
                <c:v>0.99949999999999883</c:v>
              </c:pt>
              <c:pt idx="20">
                <c:v>0.99999999999999889</c:v>
              </c:pt>
            </c:numLit>
          </c:xVal>
          <c:yVal>
            <c:numLit>
              <c:formatCode>General</c:formatCode>
              <c:ptCount val="21"/>
              <c:pt idx="0">
                <c:v>1.00000000000002E-4</c:v>
              </c:pt>
              <c:pt idx="1">
                <c:v>9.0250000000003291E-5</c:v>
              </c:pt>
              <c:pt idx="2">
                <c:v>8.1000000000004097E-5</c:v>
              </c:pt>
              <c:pt idx="3">
                <c:v>7.2250000000004792E-5</c:v>
              </c:pt>
              <c:pt idx="4">
                <c:v>6.4000000000005405E-5</c:v>
              </c:pt>
              <c:pt idx="5">
                <c:v>5.6250000000005901E-5</c:v>
              </c:pt>
              <c:pt idx="6">
                <c:v>4.9000000000006294E-5</c:v>
              </c:pt>
              <c:pt idx="7">
                <c:v>4.225000000000659E-5</c:v>
              </c:pt>
              <c:pt idx="8">
                <c:v>3.6000000000006703E-5</c:v>
              </c:pt>
              <c:pt idx="9">
                <c:v>3.0250000000006797E-5</c:v>
              </c:pt>
              <c:pt idx="10">
                <c:v>2.50000000000067E-5</c:v>
              </c:pt>
              <c:pt idx="11">
                <c:v>2.0250000000006496E-5</c:v>
              </c:pt>
              <c:pt idx="12">
                <c:v>1.60000000000062E-5</c:v>
              </c:pt>
              <c:pt idx="13">
                <c:v>1.2250000000005898E-5</c:v>
              </c:pt>
              <c:pt idx="14">
                <c:v>9.0000000000053501E-6</c:v>
              </c:pt>
              <c:pt idx="15">
                <c:v>6.2500000000047293E-6</c:v>
              </c:pt>
              <c:pt idx="16">
                <c:v>4.0000000000040004E-6</c:v>
              </c:pt>
              <c:pt idx="17">
                <c:v>2.2500000000031701E-6</c:v>
              </c:pt>
              <c:pt idx="18">
                <c:v>1.0000000000022198E-6</c:v>
              </c:pt>
              <c:pt idx="19">
                <c:v>2.5000000000116593E-7</c:v>
              </c:pt>
              <c:pt idx="20">
                <c:v>1.49144014893348E-30</c:v>
              </c:pt>
            </c:numLit>
          </c:yVal>
          <c:smooth val="0"/>
          <c:extLst>
            <c:ext xmlns:c16="http://schemas.microsoft.com/office/drawing/2014/chart" uri="{C3380CC4-5D6E-409C-BE32-E72D297353CC}">
              <c16:uniqueId val="{00000001-CF55-47AC-92C2-CFCB2570E018}"/>
            </c:ext>
          </c:extLst>
        </c:ser>
        <c:dLbls>
          <c:showLegendKey val="0"/>
          <c:showVal val="0"/>
          <c:showCatName val="0"/>
          <c:showSerName val="0"/>
          <c:showPercent val="0"/>
          <c:showBubbleSize val="0"/>
        </c:dLbls>
        <c:axId val="301299968"/>
        <c:axId val="301301760"/>
      </c:scatterChart>
      <c:valAx>
        <c:axId val="301299968"/>
        <c:scaling>
          <c:orientation val="minMax"/>
          <c:max val="1"/>
          <c:min val="0.99"/>
        </c:scaling>
        <c:delete val="0"/>
        <c:axPos val="b"/>
        <c:numFmt formatCode="0.0%" sourceLinked="0"/>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301301760"/>
        <c:crosses val="autoZero"/>
        <c:crossBetween val="midCat"/>
        <c:majorUnit val="4.9999999999999992E-3"/>
      </c:valAx>
      <c:valAx>
        <c:axId val="301301760"/>
        <c:scaling>
          <c:orientation val="minMax"/>
        </c:scaling>
        <c:delete val="0"/>
        <c:axPos val="l"/>
        <c:majorGridlines/>
        <c:numFmt formatCode="0.000%" sourceLinked="0"/>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301299968"/>
        <c:crosses val="autoZero"/>
        <c:crossBetween val="midCat"/>
      </c:valAx>
    </c:plotArea>
    <c:legend>
      <c:legendPos val="t"/>
      <c:layout>
        <c:manualLayout>
          <c:xMode val="edge"/>
          <c:yMode val="edge"/>
          <c:x val="0.10575"/>
          <c:y val="3.9750000000000001E-2"/>
          <c:w val="0.71775"/>
          <c:h val="8.4500000000000006E-2"/>
        </c:manualLayout>
      </c:layout>
      <c:overlay val="0"/>
      <c:txPr>
        <a:bodyPr rot="0" vert="horz"/>
        <a:lstStyle/>
        <a:p>
          <a:pPr>
            <a:defRPr lang="en-US" sz="1000" b="1" u="none" baseline="0">
              <a:solidFill>
                <a:schemeClr val="tx1"/>
              </a:solidFill>
              <a:latin typeface="Segoe UI"/>
              <a:ea typeface="Segoe UI"/>
              <a:cs typeface="Segoe UI"/>
            </a:defRPr>
          </a:pPr>
          <a:endParaRPr lang="en-US"/>
        </a:p>
      </c:txPr>
    </c:legend>
    <c:plotVisOnly val="1"/>
    <c:dispBlanksAs val="gap"/>
    <c:showDLblsOverMax val="0"/>
  </c:chart>
  <c:spPr>
    <a:ln w="9525" cap="flat" cmpd="sng">
      <a:solidFill>
        <a:schemeClr val="bg1">
          <a:lumMod val="75000"/>
        </a:schemeClr>
      </a:solidFill>
    </a:ln>
  </c:spPr>
  <c:txPr>
    <a:bodyPr rot="0" vert="horz"/>
    <a:lstStyle/>
    <a:p>
      <a:pPr>
        <a:defRPr lang="en-US" sz="800" b="1" u="none" baseline="0">
          <a:solidFill>
            <a:schemeClr val="tx1"/>
          </a:solidFill>
          <a:latin typeface="Arial"/>
          <a:ea typeface="Arial"/>
          <a:cs typeface="Arial"/>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8" Type="http://schemas.openxmlformats.org/officeDocument/2006/relationships/image" Target="../media/image1.jpeg"/><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8" Type="http://schemas.openxmlformats.org/officeDocument/2006/relationships/image" Target="../media/image1.jpeg"/><Relationship Id="rId3" Type="http://schemas.openxmlformats.org/officeDocument/2006/relationships/chart" Target="../charts/chart10.xml"/><Relationship Id="rId7" Type="http://schemas.openxmlformats.org/officeDocument/2006/relationships/chart" Target="../charts/chart14.xml"/><Relationship Id="rId2" Type="http://schemas.openxmlformats.org/officeDocument/2006/relationships/chart" Target="../charts/chart9.xml"/><Relationship Id="rId1" Type="http://schemas.openxmlformats.org/officeDocument/2006/relationships/chart" Target="../charts/chart8.xml"/><Relationship Id="rId6" Type="http://schemas.openxmlformats.org/officeDocument/2006/relationships/chart" Target="../charts/chart13.xml"/><Relationship Id="rId5" Type="http://schemas.openxmlformats.org/officeDocument/2006/relationships/chart" Target="../charts/chart12.xml"/><Relationship Id="rId4" Type="http://schemas.openxmlformats.org/officeDocument/2006/relationships/chart" Target="../charts/chart11.xml"/></Relationships>
</file>

<file path=xl/drawings/_rels/drawing1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8" Type="http://schemas.openxmlformats.org/officeDocument/2006/relationships/image" Target="../media/image1.jpeg"/><Relationship Id="rId3" Type="http://schemas.openxmlformats.org/officeDocument/2006/relationships/chart" Target="../charts/chart17.xml"/><Relationship Id="rId7" Type="http://schemas.openxmlformats.org/officeDocument/2006/relationships/chart" Target="../charts/chart21.xml"/><Relationship Id="rId2" Type="http://schemas.openxmlformats.org/officeDocument/2006/relationships/chart" Target="../charts/chart16.xml"/><Relationship Id="rId1" Type="http://schemas.openxmlformats.org/officeDocument/2006/relationships/chart" Target="../charts/chart15.xml"/><Relationship Id="rId6" Type="http://schemas.openxmlformats.org/officeDocument/2006/relationships/chart" Target="../charts/chart20.xml"/><Relationship Id="rId5" Type="http://schemas.openxmlformats.org/officeDocument/2006/relationships/chart" Target="../charts/chart19.xml"/><Relationship Id="rId4" Type="http://schemas.openxmlformats.org/officeDocument/2006/relationships/chart" Target="../charts/chart18.xml"/></Relationships>
</file>

<file path=xl/drawings/_rels/drawing2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2.png"/></Relationships>
</file>

<file path=xl/drawings/_rels/drawing24.xml.rels><?xml version="1.0" encoding="UTF-8" standalone="yes"?>
<Relationships xmlns="http://schemas.openxmlformats.org/package/2006/relationships"><Relationship Id="rId8" Type="http://schemas.openxmlformats.org/officeDocument/2006/relationships/chart" Target="../charts/chart29.xml"/><Relationship Id="rId3" Type="http://schemas.openxmlformats.org/officeDocument/2006/relationships/chart" Target="../charts/chart24.xml"/><Relationship Id="rId7" Type="http://schemas.openxmlformats.org/officeDocument/2006/relationships/chart" Target="../charts/chart28.xml"/><Relationship Id="rId12" Type="http://schemas.openxmlformats.org/officeDocument/2006/relationships/chart" Target="../charts/chart32.xml"/><Relationship Id="rId2" Type="http://schemas.openxmlformats.org/officeDocument/2006/relationships/chart" Target="../charts/chart23.xml"/><Relationship Id="rId1" Type="http://schemas.openxmlformats.org/officeDocument/2006/relationships/chart" Target="../charts/chart22.xml"/><Relationship Id="rId6" Type="http://schemas.openxmlformats.org/officeDocument/2006/relationships/chart" Target="../charts/chart27.xml"/><Relationship Id="rId11" Type="http://schemas.openxmlformats.org/officeDocument/2006/relationships/image" Target="../media/image1.jpeg"/><Relationship Id="rId5" Type="http://schemas.openxmlformats.org/officeDocument/2006/relationships/chart" Target="../charts/chart26.xml"/><Relationship Id="rId10" Type="http://schemas.openxmlformats.org/officeDocument/2006/relationships/chart" Target="../charts/chart31.xml"/><Relationship Id="rId4" Type="http://schemas.openxmlformats.org/officeDocument/2006/relationships/chart" Target="../charts/chart25.xml"/><Relationship Id="rId9" Type="http://schemas.openxmlformats.org/officeDocument/2006/relationships/chart" Target="../charts/chart30.xml"/></Relationships>
</file>

<file path=xl/drawings/_rels/drawing2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2.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2.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0.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chart" Target="../charts/chart34.xml"/><Relationship Id="rId1" Type="http://schemas.openxmlformats.org/officeDocument/2006/relationships/chart" Target="../charts/chart33.xml"/></Relationships>
</file>

<file path=xl/drawings/_rels/drawing3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35.xml"/></Relationships>
</file>

<file path=xl/drawings/_rels/drawing34.xml.rels><?xml version="1.0" encoding="UTF-8" standalone="yes"?>
<Relationships xmlns="http://schemas.openxmlformats.org/package/2006/relationships"><Relationship Id="rId1" Type="http://schemas.openxmlformats.org/officeDocument/2006/relationships/image" Target="../media/image2.png"/></Relationships>
</file>

<file path=xl/drawings/_rels/drawing3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7.xml.rels><?xml version="1.0" encoding="UTF-8" standalone="yes"?>
<Relationships xmlns="http://schemas.openxmlformats.org/package/2006/relationships"><Relationship Id="rId1" Type="http://schemas.openxmlformats.org/officeDocument/2006/relationships/image" Target="../media/image2.png"/></Relationships>
</file>

<file path=xl/drawings/_rels/drawing3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9.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0.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36.xml"/></Relationships>
</file>

<file path=xl/drawings/_rels/drawing4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1304925</xdr:colOff>
      <xdr:row>2</xdr:row>
      <xdr:rowOff>76200</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1819275" cy="457200"/>
        </a:xfrm>
        <a:prstGeom prst="rect">
          <a:avLst/>
        </a:prstGeom>
        <a:ln w="9525" cmpd="sng">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4</xdr:col>
      <xdr:colOff>0</xdr:colOff>
      <xdr:row>7</xdr:row>
      <xdr:rowOff>0</xdr:rowOff>
    </xdr:from>
    <xdr:to>
      <xdr:col>4</xdr:col>
      <xdr:colOff>9525</xdr:colOff>
      <xdr:row>7</xdr:row>
      <xdr:rowOff>0</xdr:rowOff>
    </xdr:to>
    <xdr:pic>
      <xdr:nvPicPr>
        <xdr:cNvPr id="2" name="Picture 16" descr="clear">
          <a:extLst>
            <a:ext uri="{FF2B5EF4-FFF2-40B4-BE49-F238E27FC236}">
              <a16:creationId xmlns:a16="http://schemas.microsoft.com/office/drawing/2014/main" id="{00000000-0008-0000-1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0" y="30289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xdr:row>
      <xdr:rowOff>0</xdr:rowOff>
    </xdr:from>
    <xdr:to>
      <xdr:col>4</xdr:col>
      <xdr:colOff>9525</xdr:colOff>
      <xdr:row>7</xdr:row>
      <xdr:rowOff>0</xdr:rowOff>
    </xdr:to>
    <xdr:pic>
      <xdr:nvPicPr>
        <xdr:cNvPr id="3" name="Picture 17" descr="clear">
          <a:extLst>
            <a:ext uri="{FF2B5EF4-FFF2-40B4-BE49-F238E27FC236}">
              <a16:creationId xmlns:a16="http://schemas.microsoft.com/office/drawing/2014/main" id="{00000000-0008-0000-1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0" y="30289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xdr:row>
      <xdr:rowOff>0</xdr:rowOff>
    </xdr:from>
    <xdr:to>
      <xdr:col>4</xdr:col>
      <xdr:colOff>9525</xdr:colOff>
      <xdr:row>7</xdr:row>
      <xdr:rowOff>0</xdr:rowOff>
    </xdr:to>
    <xdr:pic>
      <xdr:nvPicPr>
        <xdr:cNvPr id="4" name="Picture 18" descr="clear">
          <a:extLst>
            <a:ext uri="{FF2B5EF4-FFF2-40B4-BE49-F238E27FC236}">
              <a16:creationId xmlns:a16="http://schemas.microsoft.com/office/drawing/2014/main" id="{00000000-0008-0000-12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0" y="30289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xdr:row>
      <xdr:rowOff>0</xdr:rowOff>
    </xdr:from>
    <xdr:to>
      <xdr:col>4</xdr:col>
      <xdr:colOff>9525</xdr:colOff>
      <xdr:row>7</xdr:row>
      <xdr:rowOff>0</xdr:rowOff>
    </xdr:to>
    <xdr:pic>
      <xdr:nvPicPr>
        <xdr:cNvPr id="5" name="Picture 19" descr="clear">
          <a:extLst>
            <a:ext uri="{FF2B5EF4-FFF2-40B4-BE49-F238E27FC236}">
              <a16:creationId xmlns:a16="http://schemas.microsoft.com/office/drawing/2014/main" id="{00000000-0008-0000-12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0" y="30289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xdr:row>
      <xdr:rowOff>0</xdr:rowOff>
    </xdr:from>
    <xdr:to>
      <xdr:col>4</xdr:col>
      <xdr:colOff>9525</xdr:colOff>
      <xdr:row>7</xdr:row>
      <xdr:rowOff>0</xdr:rowOff>
    </xdr:to>
    <xdr:pic>
      <xdr:nvPicPr>
        <xdr:cNvPr id="6" name="Picture 20" descr="clear">
          <a:extLst>
            <a:ext uri="{FF2B5EF4-FFF2-40B4-BE49-F238E27FC236}">
              <a16:creationId xmlns:a16="http://schemas.microsoft.com/office/drawing/2014/main" id="{00000000-0008-0000-12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0" y="30289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xdr:row>
      <xdr:rowOff>0</xdr:rowOff>
    </xdr:from>
    <xdr:to>
      <xdr:col>4</xdr:col>
      <xdr:colOff>9525</xdr:colOff>
      <xdr:row>8</xdr:row>
      <xdr:rowOff>0</xdr:rowOff>
    </xdr:to>
    <xdr:pic>
      <xdr:nvPicPr>
        <xdr:cNvPr id="7" name="Picture 21" descr="clear">
          <a:extLst>
            <a:ext uri="{FF2B5EF4-FFF2-40B4-BE49-F238E27FC236}">
              <a16:creationId xmlns:a16="http://schemas.microsoft.com/office/drawing/2014/main" id="{00000000-0008-0000-12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0" y="36004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xdr:row>
      <xdr:rowOff>0</xdr:rowOff>
    </xdr:from>
    <xdr:to>
      <xdr:col>4</xdr:col>
      <xdr:colOff>9525</xdr:colOff>
      <xdr:row>8</xdr:row>
      <xdr:rowOff>0</xdr:rowOff>
    </xdr:to>
    <xdr:pic>
      <xdr:nvPicPr>
        <xdr:cNvPr id="8" name="Picture 22" descr="clear">
          <a:extLst>
            <a:ext uri="{FF2B5EF4-FFF2-40B4-BE49-F238E27FC236}">
              <a16:creationId xmlns:a16="http://schemas.microsoft.com/office/drawing/2014/main" id="{00000000-0008-0000-12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0" y="36004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xdr:row>
      <xdr:rowOff>0</xdr:rowOff>
    </xdr:from>
    <xdr:to>
      <xdr:col>4</xdr:col>
      <xdr:colOff>9525</xdr:colOff>
      <xdr:row>8</xdr:row>
      <xdr:rowOff>0</xdr:rowOff>
    </xdr:to>
    <xdr:pic>
      <xdr:nvPicPr>
        <xdr:cNvPr id="9" name="Picture 23" descr="clear">
          <a:extLst>
            <a:ext uri="{FF2B5EF4-FFF2-40B4-BE49-F238E27FC236}">
              <a16:creationId xmlns:a16="http://schemas.microsoft.com/office/drawing/2014/main" id="{00000000-0008-0000-12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0" y="36004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xdr:row>
      <xdr:rowOff>0</xdr:rowOff>
    </xdr:from>
    <xdr:to>
      <xdr:col>4</xdr:col>
      <xdr:colOff>9525</xdr:colOff>
      <xdr:row>8</xdr:row>
      <xdr:rowOff>0</xdr:rowOff>
    </xdr:to>
    <xdr:pic>
      <xdr:nvPicPr>
        <xdr:cNvPr id="10" name="Picture 24" descr="clear">
          <a:extLst>
            <a:ext uri="{FF2B5EF4-FFF2-40B4-BE49-F238E27FC236}">
              <a16:creationId xmlns:a16="http://schemas.microsoft.com/office/drawing/2014/main" id="{00000000-0008-0000-12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0" y="36004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xdr:row>
      <xdr:rowOff>0</xdr:rowOff>
    </xdr:from>
    <xdr:to>
      <xdr:col>4</xdr:col>
      <xdr:colOff>9525</xdr:colOff>
      <xdr:row>8</xdr:row>
      <xdr:rowOff>0</xdr:rowOff>
    </xdr:to>
    <xdr:pic>
      <xdr:nvPicPr>
        <xdr:cNvPr id="11" name="Picture 25" descr="clear">
          <a:extLst>
            <a:ext uri="{FF2B5EF4-FFF2-40B4-BE49-F238E27FC236}">
              <a16:creationId xmlns:a16="http://schemas.microsoft.com/office/drawing/2014/main" id="{00000000-0008-0000-12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0" y="36004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9</xdr:row>
      <xdr:rowOff>0</xdr:rowOff>
    </xdr:from>
    <xdr:to>
      <xdr:col>4</xdr:col>
      <xdr:colOff>9525</xdr:colOff>
      <xdr:row>9</xdr:row>
      <xdr:rowOff>0</xdr:rowOff>
    </xdr:to>
    <xdr:pic>
      <xdr:nvPicPr>
        <xdr:cNvPr id="12" name="Picture 26" descr="clear">
          <a:extLst>
            <a:ext uri="{FF2B5EF4-FFF2-40B4-BE49-F238E27FC236}">
              <a16:creationId xmlns:a16="http://schemas.microsoft.com/office/drawing/2014/main" id="{00000000-0008-0000-12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0" y="41719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9</xdr:row>
      <xdr:rowOff>0</xdr:rowOff>
    </xdr:from>
    <xdr:to>
      <xdr:col>4</xdr:col>
      <xdr:colOff>9525</xdr:colOff>
      <xdr:row>9</xdr:row>
      <xdr:rowOff>0</xdr:rowOff>
    </xdr:to>
    <xdr:pic>
      <xdr:nvPicPr>
        <xdr:cNvPr id="13" name="Picture 27" descr="clear">
          <a:extLst>
            <a:ext uri="{FF2B5EF4-FFF2-40B4-BE49-F238E27FC236}">
              <a16:creationId xmlns:a16="http://schemas.microsoft.com/office/drawing/2014/main" id="{00000000-0008-0000-12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0" y="41719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9</xdr:row>
      <xdr:rowOff>0</xdr:rowOff>
    </xdr:from>
    <xdr:to>
      <xdr:col>4</xdr:col>
      <xdr:colOff>9525</xdr:colOff>
      <xdr:row>9</xdr:row>
      <xdr:rowOff>0</xdr:rowOff>
    </xdr:to>
    <xdr:pic>
      <xdr:nvPicPr>
        <xdr:cNvPr id="14" name="Picture 28" descr="clear">
          <a:extLst>
            <a:ext uri="{FF2B5EF4-FFF2-40B4-BE49-F238E27FC236}">
              <a16:creationId xmlns:a16="http://schemas.microsoft.com/office/drawing/2014/main" id="{00000000-0008-0000-12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0" y="41719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9</xdr:row>
      <xdr:rowOff>0</xdr:rowOff>
    </xdr:from>
    <xdr:to>
      <xdr:col>4</xdr:col>
      <xdr:colOff>9525</xdr:colOff>
      <xdr:row>9</xdr:row>
      <xdr:rowOff>0</xdr:rowOff>
    </xdr:to>
    <xdr:pic>
      <xdr:nvPicPr>
        <xdr:cNvPr id="15" name="Picture 29" descr="clear">
          <a:extLst>
            <a:ext uri="{FF2B5EF4-FFF2-40B4-BE49-F238E27FC236}">
              <a16:creationId xmlns:a16="http://schemas.microsoft.com/office/drawing/2014/main" id="{00000000-0008-0000-12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0" y="41719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9</xdr:row>
      <xdr:rowOff>0</xdr:rowOff>
    </xdr:from>
    <xdr:to>
      <xdr:col>4</xdr:col>
      <xdr:colOff>9525</xdr:colOff>
      <xdr:row>9</xdr:row>
      <xdr:rowOff>0</xdr:rowOff>
    </xdr:to>
    <xdr:pic>
      <xdr:nvPicPr>
        <xdr:cNvPr id="16" name="Picture 30" descr="clear">
          <a:extLst>
            <a:ext uri="{FF2B5EF4-FFF2-40B4-BE49-F238E27FC236}">
              <a16:creationId xmlns:a16="http://schemas.microsoft.com/office/drawing/2014/main" id="{00000000-0008-0000-12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0" y="41719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11</xdr:row>
      <xdr:rowOff>0</xdr:rowOff>
    </xdr:from>
    <xdr:to>
      <xdr:col>4</xdr:col>
      <xdr:colOff>9525</xdr:colOff>
      <xdr:row>11</xdr:row>
      <xdr:rowOff>0</xdr:rowOff>
    </xdr:to>
    <xdr:pic>
      <xdr:nvPicPr>
        <xdr:cNvPr id="17" name="Picture 31" descr="clear">
          <a:extLst>
            <a:ext uri="{FF2B5EF4-FFF2-40B4-BE49-F238E27FC236}">
              <a16:creationId xmlns:a16="http://schemas.microsoft.com/office/drawing/2014/main" id="{00000000-0008-0000-12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0" y="53149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11</xdr:row>
      <xdr:rowOff>0</xdr:rowOff>
    </xdr:from>
    <xdr:to>
      <xdr:col>4</xdr:col>
      <xdr:colOff>9525</xdr:colOff>
      <xdr:row>11</xdr:row>
      <xdr:rowOff>0</xdr:rowOff>
    </xdr:to>
    <xdr:pic>
      <xdr:nvPicPr>
        <xdr:cNvPr id="18" name="Picture 32" descr="clear">
          <a:extLst>
            <a:ext uri="{FF2B5EF4-FFF2-40B4-BE49-F238E27FC236}">
              <a16:creationId xmlns:a16="http://schemas.microsoft.com/office/drawing/2014/main" id="{00000000-0008-0000-12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0" y="53149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11</xdr:row>
      <xdr:rowOff>0</xdr:rowOff>
    </xdr:from>
    <xdr:to>
      <xdr:col>4</xdr:col>
      <xdr:colOff>9525</xdr:colOff>
      <xdr:row>11</xdr:row>
      <xdr:rowOff>0</xdr:rowOff>
    </xdr:to>
    <xdr:pic>
      <xdr:nvPicPr>
        <xdr:cNvPr id="19" name="Picture 33" descr="clear">
          <a:extLst>
            <a:ext uri="{FF2B5EF4-FFF2-40B4-BE49-F238E27FC236}">
              <a16:creationId xmlns:a16="http://schemas.microsoft.com/office/drawing/2014/main" id="{00000000-0008-0000-12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0" y="53149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11</xdr:row>
      <xdr:rowOff>0</xdr:rowOff>
    </xdr:from>
    <xdr:to>
      <xdr:col>4</xdr:col>
      <xdr:colOff>9525</xdr:colOff>
      <xdr:row>11</xdr:row>
      <xdr:rowOff>0</xdr:rowOff>
    </xdr:to>
    <xdr:pic>
      <xdr:nvPicPr>
        <xdr:cNvPr id="20" name="Picture 34" descr="clear">
          <a:extLst>
            <a:ext uri="{FF2B5EF4-FFF2-40B4-BE49-F238E27FC236}">
              <a16:creationId xmlns:a16="http://schemas.microsoft.com/office/drawing/2014/main" id="{00000000-0008-0000-12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0" y="53149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11</xdr:row>
      <xdr:rowOff>0</xdr:rowOff>
    </xdr:from>
    <xdr:to>
      <xdr:col>4</xdr:col>
      <xdr:colOff>9525</xdr:colOff>
      <xdr:row>11</xdr:row>
      <xdr:rowOff>0</xdr:rowOff>
    </xdr:to>
    <xdr:pic>
      <xdr:nvPicPr>
        <xdr:cNvPr id="21" name="Picture 35" descr="clear">
          <a:extLst>
            <a:ext uri="{FF2B5EF4-FFF2-40B4-BE49-F238E27FC236}">
              <a16:creationId xmlns:a16="http://schemas.microsoft.com/office/drawing/2014/main" id="{00000000-0008-0000-12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0" y="53149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11</xdr:row>
      <xdr:rowOff>0</xdr:rowOff>
    </xdr:from>
    <xdr:to>
      <xdr:col>4</xdr:col>
      <xdr:colOff>9525</xdr:colOff>
      <xdr:row>11</xdr:row>
      <xdr:rowOff>0</xdr:rowOff>
    </xdr:to>
    <xdr:pic>
      <xdr:nvPicPr>
        <xdr:cNvPr id="22" name="Picture 36" descr="clear">
          <a:extLst>
            <a:ext uri="{FF2B5EF4-FFF2-40B4-BE49-F238E27FC236}">
              <a16:creationId xmlns:a16="http://schemas.microsoft.com/office/drawing/2014/main" id="{00000000-0008-0000-12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0" y="53149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11</xdr:row>
      <xdr:rowOff>0</xdr:rowOff>
    </xdr:from>
    <xdr:to>
      <xdr:col>4</xdr:col>
      <xdr:colOff>9525</xdr:colOff>
      <xdr:row>11</xdr:row>
      <xdr:rowOff>0</xdr:rowOff>
    </xdr:to>
    <xdr:pic>
      <xdr:nvPicPr>
        <xdr:cNvPr id="23" name="Picture 37" descr="clear">
          <a:extLst>
            <a:ext uri="{FF2B5EF4-FFF2-40B4-BE49-F238E27FC236}">
              <a16:creationId xmlns:a16="http://schemas.microsoft.com/office/drawing/2014/main" id="{00000000-0008-0000-12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0" y="53149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11</xdr:row>
      <xdr:rowOff>0</xdr:rowOff>
    </xdr:from>
    <xdr:to>
      <xdr:col>4</xdr:col>
      <xdr:colOff>9525</xdr:colOff>
      <xdr:row>11</xdr:row>
      <xdr:rowOff>0</xdr:rowOff>
    </xdr:to>
    <xdr:pic>
      <xdr:nvPicPr>
        <xdr:cNvPr id="24" name="Picture 38" descr="clear">
          <a:extLst>
            <a:ext uri="{FF2B5EF4-FFF2-40B4-BE49-F238E27FC236}">
              <a16:creationId xmlns:a16="http://schemas.microsoft.com/office/drawing/2014/main" id="{00000000-0008-0000-1200-00001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0" y="53149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11</xdr:row>
      <xdr:rowOff>0</xdr:rowOff>
    </xdr:from>
    <xdr:to>
      <xdr:col>4</xdr:col>
      <xdr:colOff>9525</xdr:colOff>
      <xdr:row>11</xdr:row>
      <xdr:rowOff>0</xdr:rowOff>
    </xdr:to>
    <xdr:pic>
      <xdr:nvPicPr>
        <xdr:cNvPr id="25" name="Picture 39" descr="clear">
          <a:extLst>
            <a:ext uri="{FF2B5EF4-FFF2-40B4-BE49-F238E27FC236}">
              <a16:creationId xmlns:a16="http://schemas.microsoft.com/office/drawing/2014/main" id="{00000000-0008-0000-12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0" y="53149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11</xdr:row>
      <xdr:rowOff>0</xdr:rowOff>
    </xdr:from>
    <xdr:to>
      <xdr:col>4</xdr:col>
      <xdr:colOff>9525</xdr:colOff>
      <xdr:row>11</xdr:row>
      <xdr:rowOff>0</xdr:rowOff>
    </xdr:to>
    <xdr:pic>
      <xdr:nvPicPr>
        <xdr:cNvPr id="26" name="Picture 40" descr="clear">
          <a:extLst>
            <a:ext uri="{FF2B5EF4-FFF2-40B4-BE49-F238E27FC236}">
              <a16:creationId xmlns:a16="http://schemas.microsoft.com/office/drawing/2014/main" id="{00000000-0008-0000-1200-00001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0" y="53149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11</xdr:row>
      <xdr:rowOff>0</xdr:rowOff>
    </xdr:from>
    <xdr:to>
      <xdr:col>4</xdr:col>
      <xdr:colOff>9525</xdr:colOff>
      <xdr:row>11</xdr:row>
      <xdr:rowOff>0</xdr:rowOff>
    </xdr:to>
    <xdr:pic>
      <xdr:nvPicPr>
        <xdr:cNvPr id="27" name="Picture 41" descr="clear">
          <a:extLst>
            <a:ext uri="{FF2B5EF4-FFF2-40B4-BE49-F238E27FC236}">
              <a16:creationId xmlns:a16="http://schemas.microsoft.com/office/drawing/2014/main" id="{00000000-0008-0000-1200-00001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0" y="53149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11</xdr:row>
      <xdr:rowOff>0</xdr:rowOff>
    </xdr:from>
    <xdr:to>
      <xdr:col>4</xdr:col>
      <xdr:colOff>9525</xdr:colOff>
      <xdr:row>11</xdr:row>
      <xdr:rowOff>0</xdr:rowOff>
    </xdr:to>
    <xdr:pic>
      <xdr:nvPicPr>
        <xdr:cNvPr id="28" name="Picture 42" descr="clear">
          <a:extLst>
            <a:ext uri="{FF2B5EF4-FFF2-40B4-BE49-F238E27FC236}">
              <a16:creationId xmlns:a16="http://schemas.microsoft.com/office/drawing/2014/main" id="{00000000-0008-0000-12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0" y="53149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xdr:row>
      <xdr:rowOff>0</xdr:rowOff>
    </xdr:from>
    <xdr:to>
      <xdr:col>4</xdr:col>
      <xdr:colOff>9525</xdr:colOff>
      <xdr:row>7</xdr:row>
      <xdr:rowOff>0</xdr:rowOff>
    </xdr:to>
    <xdr:pic>
      <xdr:nvPicPr>
        <xdr:cNvPr id="29" name="Picture 16" descr="clear">
          <a:extLst>
            <a:ext uri="{FF2B5EF4-FFF2-40B4-BE49-F238E27FC236}">
              <a16:creationId xmlns:a16="http://schemas.microsoft.com/office/drawing/2014/main" id="{E136BE80-A466-4613-AAB1-6FEA58AAB0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00525" y="32289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xdr:row>
      <xdr:rowOff>0</xdr:rowOff>
    </xdr:from>
    <xdr:to>
      <xdr:col>4</xdr:col>
      <xdr:colOff>9525</xdr:colOff>
      <xdr:row>7</xdr:row>
      <xdr:rowOff>0</xdr:rowOff>
    </xdr:to>
    <xdr:pic>
      <xdr:nvPicPr>
        <xdr:cNvPr id="30" name="Picture 17" descr="clear">
          <a:extLst>
            <a:ext uri="{FF2B5EF4-FFF2-40B4-BE49-F238E27FC236}">
              <a16:creationId xmlns:a16="http://schemas.microsoft.com/office/drawing/2014/main" id="{7729FAC2-69C2-4717-B028-D484569CB9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00525" y="32289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xdr:row>
      <xdr:rowOff>0</xdr:rowOff>
    </xdr:from>
    <xdr:to>
      <xdr:col>4</xdr:col>
      <xdr:colOff>9525</xdr:colOff>
      <xdr:row>7</xdr:row>
      <xdr:rowOff>0</xdr:rowOff>
    </xdr:to>
    <xdr:pic>
      <xdr:nvPicPr>
        <xdr:cNvPr id="31" name="Picture 18" descr="clear">
          <a:extLst>
            <a:ext uri="{FF2B5EF4-FFF2-40B4-BE49-F238E27FC236}">
              <a16:creationId xmlns:a16="http://schemas.microsoft.com/office/drawing/2014/main" id="{391EADA6-933E-4574-B492-4D6E2DC16D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00525" y="32289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xdr:row>
      <xdr:rowOff>0</xdr:rowOff>
    </xdr:from>
    <xdr:to>
      <xdr:col>4</xdr:col>
      <xdr:colOff>9525</xdr:colOff>
      <xdr:row>7</xdr:row>
      <xdr:rowOff>0</xdr:rowOff>
    </xdr:to>
    <xdr:pic>
      <xdr:nvPicPr>
        <xdr:cNvPr id="32" name="Picture 19" descr="clear">
          <a:extLst>
            <a:ext uri="{FF2B5EF4-FFF2-40B4-BE49-F238E27FC236}">
              <a16:creationId xmlns:a16="http://schemas.microsoft.com/office/drawing/2014/main" id="{2F0B16D8-741E-437B-9CE5-D9F9F2C9EA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00525" y="32289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xdr:row>
      <xdr:rowOff>0</xdr:rowOff>
    </xdr:from>
    <xdr:to>
      <xdr:col>4</xdr:col>
      <xdr:colOff>9525</xdr:colOff>
      <xdr:row>7</xdr:row>
      <xdr:rowOff>0</xdr:rowOff>
    </xdr:to>
    <xdr:pic>
      <xdr:nvPicPr>
        <xdr:cNvPr id="33" name="Picture 20" descr="clear">
          <a:extLst>
            <a:ext uri="{FF2B5EF4-FFF2-40B4-BE49-F238E27FC236}">
              <a16:creationId xmlns:a16="http://schemas.microsoft.com/office/drawing/2014/main" id="{4E3EB67A-6770-40C8-B49D-BA4EB6E577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00525" y="32289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xdr:row>
      <xdr:rowOff>0</xdr:rowOff>
    </xdr:from>
    <xdr:to>
      <xdr:col>4</xdr:col>
      <xdr:colOff>9525</xdr:colOff>
      <xdr:row>8</xdr:row>
      <xdr:rowOff>0</xdr:rowOff>
    </xdr:to>
    <xdr:pic>
      <xdr:nvPicPr>
        <xdr:cNvPr id="34" name="Picture 21" descr="clear">
          <a:extLst>
            <a:ext uri="{FF2B5EF4-FFF2-40B4-BE49-F238E27FC236}">
              <a16:creationId xmlns:a16="http://schemas.microsoft.com/office/drawing/2014/main" id="{3F3804AD-2CAB-458D-AE81-C6278D2EE8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00525" y="37338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xdr:row>
      <xdr:rowOff>0</xdr:rowOff>
    </xdr:from>
    <xdr:to>
      <xdr:col>4</xdr:col>
      <xdr:colOff>9525</xdr:colOff>
      <xdr:row>8</xdr:row>
      <xdr:rowOff>0</xdr:rowOff>
    </xdr:to>
    <xdr:pic>
      <xdr:nvPicPr>
        <xdr:cNvPr id="35" name="Picture 22" descr="clear">
          <a:extLst>
            <a:ext uri="{FF2B5EF4-FFF2-40B4-BE49-F238E27FC236}">
              <a16:creationId xmlns:a16="http://schemas.microsoft.com/office/drawing/2014/main" id="{54D75C25-0AE6-4C4B-8791-59FFD4B284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00525" y="37338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xdr:row>
      <xdr:rowOff>0</xdr:rowOff>
    </xdr:from>
    <xdr:to>
      <xdr:col>4</xdr:col>
      <xdr:colOff>9525</xdr:colOff>
      <xdr:row>8</xdr:row>
      <xdr:rowOff>0</xdr:rowOff>
    </xdr:to>
    <xdr:pic>
      <xdr:nvPicPr>
        <xdr:cNvPr id="36" name="Picture 23" descr="clear">
          <a:extLst>
            <a:ext uri="{FF2B5EF4-FFF2-40B4-BE49-F238E27FC236}">
              <a16:creationId xmlns:a16="http://schemas.microsoft.com/office/drawing/2014/main" id="{ADF0ACC2-FDCE-4A4E-A3B5-FA723167BD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00525" y="37338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xdr:row>
      <xdr:rowOff>0</xdr:rowOff>
    </xdr:from>
    <xdr:to>
      <xdr:col>4</xdr:col>
      <xdr:colOff>9525</xdr:colOff>
      <xdr:row>8</xdr:row>
      <xdr:rowOff>0</xdr:rowOff>
    </xdr:to>
    <xdr:pic>
      <xdr:nvPicPr>
        <xdr:cNvPr id="37" name="Picture 24" descr="clear">
          <a:extLst>
            <a:ext uri="{FF2B5EF4-FFF2-40B4-BE49-F238E27FC236}">
              <a16:creationId xmlns:a16="http://schemas.microsoft.com/office/drawing/2014/main" id="{6F6D647E-08BB-47D7-A2DF-10B97AB660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00525" y="37338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xdr:row>
      <xdr:rowOff>0</xdr:rowOff>
    </xdr:from>
    <xdr:to>
      <xdr:col>4</xdr:col>
      <xdr:colOff>9525</xdr:colOff>
      <xdr:row>8</xdr:row>
      <xdr:rowOff>0</xdr:rowOff>
    </xdr:to>
    <xdr:pic>
      <xdr:nvPicPr>
        <xdr:cNvPr id="38" name="Picture 25" descr="clear">
          <a:extLst>
            <a:ext uri="{FF2B5EF4-FFF2-40B4-BE49-F238E27FC236}">
              <a16:creationId xmlns:a16="http://schemas.microsoft.com/office/drawing/2014/main" id="{9080D840-43EB-4FBC-B4B9-B26C18CB68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00525" y="37338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9</xdr:row>
      <xdr:rowOff>0</xdr:rowOff>
    </xdr:from>
    <xdr:to>
      <xdr:col>4</xdr:col>
      <xdr:colOff>9525</xdr:colOff>
      <xdr:row>9</xdr:row>
      <xdr:rowOff>0</xdr:rowOff>
    </xdr:to>
    <xdr:pic>
      <xdr:nvPicPr>
        <xdr:cNvPr id="39" name="Picture 26" descr="clear">
          <a:extLst>
            <a:ext uri="{FF2B5EF4-FFF2-40B4-BE49-F238E27FC236}">
              <a16:creationId xmlns:a16="http://schemas.microsoft.com/office/drawing/2014/main" id="{69E7016F-C740-4562-8539-37097B56BA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00525" y="423862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9</xdr:row>
      <xdr:rowOff>0</xdr:rowOff>
    </xdr:from>
    <xdr:to>
      <xdr:col>4</xdr:col>
      <xdr:colOff>9525</xdr:colOff>
      <xdr:row>9</xdr:row>
      <xdr:rowOff>0</xdr:rowOff>
    </xdr:to>
    <xdr:pic>
      <xdr:nvPicPr>
        <xdr:cNvPr id="40" name="Picture 27" descr="clear">
          <a:extLst>
            <a:ext uri="{FF2B5EF4-FFF2-40B4-BE49-F238E27FC236}">
              <a16:creationId xmlns:a16="http://schemas.microsoft.com/office/drawing/2014/main" id="{80A6A870-2FE4-40DC-8483-E43FA3E3C1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00525" y="423862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9</xdr:row>
      <xdr:rowOff>0</xdr:rowOff>
    </xdr:from>
    <xdr:to>
      <xdr:col>4</xdr:col>
      <xdr:colOff>9525</xdr:colOff>
      <xdr:row>9</xdr:row>
      <xdr:rowOff>0</xdr:rowOff>
    </xdr:to>
    <xdr:pic>
      <xdr:nvPicPr>
        <xdr:cNvPr id="41" name="Picture 28" descr="clear">
          <a:extLst>
            <a:ext uri="{FF2B5EF4-FFF2-40B4-BE49-F238E27FC236}">
              <a16:creationId xmlns:a16="http://schemas.microsoft.com/office/drawing/2014/main" id="{751DCBA9-4FD3-41E1-BCDB-7811203E8B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00525" y="423862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9</xdr:row>
      <xdr:rowOff>0</xdr:rowOff>
    </xdr:from>
    <xdr:to>
      <xdr:col>4</xdr:col>
      <xdr:colOff>9525</xdr:colOff>
      <xdr:row>9</xdr:row>
      <xdr:rowOff>0</xdr:rowOff>
    </xdr:to>
    <xdr:pic>
      <xdr:nvPicPr>
        <xdr:cNvPr id="42" name="Picture 29" descr="clear">
          <a:extLst>
            <a:ext uri="{FF2B5EF4-FFF2-40B4-BE49-F238E27FC236}">
              <a16:creationId xmlns:a16="http://schemas.microsoft.com/office/drawing/2014/main" id="{B5817855-0F0D-47D3-B423-0CCEF591FF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00525" y="423862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9</xdr:row>
      <xdr:rowOff>0</xdr:rowOff>
    </xdr:from>
    <xdr:to>
      <xdr:col>4</xdr:col>
      <xdr:colOff>9525</xdr:colOff>
      <xdr:row>9</xdr:row>
      <xdr:rowOff>0</xdr:rowOff>
    </xdr:to>
    <xdr:pic>
      <xdr:nvPicPr>
        <xdr:cNvPr id="43" name="Picture 30" descr="clear">
          <a:extLst>
            <a:ext uri="{FF2B5EF4-FFF2-40B4-BE49-F238E27FC236}">
              <a16:creationId xmlns:a16="http://schemas.microsoft.com/office/drawing/2014/main" id="{5DF2BD31-53B4-49AB-B68A-50C2D39284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00525" y="423862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11</xdr:row>
      <xdr:rowOff>0</xdr:rowOff>
    </xdr:from>
    <xdr:to>
      <xdr:col>4</xdr:col>
      <xdr:colOff>9525</xdr:colOff>
      <xdr:row>11</xdr:row>
      <xdr:rowOff>0</xdr:rowOff>
    </xdr:to>
    <xdr:pic>
      <xdr:nvPicPr>
        <xdr:cNvPr id="44" name="Picture 31" descr="clear">
          <a:extLst>
            <a:ext uri="{FF2B5EF4-FFF2-40B4-BE49-F238E27FC236}">
              <a16:creationId xmlns:a16="http://schemas.microsoft.com/office/drawing/2014/main" id="{2106932B-2B1A-4CDD-A032-E1C4244545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00525" y="52482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11</xdr:row>
      <xdr:rowOff>0</xdr:rowOff>
    </xdr:from>
    <xdr:to>
      <xdr:col>4</xdr:col>
      <xdr:colOff>9525</xdr:colOff>
      <xdr:row>11</xdr:row>
      <xdr:rowOff>0</xdr:rowOff>
    </xdr:to>
    <xdr:pic>
      <xdr:nvPicPr>
        <xdr:cNvPr id="45" name="Picture 32" descr="clear">
          <a:extLst>
            <a:ext uri="{FF2B5EF4-FFF2-40B4-BE49-F238E27FC236}">
              <a16:creationId xmlns:a16="http://schemas.microsoft.com/office/drawing/2014/main" id="{4F6CF229-E53E-49F8-99D1-FD943C5DD2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00525" y="52482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11</xdr:row>
      <xdr:rowOff>0</xdr:rowOff>
    </xdr:from>
    <xdr:to>
      <xdr:col>4</xdr:col>
      <xdr:colOff>9525</xdr:colOff>
      <xdr:row>11</xdr:row>
      <xdr:rowOff>0</xdr:rowOff>
    </xdr:to>
    <xdr:pic>
      <xdr:nvPicPr>
        <xdr:cNvPr id="46" name="Picture 33" descr="clear">
          <a:extLst>
            <a:ext uri="{FF2B5EF4-FFF2-40B4-BE49-F238E27FC236}">
              <a16:creationId xmlns:a16="http://schemas.microsoft.com/office/drawing/2014/main" id="{4166A39D-8FB0-4124-B0DB-53FD3C0558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00525" y="52482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11</xdr:row>
      <xdr:rowOff>0</xdr:rowOff>
    </xdr:from>
    <xdr:to>
      <xdr:col>4</xdr:col>
      <xdr:colOff>9525</xdr:colOff>
      <xdr:row>11</xdr:row>
      <xdr:rowOff>0</xdr:rowOff>
    </xdr:to>
    <xdr:pic>
      <xdr:nvPicPr>
        <xdr:cNvPr id="47" name="Picture 34" descr="clear">
          <a:extLst>
            <a:ext uri="{FF2B5EF4-FFF2-40B4-BE49-F238E27FC236}">
              <a16:creationId xmlns:a16="http://schemas.microsoft.com/office/drawing/2014/main" id="{37E42D32-5A1D-4965-BED8-0582DD9D05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00525" y="52482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11</xdr:row>
      <xdr:rowOff>0</xdr:rowOff>
    </xdr:from>
    <xdr:to>
      <xdr:col>4</xdr:col>
      <xdr:colOff>9525</xdr:colOff>
      <xdr:row>11</xdr:row>
      <xdr:rowOff>0</xdr:rowOff>
    </xdr:to>
    <xdr:pic>
      <xdr:nvPicPr>
        <xdr:cNvPr id="48" name="Picture 35" descr="clear">
          <a:extLst>
            <a:ext uri="{FF2B5EF4-FFF2-40B4-BE49-F238E27FC236}">
              <a16:creationId xmlns:a16="http://schemas.microsoft.com/office/drawing/2014/main" id="{58287FC5-5693-49C4-AB7B-CB6E309E0B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00525" y="52482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11</xdr:row>
      <xdr:rowOff>0</xdr:rowOff>
    </xdr:from>
    <xdr:to>
      <xdr:col>4</xdr:col>
      <xdr:colOff>9525</xdr:colOff>
      <xdr:row>11</xdr:row>
      <xdr:rowOff>0</xdr:rowOff>
    </xdr:to>
    <xdr:pic>
      <xdr:nvPicPr>
        <xdr:cNvPr id="49" name="Picture 36" descr="clear">
          <a:extLst>
            <a:ext uri="{FF2B5EF4-FFF2-40B4-BE49-F238E27FC236}">
              <a16:creationId xmlns:a16="http://schemas.microsoft.com/office/drawing/2014/main" id="{BEE6A437-6FA1-4EBC-83BA-54990DFED1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00525" y="52482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11</xdr:row>
      <xdr:rowOff>0</xdr:rowOff>
    </xdr:from>
    <xdr:to>
      <xdr:col>4</xdr:col>
      <xdr:colOff>9525</xdr:colOff>
      <xdr:row>11</xdr:row>
      <xdr:rowOff>0</xdr:rowOff>
    </xdr:to>
    <xdr:pic>
      <xdr:nvPicPr>
        <xdr:cNvPr id="50" name="Picture 37" descr="clear">
          <a:extLst>
            <a:ext uri="{FF2B5EF4-FFF2-40B4-BE49-F238E27FC236}">
              <a16:creationId xmlns:a16="http://schemas.microsoft.com/office/drawing/2014/main" id="{8A3A7BF7-9DDA-4F2D-B034-F5F8E6393F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00525" y="52482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11</xdr:row>
      <xdr:rowOff>0</xdr:rowOff>
    </xdr:from>
    <xdr:to>
      <xdr:col>4</xdr:col>
      <xdr:colOff>9525</xdr:colOff>
      <xdr:row>11</xdr:row>
      <xdr:rowOff>0</xdr:rowOff>
    </xdr:to>
    <xdr:pic>
      <xdr:nvPicPr>
        <xdr:cNvPr id="51" name="Picture 38" descr="clear">
          <a:extLst>
            <a:ext uri="{FF2B5EF4-FFF2-40B4-BE49-F238E27FC236}">
              <a16:creationId xmlns:a16="http://schemas.microsoft.com/office/drawing/2014/main" id="{F0F27A06-C007-4B42-8450-81EE217AC6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00525" y="52482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11</xdr:row>
      <xdr:rowOff>0</xdr:rowOff>
    </xdr:from>
    <xdr:to>
      <xdr:col>4</xdr:col>
      <xdr:colOff>9525</xdr:colOff>
      <xdr:row>11</xdr:row>
      <xdr:rowOff>0</xdr:rowOff>
    </xdr:to>
    <xdr:pic>
      <xdr:nvPicPr>
        <xdr:cNvPr id="52" name="Picture 39" descr="clear">
          <a:extLst>
            <a:ext uri="{FF2B5EF4-FFF2-40B4-BE49-F238E27FC236}">
              <a16:creationId xmlns:a16="http://schemas.microsoft.com/office/drawing/2014/main" id="{5268BE21-A58A-4BF2-AD41-D81E302727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00525" y="52482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11</xdr:row>
      <xdr:rowOff>0</xdr:rowOff>
    </xdr:from>
    <xdr:to>
      <xdr:col>4</xdr:col>
      <xdr:colOff>9525</xdr:colOff>
      <xdr:row>11</xdr:row>
      <xdr:rowOff>0</xdr:rowOff>
    </xdr:to>
    <xdr:pic>
      <xdr:nvPicPr>
        <xdr:cNvPr id="53" name="Picture 40" descr="clear">
          <a:extLst>
            <a:ext uri="{FF2B5EF4-FFF2-40B4-BE49-F238E27FC236}">
              <a16:creationId xmlns:a16="http://schemas.microsoft.com/office/drawing/2014/main" id="{7011C5A6-1F58-4F2F-BA8B-4A6932C0A3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00525" y="52482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11</xdr:row>
      <xdr:rowOff>0</xdr:rowOff>
    </xdr:from>
    <xdr:to>
      <xdr:col>4</xdr:col>
      <xdr:colOff>9525</xdr:colOff>
      <xdr:row>11</xdr:row>
      <xdr:rowOff>0</xdr:rowOff>
    </xdr:to>
    <xdr:pic>
      <xdr:nvPicPr>
        <xdr:cNvPr id="54" name="Picture 41" descr="clear">
          <a:extLst>
            <a:ext uri="{FF2B5EF4-FFF2-40B4-BE49-F238E27FC236}">
              <a16:creationId xmlns:a16="http://schemas.microsoft.com/office/drawing/2014/main" id="{54A31329-D4B7-4082-A590-B3F89F94D1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00525" y="52482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11</xdr:row>
      <xdr:rowOff>0</xdr:rowOff>
    </xdr:from>
    <xdr:to>
      <xdr:col>4</xdr:col>
      <xdr:colOff>9525</xdr:colOff>
      <xdr:row>11</xdr:row>
      <xdr:rowOff>0</xdr:rowOff>
    </xdr:to>
    <xdr:pic>
      <xdr:nvPicPr>
        <xdr:cNvPr id="55" name="Picture 42" descr="clear">
          <a:extLst>
            <a:ext uri="{FF2B5EF4-FFF2-40B4-BE49-F238E27FC236}">
              <a16:creationId xmlns:a16="http://schemas.microsoft.com/office/drawing/2014/main" id="{EFBFC3B4-7F95-4D27-9964-A8CAB3D5CB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00525" y="52482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733425</xdr:colOff>
      <xdr:row>2</xdr:row>
      <xdr:rowOff>95250</xdr:rowOff>
    </xdr:to>
    <xdr:pic>
      <xdr:nvPicPr>
        <xdr:cNvPr id="2" name="Picture 1">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a:stretch>
          <a:fillRect/>
        </a:stretch>
      </xdr:blipFill>
      <xdr:spPr>
        <a:xfrm>
          <a:off x="0" y="0"/>
          <a:ext cx="1819275" cy="457200"/>
        </a:xfrm>
        <a:prstGeom prst="rect">
          <a:avLst/>
        </a:prstGeom>
        <a:ln w="9525" cmpd="sng">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0</xdr:colOff>
      <xdr:row>3</xdr:row>
      <xdr:rowOff>0</xdr:rowOff>
    </xdr:from>
    <xdr:to>
      <xdr:col>4</xdr:col>
      <xdr:colOff>9525</xdr:colOff>
      <xdr:row>3</xdr:row>
      <xdr:rowOff>0</xdr:rowOff>
    </xdr:to>
    <xdr:pic>
      <xdr:nvPicPr>
        <xdr:cNvPr id="2" name="Picture 16" descr="clear">
          <a:extLst>
            <a:ext uri="{FF2B5EF4-FFF2-40B4-BE49-F238E27FC236}">
              <a16:creationId xmlns:a16="http://schemas.microsoft.com/office/drawing/2014/main" id="{8DB65573-EE88-4CD6-8416-02F2E11F20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3" name="Picture 17" descr="clear">
          <a:extLst>
            <a:ext uri="{FF2B5EF4-FFF2-40B4-BE49-F238E27FC236}">
              <a16:creationId xmlns:a16="http://schemas.microsoft.com/office/drawing/2014/main" id="{6EAC6CA2-738C-408F-BDE6-A790486A5E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4" name="Picture 18" descr="clear">
          <a:extLst>
            <a:ext uri="{FF2B5EF4-FFF2-40B4-BE49-F238E27FC236}">
              <a16:creationId xmlns:a16="http://schemas.microsoft.com/office/drawing/2014/main" id="{8422D1E6-37A2-4B2C-BD94-A2F123A70E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5" name="Picture 19" descr="clear">
          <a:extLst>
            <a:ext uri="{FF2B5EF4-FFF2-40B4-BE49-F238E27FC236}">
              <a16:creationId xmlns:a16="http://schemas.microsoft.com/office/drawing/2014/main" id="{4372748E-CE8F-408A-8C84-2A51F6C66A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6" name="Picture 20" descr="clear">
          <a:extLst>
            <a:ext uri="{FF2B5EF4-FFF2-40B4-BE49-F238E27FC236}">
              <a16:creationId xmlns:a16="http://schemas.microsoft.com/office/drawing/2014/main" id="{73AC5431-9F1B-4330-8EC0-E46EBC0F59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7" name="Picture 21" descr="clear">
          <a:extLst>
            <a:ext uri="{FF2B5EF4-FFF2-40B4-BE49-F238E27FC236}">
              <a16:creationId xmlns:a16="http://schemas.microsoft.com/office/drawing/2014/main" id="{0560F1EE-AE0E-4239-B9FA-6B7B8F7723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8" name="Picture 22" descr="clear">
          <a:extLst>
            <a:ext uri="{FF2B5EF4-FFF2-40B4-BE49-F238E27FC236}">
              <a16:creationId xmlns:a16="http://schemas.microsoft.com/office/drawing/2014/main" id="{49E9D9EC-8B95-40FE-A3C4-934F9399E5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9" name="Picture 23" descr="clear">
          <a:extLst>
            <a:ext uri="{FF2B5EF4-FFF2-40B4-BE49-F238E27FC236}">
              <a16:creationId xmlns:a16="http://schemas.microsoft.com/office/drawing/2014/main" id="{719360F7-094D-487E-A1AB-CB94978F34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0" name="Picture 24" descr="clear">
          <a:extLst>
            <a:ext uri="{FF2B5EF4-FFF2-40B4-BE49-F238E27FC236}">
              <a16:creationId xmlns:a16="http://schemas.microsoft.com/office/drawing/2014/main" id="{6C0F9415-CDA1-4727-9166-F25369D9E8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1" name="Picture 25" descr="clear">
          <a:extLst>
            <a:ext uri="{FF2B5EF4-FFF2-40B4-BE49-F238E27FC236}">
              <a16:creationId xmlns:a16="http://schemas.microsoft.com/office/drawing/2014/main" id="{AA18816B-35E7-4B66-8ACA-6EFC4E2049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2" name="Picture 26" descr="clear">
          <a:extLst>
            <a:ext uri="{FF2B5EF4-FFF2-40B4-BE49-F238E27FC236}">
              <a16:creationId xmlns:a16="http://schemas.microsoft.com/office/drawing/2014/main" id="{D8BE9736-15CC-4067-920F-E6388BB7C4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3" name="Picture 27" descr="clear">
          <a:extLst>
            <a:ext uri="{FF2B5EF4-FFF2-40B4-BE49-F238E27FC236}">
              <a16:creationId xmlns:a16="http://schemas.microsoft.com/office/drawing/2014/main" id="{33F5657B-CA21-428F-85C8-C6CC2A08C9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4" name="Picture 28" descr="clear">
          <a:extLst>
            <a:ext uri="{FF2B5EF4-FFF2-40B4-BE49-F238E27FC236}">
              <a16:creationId xmlns:a16="http://schemas.microsoft.com/office/drawing/2014/main" id="{1022E270-A5CD-4E3A-B17E-FD0B940A1C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5" name="Picture 29" descr="clear">
          <a:extLst>
            <a:ext uri="{FF2B5EF4-FFF2-40B4-BE49-F238E27FC236}">
              <a16:creationId xmlns:a16="http://schemas.microsoft.com/office/drawing/2014/main" id="{EF7017CA-98FB-45CC-9F57-F4101A2B85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6" name="Picture 30" descr="clear">
          <a:extLst>
            <a:ext uri="{FF2B5EF4-FFF2-40B4-BE49-F238E27FC236}">
              <a16:creationId xmlns:a16="http://schemas.microsoft.com/office/drawing/2014/main" id="{09DAB6CA-7E9D-4C21-8944-A4E3D5C58D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7" name="Picture 31" descr="clear">
          <a:extLst>
            <a:ext uri="{FF2B5EF4-FFF2-40B4-BE49-F238E27FC236}">
              <a16:creationId xmlns:a16="http://schemas.microsoft.com/office/drawing/2014/main" id="{AB5F9564-CAC1-4B95-9A4F-14000BE79D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8" name="Picture 32" descr="clear">
          <a:extLst>
            <a:ext uri="{FF2B5EF4-FFF2-40B4-BE49-F238E27FC236}">
              <a16:creationId xmlns:a16="http://schemas.microsoft.com/office/drawing/2014/main" id="{D97F7D4A-D036-4207-9206-6F3851C65D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9" name="Picture 33" descr="clear">
          <a:extLst>
            <a:ext uri="{FF2B5EF4-FFF2-40B4-BE49-F238E27FC236}">
              <a16:creationId xmlns:a16="http://schemas.microsoft.com/office/drawing/2014/main" id="{9770612B-8B1D-48B1-8B01-486534B703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0" name="Picture 34" descr="clear">
          <a:extLst>
            <a:ext uri="{FF2B5EF4-FFF2-40B4-BE49-F238E27FC236}">
              <a16:creationId xmlns:a16="http://schemas.microsoft.com/office/drawing/2014/main" id="{5F9F5000-4168-48FB-9915-1FCBC81C50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1" name="Picture 35" descr="clear">
          <a:extLst>
            <a:ext uri="{FF2B5EF4-FFF2-40B4-BE49-F238E27FC236}">
              <a16:creationId xmlns:a16="http://schemas.microsoft.com/office/drawing/2014/main" id="{5E4DEDE5-4CB5-42EB-B814-9E0FF7D0C4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2" name="Picture 36" descr="clear">
          <a:extLst>
            <a:ext uri="{FF2B5EF4-FFF2-40B4-BE49-F238E27FC236}">
              <a16:creationId xmlns:a16="http://schemas.microsoft.com/office/drawing/2014/main" id="{FB18EDC7-05FA-4A0B-ADEB-FF1381088B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3" name="Picture 37" descr="clear">
          <a:extLst>
            <a:ext uri="{FF2B5EF4-FFF2-40B4-BE49-F238E27FC236}">
              <a16:creationId xmlns:a16="http://schemas.microsoft.com/office/drawing/2014/main" id="{7C9D80B2-7D3E-4B98-A850-8CAF895CB7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4" name="Picture 38" descr="clear">
          <a:extLst>
            <a:ext uri="{FF2B5EF4-FFF2-40B4-BE49-F238E27FC236}">
              <a16:creationId xmlns:a16="http://schemas.microsoft.com/office/drawing/2014/main" id="{D9D6462B-CD86-467C-9518-1F763F19A9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5" name="Picture 39" descr="clear">
          <a:extLst>
            <a:ext uri="{FF2B5EF4-FFF2-40B4-BE49-F238E27FC236}">
              <a16:creationId xmlns:a16="http://schemas.microsoft.com/office/drawing/2014/main" id="{452DBB7B-9FC0-42DF-A3CD-88ADC8D5E4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6" name="Picture 40" descr="clear">
          <a:extLst>
            <a:ext uri="{FF2B5EF4-FFF2-40B4-BE49-F238E27FC236}">
              <a16:creationId xmlns:a16="http://schemas.microsoft.com/office/drawing/2014/main" id="{F508A9E0-7461-4C6A-94A2-9F3F75EB71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7" name="Picture 41" descr="clear">
          <a:extLst>
            <a:ext uri="{FF2B5EF4-FFF2-40B4-BE49-F238E27FC236}">
              <a16:creationId xmlns:a16="http://schemas.microsoft.com/office/drawing/2014/main" id="{20297862-48F2-4B53-9447-63C4F6E12A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8" name="Picture 42" descr="clear">
          <a:extLst>
            <a:ext uri="{FF2B5EF4-FFF2-40B4-BE49-F238E27FC236}">
              <a16:creationId xmlns:a16="http://schemas.microsoft.com/office/drawing/2014/main" id="{E16F0611-0995-4B38-8A88-5952B6F69F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1400175</xdr:colOff>
      <xdr:row>2</xdr:row>
      <xdr:rowOff>38100</xdr:rowOff>
    </xdr:to>
    <xdr:pic>
      <xdr:nvPicPr>
        <xdr:cNvPr id="2" name="Picture 1">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1"/>
        <a:stretch>
          <a:fillRect/>
        </a:stretch>
      </xdr:blipFill>
      <xdr:spPr>
        <a:xfrm>
          <a:off x="0" y="0"/>
          <a:ext cx="1825999" cy="463924"/>
        </a:xfrm>
        <a:prstGeom prst="rect">
          <a:avLst/>
        </a:prstGeom>
        <a:ln w="9525" cmpd="sng">
          <a:noFill/>
        </a:ln>
      </xdr:spPr>
    </xdr:pic>
    <xdr:clientData/>
  </xdr:twoCellAnchor>
  <xdr:twoCellAnchor>
    <xdr:from>
      <xdr:col>11</xdr:col>
      <xdr:colOff>1162050</xdr:colOff>
      <xdr:row>12</xdr:row>
      <xdr:rowOff>81643</xdr:rowOff>
    </xdr:from>
    <xdr:to>
      <xdr:col>13</xdr:col>
      <xdr:colOff>0</xdr:colOff>
      <xdr:row>20</xdr:row>
      <xdr:rowOff>66675</xdr:rowOff>
    </xdr:to>
    <xdr:sp macro="" textlink="">
      <xdr:nvSpPr>
        <xdr:cNvPr id="3" name="Rectangle 2">
          <a:extLst>
            <a:ext uri="{FF2B5EF4-FFF2-40B4-BE49-F238E27FC236}">
              <a16:creationId xmlns:a16="http://schemas.microsoft.com/office/drawing/2014/main" id="{F27B7A34-E706-44D5-9108-6A55131B1AAB}"/>
            </a:ext>
          </a:extLst>
        </xdr:cNvPr>
        <xdr:cNvSpPr/>
      </xdr:nvSpPr>
      <xdr:spPr>
        <a:xfrm>
          <a:off x="13525500" y="5548993"/>
          <a:ext cx="1238250" cy="2385332"/>
        </a:xfrm>
        <a:prstGeom prst="rect">
          <a:avLst/>
        </a:prstGeom>
        <a:noFill/>
        <a:ln w="28575">
          <a:solidFill>
            <a:srgbClr val="C00000"/>
          </a:solidFill>
        </a:ln>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oneCellAnchor>
    <xdr:from>
      <xdr:col>12</xdr:col>
      <xdr:colOff>133351</xdr:colOff>
      <xdr:row>9</xdr:row>
      <xdr:rowOff>1562099</xdr:rowOff>
    </xdr:from>
    <xdr:ext cx="971550" cy="1609726"/>
    <xdr:sp macro="" textlink="">
      <xdr:nvSpPr>
        <xdr:cNvPr id="4" name="TextBox 3">
          <a:extLst>
            <a:ext uri="{FF2B5EF4-FFF2-40B4-BE49-F238E27FC236}">
              <a16:creationId xmlns:a16="http://schemas.microsoft.com/office/drawing/2014/main" id="{DE04F75E-95A5-4B17-9E5A-3C91AA192E07}"/>
            </a:ext>
          </a:extLst>
        </xdr:cNvPr>
        <xdr:cNvSpPr txBox="1"/>
      </xdr:nvSpPr>
      <xdr:spPr>
        <a:xfrm>
          <a:off x="13696951" y="3524249"/>
          <a:ext cx="971550" cy="1609726"/>
        </a:xfrm>
        <a:prstGeom prst="rect">
          <a:avLst/>
        </a:prstGeom>
        <a:solidFill>
          <a:srgbClr val="FFFF00"/>
        </a:solidFill>
        <a:ln w="28575">
          <a:solidFill>
            <a:srgbClr val="C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100" b="1"/>
            <a:t>New column added for 2020</a:t>
          </a:r>
        </a:p>
        <a:p>
          <a:endParaRPr lang="en-GB" sz="1100"/>
        </a:p>
        <a:p>
          <a:r>
            <a:rPr lang="en-GB" sz="1100"/>
            <a:t>I(i)</a:t>
          </a:r>
          <a:r>
            <a:rPr lang="en-GB" sz="1100" baseline="0"/>
            <a:t> - Post diversified claims 99.5th</a:t>
          </a:r>
          <a:endParaRPr lang="en-GB" sz="1100"/>
        </a:p>
      </xdr:txBody>
    </xdr:sp>
    <xdr:clientData/>
  </xdr:oneCellAnchor>
  <xdr:twoCellAnchor>
    <xdr:from>
      <xdr:col>12</xdr:col>
      <xdr:colOff>581025</xdr:colOff>
      <xdr:row>10</xdr:row>
      <xdr:rowOff>0</xdr:rowOff>
    </xdr:from>
    <xdr:to>
      <xdr:col>12</xdr:col>
      <xdr:colOff>619126</xdr:colOff>
      <xdr:row>12</xdr:row>
      <xdr:rowOff>81643</xdr:rowOff>
    </xdr:to>
    <xdr:cxnSp macro="">
      <xdr:nvCxnSpPr>
        <xdr:cNvPr id="5" name="Straight Connector 4">
          <a:extLst>
            <a:ext uri="{FF2B5EF4-FFF2-40B4-BE49-F238E27FC236}">
              <a16:creationId xmlns:a16="http://schemas.microsoft.com/office/drawing/2014/main" id="{C32F7A72-8501-4AC2-92FA-DF0B44D248ED}"/>
            </a:ext>
          </a:extLst>
        </xdr:cNvPr>
        <xdr:cNvCxnSpPr>
          <a:stCxn id="3" idx="0"/>
          <a:endCxn id="4" idx="2"/>
        </xdr:cNvCxnSpPr>
      </xdr:nvCxnSpPr>
      <xdr:spPr>
        <a:xfrm flipV="1">
          <a:off x="14144625" y="5133975"/>
          <a:ext cx="38101" cy="415018"/>
        </a:xfrm>
        <a:prstGeom prst="line">
          <a:avLst/>
        </a:prstGeom>
        <a:ln>
          <a:solidFill>
            <a:srgbClr val="C00000"/>
          </a:solidFill>
        </a:ln>
        <a:effectLst/>
      </xdr:spPr>
      <xdr:style>
        <a:lnRef idx="2">
          <a:schemeClr val="accent1"/>
        </a:lnRef>
        <a:fillRef idx="0">
          <a:schemeClr val="accent1"/>
        </a:fillRef>
        <a:effectRef idx="1">
          <a:schemeClr val="accent1"/>
        </a:effectRef>
        <a:fontRef idx="minor">
          <a:schemeClr val="tx1"/>
        </a:fontRef>
      </xdr:style>
    </xdr:cxnSp>
    <xdr:clientData/>
  </xdr:twoCellAnchor>
</xdr:wsDr>
</file>

<file path=xl/drawings/drawing14.xml><?xml version="1.0" encoding="utf-8"?>
<xdr:wsDr xmlns:xdr="http://schemas.openxmlformats.org/drawingml/2006/spreadsheetDrawing" xmlns:a="http://schemas.openxmlformats.org/drawingml/2006/main">
  <xdr:twoCellAnchor editAs="oneCell">
    <xdr:from>
      <xdr:col>4</xdr:col>
      <xdr:colOff>0</xdr:colOff>
      <xdr:row>5</xdr:row>
      <xdr:rowOff>0</xdr:rowOff>
    </xdr:from>
    <xdr:to>
      <xdr:col>4</xdr:col>
      <xdr:colOff>9525</xdr:colOff>
      <xdr:row>5</xdr:row>
      <xdr:rowOff>0</xdr:rowOff>
    </xdr:to>
    <xdr:pic>
      <xdr:nvPicPr>
        <xdr:cNvPr id="2" name="Picture 16" descr="clear">
          <a:extLst>
            <a:ext uri="{FF2B5EF4-FFF2-40B4-BE49-F238E27FC236}">
              <a16:creationId xmlns:a16="http://schemas.microsoft.com/office/drawing/2014/main" id="{00000000-0008-0000-1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30289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xdr:row>
      <xdr:rowOff>0</xdr:rowOff>
    </xdr:from>
    <xdr:to>
      <xdr:col>4</xdr:col>
      <xdr:colOff>9525</xdr:colOff>
      <xdr:row>5</xdr:row>
      <xdr:rowOff>0</xdr:rowOff>
    </xdr:to>
    <xdr:pic>
      <xdr:nvPicPr>
        <xdr:cNvPr id="3" name="Picture 17" descr="clear">
          <a:extLst>
            <a:ext uri="{FF2B5EF4-FFF2-40B4-BE49-F238E27FC236}">
              <a16:creationId xmlns:a16="http://schemas.microsoft.com/office/drawing/2014/main" id="{00000000-0008-0000-15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30289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xdr:row>
      <xdr:rowOff>0</xdr:rowOff>
    </xdr:from>
    <xdr:to>
      <xdr:col>4</xdr:col>
      <xdr:colOff>9525</xdr:colOff>
      <xdr:row>5</xdr:row>
      <xdr:rowOff>0</xdr:rowOff>
    </xdr:to>
    <xdr:pic>
      <xdr:nvPicPr>
        <xdr:cNvPr id="4" name="Picture 18" descr="clear">
          <a:extLst>
            <a:ext uri="{FF2B5EF4-FFF2-40B4-BE49-F238E27FC236}">
              <a16:creationId xmlns:a16="http://schemas.microsoft.com/office/drawing/2014/main" id="{00000000-0008-0000-15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30289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xdr:row>
      <xdr:rowOff>0</xdr:rowOff>
    </xdr:from>
    <xdr:to>
      <xdr:col>4</xdr:col>
      <xdr:colOff>9525</xdr:colOff>
      <xdr:row>5</xdr:row>
      <xdr:rowOff>0</xdr:rowOff>
    </xdr:to>
    <xdr:pic>
      <xdr:nvPicPr>
        <xdr:cNvPr id="5" name="Picture 19" descr="clear">
          <a:extLst>
            <a:ext uri="{FF2B5EF4-FFF2-40B4-BE49-F238E27FC236}">
              <a16:creationId xmlns:a16="http://schemas.microsoft.com/office/drawing/2014/main" id="{00000000-0008-0000-15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30289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xdr:row>
      <xdr:rowOff>0</xdr:rowOff>
    </xdr:from>
    <xdr:to>
      <xdr:col>4</xdr:col>
      <xdr:colOff>9525</xdr:colOff>
      <xdr:row>5</xdr:row>
      <xdr:rowOff>0</xdr:rowOff>
    </xdr:to>
    <xdr:pic>
      <xdr:nvPicPr>
        <xdr:cNvPr id="6" name="Picture 20" descr="clear">
          <a:extLst>
            <a:ext uri="{FF2B5EF4-FFF2-40B4-BE49-F238E27FC236}">
              <a16:creationId xmlns:a16="http://schemas.microsoft.com/office/drawing/2014/main" id="{00000000-0008-0000-15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30289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xdr:row>
      <xdr:rowOff>0</xdr:rowOff>
    </xdr:from>
    <xdr:to>
      <xdr:col>4</xdr:col>
      <xdr:colOff>9525</xdr:colOff>
      <xdr:row>5</xdr:row>
      <xdr:rowOff>0</xdr:rowOff>
    </xdr:to>
    <xdr:pic>
      <xdr:nvPicPr>
        <xdr:cNvPr id="7" name="Picture 21" descr="clear">
          <a:extLst>
            <a:ext uri="{FF2B5EF4-FFF2-40B4-BE49-F238E27FC236}">
              <a16:creationId xmlns:a16="http://schemas.microsoft.com/office/drawing/2014/main" id="{00000000-0008-0000-15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36004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xdr:row>
      <xdr:rowOff>0</xdr:rowOff>
    </xdr:from>
    <xdr:to>
      <xdr:col>4</xdr:col>
      <xdr:colOff>9525</xdr:colOff>
      <xdr:row>5</xdr:row>
      <xdr:rowOff>0</xdr:rowOff>
    </xdr:to>
    <xdr:pic>
      <xdr:nvPicPr>
        <xdr:cNvPr id="8" name="Picture 22" descr="clear">
          <a:extLst>
            <a:ext uri="{FF2B5EF4-FFF2-40B4-BE49-F238E27FC236}">
              <a16:creationId xmlns:a16="http://schemas.microsoft.com/office/drawing/2014/main" id="{00000000-0008-0000-15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36004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xdr:row>
      <xdr:rowOff>0</xdr:rowOff>
    </xdr:from>
    <xdr:to>
      <xdr:col>4</xdr:col>
      <xdr:colOff>9525</xdr:colOff>
      <xdr:row>5</xdr:row>
      <xdr:rowOff>0</xdr:rowOff>
    </xdr:to>
    <xdr:pic>
      <xdr:nvPicPr>
        <xdr:cNvPr id="9" name="Picture 23" descr="clear">
          <a:extLst>
            <a:ext uri="{FF2B5EF4-FFF2-40B4-BE49-F238E27FC236}">
              <a16:creationId xmlns:a16="http://schemas.microsoft.com/office/drawing/2014/main" id="{00000000-0008-0000-15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36004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xdr:row>
      <xdr:rowOff>0</xdr:rowOff>
    </xdr:from>
    <xdr:to>
      <xdr:col>4</xdr:col>
      <xdr:colOff>9525</xdr:colOff>
      <xdr:row>5</xdr:row>
      <xdr:rowOff>0</xdr:rowOff>
    </xdr:to>
    <xdr:pic>
      <xdr:nvPicPr>
        <xdr:cNvPr id="10" name="Picture 24" descr="clear">
          <a:extLst>
            <a:ext uri="{FF2B5EF4-FFF2-40B4-BE49-F238E27FC236}">
              <a16:creationId xmlns:a16="http://schemas.microsoft.com/office/drawing/2014/main" id="{00000000-0008-0000-15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36004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xdr:row>
      <xdr:rowOff>0</xdr:rowOff>
    </xdr:from>
    <xdr:to>
      <xdr:col>4</xdr:col>
      <xdr:colOff>9525</xdr:colOff>
      <xdr:row>5</xdr:row>
      <xdr:rowOff>0</xdr:rowOff>
    </xdr:to>
    <xdr:pic>
      <xdr:nvPicPr>
        <xdr:cNvPr id="11" name="Picture 25" descr="clear">
          <a:extLst>
            <a:ext uri="{FF2B5EF4-FFF2-40B4-BE49-F238E27FC236}">
              <a16:creationId xmlns:a16="http://schemas.microsoft.com/office/drawing/2014/main" id="{00000000-0008-0000-15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36004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xdr:row>
      <xdr:rowOff>0</xdr:rowOff>
    </xdr:from>
    <xdr:to>
      <xdr:col>4</xdr:col>
      <xdr:colOff>9525</xdr:colOff>
      <xdr:row>5</xdr:row>
      <xdr:rowOff>0</xdr:rowOff>
    </xdr:to>
    <xdr:pic>
      <xdr:nvPicPr>
        <xdr:cNvPr id="12" name="Picture 26" descr="clear">
          <a:extLst>
            <a:ext uri="{FF2B5EF4-FFF2-40B4-BE49-F238E27FC236}">
              <a16:creationId xmlns:a16="http://schemas.microsoft.com/office/drawing/2014/main" id="{00000000-0008-0000-15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41719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xdr:row>
      <xdr:rowOff>0</xdr:rowOff>
    </xdr:from>
    <xdr:to>
      <xdr:col>4</xdr:col>
      <xdr:colOff>9525</xdr:colOff>
      <xdr:row>5</xdr:row>
      <xdr:rowOff>0</xdr:rowOff>
    </xdr:to>
    <xdr:pic>
      <xdr:nvPicPr>
        <xdr:cNvPr id="13" name="Picture 27" descr="clear">
          <a:extLst>
            <a:ext uri="{FF2B5EF4-FFF2-40B4-BE49-F238E27FC236}">
              <a16:creationId xmlns:a16="http://schemas.microsoft.com/office/drawing/2014/main" id="{00000000-0008-0000-15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41719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xdr:row>
      <xdr:rowOff>0</xdr:rowOff>
    </xdr:from>
    <xdr:to>
      <xdr:col>4</xdr:col>
      <xdr:colOff>9525</xdr:colOff>
      <xdr:row>5</xdr:row>
      <xdr:rowOff>0</xdr:rowOff>
    </xdr:to>
    <xdr:pic>
      <xdr:nvPicPr>
        <xdr:cNvPr id="14" name="Picture 28" descr="clear">
          <a:extLst>
            <a:ext uri="{FF2B5EF4-FFF2-40B4-BE49-F238E27FC236}">
              <a16:creationId xmlns:a16="http://schemas.microsoft.com/office/drawing/2014/main" id="{00000000-0008-0000-15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41719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xdr:row>
      <xdr:rowOff>0</xdr:rowOff>
    </xdr:from>
    <xdr:to>
      <xdr:col>4</xdr:col>
      <xdr:colOff>9525</xdr:colOff>
      <xdr:row>5</xdr:row>
      <xdr:rowOff>0</xdr:rowOff>
    </xdr:to>
    <xdr:pic>
      <xdr:nvPicPr>
        <xdr:cNvPr id="15" name="Picture 29" descr="clear">
          <a:extLst>
            <a:ext uri="{FF2B5EF4-FFF2-40B4-BE49-F238E27FC236}">
              <a16:creationId xmlns:a16="http://schemas.microsoft.com/office/drawing/2014/main" id="{00000000-0008-0000-15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41719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xdr:row>
      <xdr:rowOff>0</xdr:rowOff>
    </xdr:from>
    <xdr:to>
      <xdr:col>4</xdr:col>
      <xdr:colOff>9525</xdr:colOff>
      <xdr:row>5</xdr:row>
      <xdr:rowOff>0</xdr:rowOff>
    </xdr:to>
    <xdr:pic>
      <xdr:nvPicPr>
        <xdr:cNvPr id="16" name="Picture 30" descr="clear">
          <a:extLst>
            <a:ext uri="{FF2B5EF4-FFF2-40B4-BE49-F238E27FC236}">
              <a16:creationId xmlns:a16="http://schemas.microsoft.com/office/drawing/2014/main" id="{00000000-0008-0000-15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41719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xdr:row>
      <xdr:rowOff>0</xdr:rowOff>
    </xdr:from>
    <xdr:to>
      <xdr:col>4</xdr:col>
      <xdr:colOff>9525</xdr:colOff>
      <xdr:row>5</xdr:row>
      <xdr:rowOff>0</xdr:rowOff>
    </xdr:to>
    <xdr:pic>
      <xdr:nvPicPr>
        <xdr:cNvPr id="17" name="Picture 31" descr="clear">
          <a:extLst>
            <a:ext uri="{FF2B5EF4-FFF2-40B4-BE49-F238E27FC236}">
              <a16:creationId xmlns:a16="http://schemas.microsoft.com/office/drawing/2014/main" id="{00000000-0008-0000-15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53149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xdr:row>
      <xdr:rowOff>0</xdr:rowOff>
    </xdr:from>
    <xdr:to>
      <xdr:col>4</xdr:col>
      <xdr:colOff>9525</xdr:colOff>
      <xdr:row>5</xdr:row>
      <xdr:rowOff>0</xdr:rowOff>
    </xdr:to>
    <xdr:pic>
      <xdr:nvPicPr>
        <xdr:cNvPr id="18" name="Picture 32" descr="clear">
          <a:extLst>
            <a:ext uri="{FF2B5EF4-FFF2-40B4-BE49-F238E27FC236}">
              <a16:creationId xmlns:a16="http://schemas.microsoft.com/office/drawing/2014/main" id="{00000000-0008-0000-15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53149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xdr:row>
      <xdr:rowOff>0</xdr:rowOff>
    </xdr:from>
    <xdr:to>
      <xdr:col>4</xdr:col>
      <xdr:colOff>9525</xdr:colOff>
      <xdr:row>5</xdr:row>
      <xdr:rowOff>0</xdr:rowOff>
    </xdr:to>
    <xdr:pic>
      <xdr:nvPicPr>
        <xdr:cNvPr id="19" name="Picture 33" descr="clear">
          <a:extLst>
            <a:ext uri="{FF2B5EF4-FFF2-40B4-BE49-F238E27FC236}">
              <a16:creationId xmlns:a16="http://schemas.microsoft.com/office/drawing/2014/main" id="{00000000-0008-0000-15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53149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xdr:row>
      <xdr:rowOff>0</xdr:rowOff>
    </xdr:from>
    <xdr:to>
      <xdr:col>4</xdr:col>
      <xdr:colOff>9525</xdr:colOff>
      <xdr:row>5</xdr:row>
      <xdr:rowOff>0</xdr:rowOff>
    </xdr:to>
    <xdr:pic>
      <xdr:nvPicPr>
        <xdr:cNvPr id="20" name="Picture 34" descr="clear">
          <a:extLst>
            <a:ext uri="{FF2B5EF4-FFF2-40B4-BE49-F238E27FC236}">
              <a16:creationId xmlns:a16="http://schemas.microsoft.com/office/drawing/2014/main" id="{00000000-0008-0000-15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53149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xdr:row>
      <xdr:rowOff>0</xdr:rowOff>
    </xdr:from>
    <xdr:to>
      <xdr:col>4</xdr:col>
      <xdr:colOff>9525</xdr:colOff>
      <xdr:row>5</xdr:row>
      <xdr:rowOff>0</xdr:rowOff>
    </xdr:to>
    <xdr:pic>
      <xdr:nvPicPr>
        <xdr:cNvPr id="21" name="Picture 35" descr="clear">
          <a:extLst>
            <a:ext uri="{FF2B5EF4-FFF2-40B4-BE49-F238E27FC236}">
              <a16:creationId xmlns:a16="http://schemas.microsoft.com/office/drawing/2014/main" id="{00000000-0008-0000-15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53149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xdr:row>
      <xdr:rowOff>0</xdr:rowOff>
    </xdr:from>
    <xdr:to>
      <xdr:col>4</xdr:col>
      <xdr:colOff>9525</xdr:colOff>
      <xdr:row>5</xdr:row>
      <xdr:rowOff>0</xdr:rowOff>
    </xdr:to>
    <xdr:pic>
      <xdr:nvPicPr>
        <xdr:cNvPr id="22" name="Picture 36" descr="clear">
          <a:extLst>
            <a:ext uri="{FF2B5EF4-FFF2-40B4-BE49-F238E27FC236}">
              <a16:creationId xmlns:a16="http://schemas.microsoft.com/office/drawing/2014/main" id="{00000000-0008-0000-15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53149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xdr:row>
      <xdr:rowOff>0</xdr:rowOff>
    </xdr:from>
    <xdr:to>
      <xdr:col>4</xdr:col>
      <xdr:colOff>9525</xdr:colOff>
      <xdr:row>5</xdr:row>
      <xdr:rowOff>0</xdr:rowOff>
    </xdr:to>
    <xdr:pic>
      <xdr:nvPicPr>
        <xdr:cNvPr id="23" name="Picture 37" descr="clear">
          <a:extLst>
            <a:ext uri="{FF2B5EF4-FFF2-40B4-BE49-F238E27FC236}">
              <a16:creationId xmlns:a16="http://schemas.microsoft.com/office/drawing/2014/main" id="{00000000-0008-0000-15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53149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xdr:row>
      <xdr:rowOff>0</xdr:rowOff>
    </xdr:from>
    <xdr:to>
      <xdr:col>4</xdr:col>
      <xdr:colOff>9525</xdr:colOff>
      <xdr:row>5</xdr:row>
      <xdr:rowOff>0</xdr:rowOff>
    </xdr:to>
    <xdr:pic>
      <xdr:nvPicPr>
        <xdr:cNvPr id="24" name="Picture 38" descr="clear">
          <a:extLst>
            <a:ext uri="{FF2B5EF4-FFF2-40B4-BE49-F238E27FC236}">
              <a16:creationId xmlns:a16="http://schemas.microsoft.com/office/drawing/2014/main" id="{00000000-0008-0000-1500-00001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53149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xdr:row>
      <xdr:rowOff>0</xdr:rowOff>
    </xdr:from>
    <xdr:to>
      <xdr:col>4</xdr:col>
      <xdr:colOff>9525</xdr:colOff>
      <xdr:row>5</xdr:row>
      <xdr:rowOff>0</xdr:rowOff>
    </xdr:to>
    <xdr:pic>
      <xdr:nvPicPr>
        <xdr:cNvPr id="25" name="Picture 39" descr="clear">
          <a:extLst>
            <a:ext uri="{FF2B5EF4-FFF2-40B4-BE49-F238E27FC236}">
              <a16:creationId xmlns:a16="http://schemas.microsoft.com/office/drawing/2014/main" id="{00000000-0008-0000-15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53149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xdr:row>
      <xdr:rowOff>0</xdr:rowOff>
    </xdr:from>
    <xdr:to>
      <xdr:col>4</xdr:col>
      <xdr:colOff>9525</xdr:colOff>
      <xdr:row>5</xdr:row>
      <xdr:rowOff>0</xdr:rowOff>
    </xdr:to>
    <xdr:pic>
      <xdr:nvPicPr>
        <xdr:cNvPr id="26" name="Picture 40" descr="clear">
          <a:extLst>
            <a:ext uri="{FF2B5EF4-FFF2-40B4-BE49-F238E27FC236}">
              <a16:creationId xmlns:a16="http://schemas.microsoft.com/office/drawing/2014/main" id="{00000000-0008-0000-1500-00001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53149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xdr:row>
      <xdr:rowOff>0</xdr:rowOff>
    </xdr:from>
    <xdr:to>
      <xdr:col>4</xdr:col>
      <xdr:colOff>9525</xdr:colOff>
      <xdr:row>5</xdr:row>
      <xdr:rowOff>0</xdr:rowOff>
    </xdr:to>
    <xdr:pic>
      <xdr:nvPicPr>
        <xdr:cNvPr id="27" name="Picture 41" descr="clear">
          <a:extLst>
            <a:ext uri="{FF2B5EF4-FFF2-40B4-BE49-F238E27FC236}">
              <a16:creationId xmlns:a16="http://schemas.microsoft.com/office/drawing/2014/main" id="{00000000-0008-0000-1500-00001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53149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xdr:row>
      <xdr:rowOff>0</xdr:rowOff>
    </xdr:from>
    <xdr:to>
      <xdr:col>4</xdr:col>
      <xdr:colOff>9525</xdr:colOff>
      <xdr:row>5</xdr:row>
      <xdr:rowOff>0</xdr:rowOff>
    </xdr:to>
    <xdr:pic>
      <xdr:nvPicPr>
        <xdr:cNvPr id="28" name="Picture 42" descr="clear">
          <a:extLst>
            <a:ext uri="{FF2B5EF4-FFF2-40B4-BE49-F238E27FC236}">
              <a16:creationId xmlns:a16="http://schemas.microsoft.com/office/drawing/2014/main" id="{00000000-0008-0000-15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53149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11</xdr:row>
      <xdr:rowOff>0</xdr:rowOff>
    </xdr:from>
    <xdr:to>
      <xdr:col>4</xdr:col>
      <xdr:colOff>9525</xdr:colOff>
      <xdr:row>11</xdr:row>
      <xdr:rowOff>9525</xdr:rowOff>
    </xdr:to>
    <xdr:pic>
      <xdr:nvPicPr>
        <xdr:cNvPr id="29" name="Picture 28" descr="clear">
          <a:extLst>
            <a:ext uri="{FF2B5EF4-FFF2-40B4-BE49-F238E27FC236}">
              <a16:creationId xmlns:a16="http://schemas.microsoft.com/office/drawing/2014/main" id="{39CF3774-4047-4E15-BAAE-687EA1073D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38450" y="17249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11</xdr:row>
      <xdr:rowOff>0</xdr:rowOff>
    </xdr:from>
    <xdr:to>
      <xdr:col>4</xdr:col>
      <xdr:colOff>9525</xdr:colOff>
      <xdr:row>11</xdr:row>
      <xdr:rowOff>9525</xdr:rowOff>
    </xdr:to>
    <xdr:pic>
      <xdr:nvPicPr>
        <xdr:cNvPr id="30" name="Picture 29" descr="clear">
          <a:extLst>
            <a:ext uri="{FF2B5EF4-FFF2-40B4-BE49-F238E27FC236}">
              <a16:creationId xmlns:a16="http://schemas.microsoft.com/office/drawing/2014/main" id="{350BF116-949A-45A2-90F0-ACE161F64A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38450" y="17249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11</xdr:row>
      <xdr:rowOff>0</xdr:rowOff>
    </xdr:from>
    <xdr:to>
      <xdr:col>4</xdr:col>
      <xdr:colOff>9525</xdr:colOff>
      <xdr:row>11</xdr:row>
      <xdr:rowOff>9525</xdr:rowOff>
    </xdr:to>
    <xdr:pic>
      <xdr:nvPicPr>
        <xdr:cNvPr id="31" name="Picture 30" descr="clear">
          <a:extLst>
            <a:ext uri="{FF2B5EF4-FFF2-40B4-BE49-F238E27FC236}">
              <a16:creationId xmlns:a16="http://schemas.microsoft.com/office/drawing/2014/main" id="{9CF07AD1-7DE5-416B-9644-DCAC55B0F9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38450" y="17249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2</xdr:col>
      <xdr:colOff>95251</xdr:colOff>
      <xdr:row>72</xdr:row>
      <xdr:rowOff>9525</xdr:rowOff>
    </xdr:from>
    <xdr:to>
      <xdr:col>6</xdr:col>
      <xdr:colOff>864151</xdr:colOff>
      <xdr:row>87</xdr:row>
      <xdr:rowOff>32025</xdr:rowOff>
    </xdr:to>
    <xdr:graphicFrame macro="">
      <xdr:nvGraphicFramePr>
        <xdr:cNvPr id="2" name="Chart 4">
          <a:extLst>
            <a:ext uri="{FF2B5EF4-FFF2-40B4-BE49-F238E27FC236}">
              <a16:creationId xmlns:a16="http://schemas.microsoft.com/office/drawing/2014/main" id="{00000000-0008-0000-1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609600</xdr:colOff>
      <xdr:row>72</xdr:row>
      <xdr:rowOff>0</xdr:rowOff>
    </xdr:from>
    <xdr:to>
      <xdr:col>10</xdr:col>
      <xdr:colOff>906375</xdr:colOff>
      <xdr:row>87</xdr:row>
      <xdr:rowOff>22500</xdr:rowOff>
    </xdr:to>
    <xdr:graphicFrame macro="">
      <xdr:nvGraphicFramePr>
        <xdr:cNvPr id="3" name="Chart 5">
          <a:extLst>
            <a:ext uri="{FF2B5EF4-FFF2-40B4-BE49-F238E27FC236}">
              <a16:creationId xmlns:a16="http://schemas.microsoft.com/office/drawing/2014/main" id="{00000000-0008-0000-16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85726</xdr:colOff>
      <xdr:row>91</xdr:row>
      <xdr:rowOff>180975</xdr:rowOff>
    </xdr:from>
    <xdr:to>
      <xdr:col>6</xdr:col>
      <xdr:colOff>854626</xdr:colOff>
      <xdr:row>107</xdr:row>
      <xdr:rowOff>12975</xdr:rowOff>
    </xdr:to>
    <xdr:graphicFrame macro="">
      <xdr:nvGraphicFramePr>
        <xdr:cNvPr id="4" name="Chart 6">
          <a:extLst>
            <a:ext uri="{FF2B5EF4-FFF2-40B4-BE49-F238E27FC236}">
              <a16:creationId xmlns:a16="http://schemas.microsoft.com/office/drawing/2014/main" id="{00000000-0008-0000-16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85725</xdr:colOff>
      <xdr:row>111</xdr:row>
      <xdr:rowOff>171451</xdr:rowOff>
    </xdr:from>
    <xdr:to>
      <xdr:col>6</xdr:col>
      <xdr:colOff>854625</xdr:colOff>
      <xdr:row>127</xdr:row>
      <xdr:rowOff>3451</xdr:rowOff>
    </xdr:to>
    <xdr:graphicFrame macro="">
      <xdr:nvGraphicFramePr>
        <xdr:cNvPr id="5" name="Chart 9">
          <a:extLst>
            <a:ext uri="{FF2B5EF4-FFF2-40B4-BE49-F238E27FC236}">
              <a16:creationId xmlns:a16="http://schemas.microsoft.com/office/drawing/2014/main" id="{00000000-0008-0000-16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600075</xdr:colOff>
      <xdr:row>91</xdr:row>
      <xdr:rowOff>180975</xdr:rowOff>
    </xdr:from>
    <xdr:to>
      <xdr:col>10</xdr:col>
      <xdr:colOff>896850</xdr:colOff>
      <xdr:row>107</xdr:row>
      <xdr:rowOff>12975</xdr:rowOff>
    </xdr:to>
    <xdr:graphicFrame macro="">
      <xdr:nvGraphicFramePr>
        <xdr:cNvPr id="6" name="Chart 10">
          <a:extLst>
            <a:ext uri="{FF2B5EF4-FFF2-40B4-BE49-F238E27FC236}">
              <a16:creationId xmlns:a16="http://schemas.microsoft.com/office/drawing/2014/main" id="{00000000-0008-0000-16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600075</xdr:colOff>
      <xdr:row>111</xdr:row>
      <xdr:rowOff>171450</xdr:rowOff>
    </xdr:from>
    <xdr:to>
      <xdr:col>10</xdr:col>
      <xdr:colOff>896850</xdr:colOff>
      <xdr:row>127</xdr:row>
      <xdr:rowOff>3450</xdr:rowOff>
    </xdr:to>
    <xdr:graphicFrame macro="">
      <xdr:nvGraphicFramePr>
        <xdr:cNvPr id="7" name="Chart 11">
          <a:extLst>
            <a:ext uri="{FF2B5EF4-FFF2-40B4-BE49-F238E27FC236}">
              <a16:creationId xmlns:a16="http://schemas.microsoft.com/office/drawing/2014/main" id="{00000000-0008-0000-16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238125</xdr:colOff>
      <xdr:row>51</xdr:row>
      <xdr:rowOff>85725</xdr:rowOff>
    </xdr:from>
    <xdr:to>
      <xdr:col>8</xdr:col>
      <xdr:colOff>957225</xdr:colOff>
      <xdr:row>60</xdr:row>
      <xdr:rowOff>171225</xdr:rowOff>
    </xdr:to>
    <xdr:graphicFrame macro="">
      <xdr:nvGraphicFramePr>
        <xdr:cNvPr id="8" name="Chart 1">
          <a:extLst>
            <a:ext uri="{FF2B5EF4-FFF2-40B4-BE49-F238E27FC236}">
              <a16:creationId xmlns:a16="http://schemas.microsoft.com/office/drawing/2014/main" id="{00000000-0008-0000-16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0</xdr:col>
      <xdr:colOff>0</xdr:colOff>
      <xdr:row>0</xdr:row>
      <xdr:rowOff>0</xdr:rowOff>
    </xdr:from>
    <xdr:to>
      <xdr:col>2</xdr:col>
      <xdr:colOff>1400175</xdr:colOff>
      <xdr:row>2</xdr:row>
      <xdr:rowOff>38100</xdr:rowOff>
    </xdr:to>
    <xdr:pic>
      <xdr:nvPicPr>
        <xdr:cNvPr id="9" name="Picture 8">
          <a:extLst>
            <a:ext uri="{FF2B5EF4-FFF2-40B4-BE49-F238E27FC236}">
              <a16:creationId xmlns:a16="http://schemas.microsoft.com/office/drawing/2014/main" id="{00000000-0008-0000-1600-000009000000}"/>
            </a:ext>
          </a:extLst>
        </xdr:cNvPr>
        <xdr:cNvPicPr>
          <a:picLocks noChangeAspect="1"/>
        </xdr:cNvPicPr>
      </xdr:nvPicPr>
      <xdr:blipFill>
        <a:blip xmlns:r="http://schemas.openxmlformats.org/officeDocument/2006/relationships" r:embed="rId8"/>
        <a:stretch>
          <a:fillRect/>
        </a:stretch>
      </xdr:blipFill>
      <xdr:spPr>
        <a:xfrm>
          <a:off x="0" y="0"/>
          <a:ext cx="1819275" cy="457200"/>
        </a:xfrm>
        <a:prstGeom prst="rect">
          <a:avLst/>
        </a:prstGeom>
        <a:ln w="9525" cmpd="sng">
          <a:noFill/>
        </a:ln>
      </xdr:spPr>
    </xdr:pic>
    <xdr:clientData/>
  </xdr:twoCellAnchor>
  <xdr:twoCellAnchor>
    <xdr:from>
      <xdr:col>12</xdr:col>
      <xdr:colOff>1190626</xdr:colOff>
      <xdr:row>12</xdr:row>
      <xdr:rowOff>78441</xdr:rowOff>
    </xdr:from>
    <xdr:to>
      <xdr:col>13</xdr:col>
      <xdr:colOff>1171576</xdr:colOff>
      <xdr:row>19</xdr:row>
      <xdr:rowOff>0</xdr:rowOff>
    </xdr:to>
    <xdr:sp macro="" textlink="">
      <xdr:nvSpPr>
        <xdr:cNvPr id="10" name="Rectangle 9">
          <a:extLst>
            <a:ext uri="{FF2B5EF4-FFF2-40B4-BE49-F238E27FC236}">
              <a16:creationId xmlns:a16="http://schemas.microsoft.com/office/drawing/2014/main" id="{9C9CAE71-9EBB-4997-AF35-42A8D649F5E3}"/>
            </a:ext>
          </a:extLst>
        </xdr:cNvPr>
        <xdr:cNvSpPr/>
      </xdr:nvSpPr>
      <xdr:spPr>
        <a:xfrm>
          <a:off x="14754226" y="3088341"/>
          <a:ext cx="1181100" cy="1641661"/>
        </a:xfrm>
        <a:prstGeom prst="rect">
          <a:avLst/>
        </a:prstGeom>
        <a:noFill/>
        <a:ln w="28575">
          <a:solidFill>
            <a:srgbClr val="C00000"/>
          </a:solidFill>
        </a:ln>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oneCellAnchor>
    <xdr:from>
      <xdr:col>12</xdr:col>
      <xdr:colOff>104056</xdr:colOff>
      <xdr:row>9</xdr:row>
      <xdr:rowOff>476250</xdr:rowOff>
    </xdr:from>
    <xdr:ext cx="2127515" cy="504825"/>
    <xdr:sp macro="" textlink="">
      <xdr:nvSpPr>
        <xdr:cNvPr id="13" name="TextBox 12">
          <a:extLst>
            <a:ext uri="{FF2B5EF4-FFF2-40B4-BE49-F238E27FC236}">
              <a16:creationId xmlns:a16="http://schemas.microsoft.com/office/drawing/2014/main" id="{C480E196-7191-4D8B-9A06-9283FA04B6F1}"/>
            </a:ext>
          </a:extLst>
        </xdr:cNvPr>
        <xdr:cNvSpPr txBox="1"/>
      </xdr:nvSpPr>
      <xdr:spPr>
        <a:xfrm>
          <a:off x="13667656" y="2438400"/>
          <a:ext cx="2127515" cy="504825"/>
        </a:xfrm>
        <a:prstGeom prst="rect">
          <a:avLst/>
        </a:prstGeom>
        <a:solidFill>
          <a:srgbClr val="FFFF00"/>
        </a:solidFill>
        <a:ln w="28575">
          <a:solidFill>
            <a:srgbClr val="C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100" b="1"/>
            <a:t>New column added for 2020</a:t>
          </a:r>
        </a:p>
        <a:p>
          <a:r>
            <a:rPr lang="en-GB" sz="1100" baseline="0"/>
            <a:t>Post diversified claims</a:t>
          </a:r>
          <a:endParaRPr lang="en-GB" sz="1100"/>
        </a:p>
      </xdr:txBody>
    </xdr:sp>
    <xdr:clientData/>
  </xdr:oneCellAnchor>
  <xdr:twoCellAnchor>
    <xdr:from>
      <xdr:col>12</xdr:col>
      <xdr:colOff>1167814</xdr:colOff>
      <xdr:row>11</xdr:row>
      <xdr:rowOff>152400</xdr:rowOff>
    </xdr:from>
    <xdr:to>
      <xdr:col>13</xdr:col>
      <xdr:colOff>581026</xdr:colOff>
      <xdr:row>12</xdr:row>
      <xdr:rowOff>78441</xdr:rowOff>
    </xdr:to>
    <xdr:cxnSp macro="">
      <xdr:nvCxnSpPr>
        <xdr:cNvPr id="14" name="Straight Connector 13">
          <a:extLst>
            <a:ext uri="{FF2B5EF4-FFF2-40B4-BE49-F238E27FC236}">
              <a16:creationId xmlns:a16="http://schemas.microsoft.com/office/drawing/2014/main" id="{8738C022-69B5-4240-A614-6F5BD80884DF}"/>
            </a:ext>
          </a:extLst>
        </xdr:cNvPr>
        <xdr:cNvCxnSpPr>
          <a:stCxn id="10" idx="0"/>
          <a:endCxn id="13" idx="2"/>
        </xdr:cNvCxnSpPr>
      </xdr:nvCxnSpPr>
      <xdr:spPr>
        <a:xfrm flipH="1" flipV="1">
          <a:off x="14731414" y="2943225"/>
          <a:ext cx="613362" cy="145116"/>
        </a:xfrm>
        <a:prstGeom prst="line">
          <a:avLst/>
        </a:prstGeom>
        <a:ln>
          <a:solidFill>
            <a:srgbClr val="C00000"/>
          </a:solidFill>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11</xdr:col>
      <xdr:colOff>1181100</xdr:colOff>
      <xdr:row>25</xdr:row>
      <xdr:rowOff>56030</xdr:rowOff>
    </xdr:from>
    <xdr:to>
      <xdr:col>13</xdr:col>
      <xdr:colOff>40821</xdr:colOff>
      <xdr:row>32</xdr:row>
      <xdr:rowOff>134471</xdr:rowOff>
    </xdr:to>
    <xdr:sp macro="" textlink="">
      <xdr:nvSpPr>
        <xdr:cNvPr id="17" name="Rectangle 16">
          <a:extLst>
            <a:ext uri="{FF2B5EF4-FFF2-40B4-BE49-F238E27FC236}">
              <a16:creationId xmlns:a16="http://schemas.microsoft.com/office/drawing/2014/main" id="{3A558425-6FE9-40C4-9646-8A3B4C1627C7}"/>
            </a:ext>
          </a:extLst>
        </xdr:cNvPr>
        <xdr:cNvSpPr/>
      </xdr:nvSpPr>
      <xdr:spPr>
        <a:xfrm>
          <a:off x="13544550" y="6523505"/>
          <a:ext cx="1260021" cy="1678641"/>
        </a:xfrm>
        <a:prstGeom prst="rect">
          <a:avLst/>
        </a:prstGeom>
        <a:noFill/>
        <a:ln w="28575">
          <a:solidFill>
            <a:srgbClr val="C00000"/>
          </a:solidFill>
        </a:ln>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oneCellAnchor>
    <xdr:from>
      <xdr:col>12</xdr:col>
      <xdr:colOff>88766</xdr:colOff>
      <xdr:row>22</xdr:row>
      <xdr:rowOff>664189</xdr:rowOff>
    </xdr:from>
    <xdr:ext cx="2165938" cy="436786"/>
    <xdr:sp macro="" textlink="">
      <xdr:nvSpPr>
        <xdr:cNvPr id="18" name="TextBox 17">
          <a:extLst>
            <a:ext uri="{FF2B5EF4-FFF2-40B4-BE49-F238E27FC236}">
              <a16:creationId xmlns:a16="http://schemas.microsoft.com/office/drawing/2014/main" id="{EF906A2B-31FE-49F1-B87D-A622597EEA0A}"/>
            </a:ext>
          </a:extLst>
        </xdr:cNvPr>
        <xdr:cNvSpPr txBox="1"/>
      </xdr:nvSpPr>
      <xdr:spPr>
        <a:xfrm>
          <a:off x="13652366" y="5931514"/>
          <a:ext cx="2165938" cy="436786"/>
        </a:xfrm>
        <a:prstGeom prst="rect">
          <a:avLst/>
        </a:prstGeom>
        <a:solidFill>
          <a:srgbClr val="FFFF00"/>
        </a:solidFill>
        <a:ln w="28575">
          <a:solidFill>
            <a:srgbClr val="C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100" b="1"/>
            <a:t>New column added for 2020</a:t>
          </a:r>
        </a:p>
        <a:p>
          <a:r>
            <a:rPr lang="en-GB" sz="1100" baseline="0"/>
            <a:t>Post diversified claims</a:t>
          </a:r>
          <a:endParaRPr lang="en-GB" sz="1100"/>
        </a:p>
      </xdr:txBody>
    </xdr:sp>
    <xdr:clientData/>
  </xdr:oneCellAnchor>
  <xdr:twoCellAnchor>
    <xdr:from>
      <xdr:col>12</xdr:col>
      <xdr:colOff>610961</xdr:colOff>
      <xdr:row>23</xdr:row>
      <xdr:rowOff>100850</xdr:rowOff>
    </xdr:from>
    <xdr:to>
      <xdr:col>12</xdr:col>
      <xdr:colOff>1171735</xdr:colOff>
      <xdr:row>25</xdr:row>
      <xdr:rowOff>56030</xdr:rowOff>
    </xdr:to>
    <xdr:cxnSp macro="">
      <xdr:nvCxnSpPr>
        <xdr:cNvPr id="19" name="Straight Connector 18">
          <a:extLst>
            <a:ext uri="{FF2B5EF4-FFF2-40B4-BE49-F238E27FC236}">
              <a16:creationId xmlns:a16="http://schemas.microsoft.com/office/drawing/2014/main" id="{67924147-A32D-46F9-B961-830120BFA6F9}"/>
            </a:ext>
          </a:extLst>
        </xdr:cNvPr>
        <xdr:cNvCxnSpPr>
          <a:stCxn id="17" idx="0"/>
          <a:endCxn id="18" idx="2"/>
        </xdr:cNvCxnSpPr>
      </xdr:nvCxnSpPr>
      <xdr:spPr>
        <a:xfrm flipV="1">
          <a:off x="14174561" y="6368300"/>
          <a:ext cx="560774" cy="383805"/>
        </a:xfrm>
        <a:prstGeom prst="line">
          <a:avLst/>
        </a:prstGeom>
        <a:ln>
          <a:solidFill>
            <a:srgbClr val="C00000"/>
          </a:solidFill>
        </a:ln>
        <a:effectLst/>
      </xdr:spPr>
      <xdr:style>
        <a:lnRef idx="2">
          <a:schemeClr val="accent1"/>
        </a:lnRef>
        <a:fillRef idx="0">
          <a:schemeClr val="accent1"/>
        </a:fillRef>
        <a:effectRef idx="1">
          <a:schemeClr val="accent1"/>
        </a:effectRef>
        <a:fontRef idx="minor">
          <a:schemeClr val="tx1"/>
        </a:fontRef>
      </xdr:style>
    </xdr:cxnSp>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1400175</xdr:colOff>
      <xdr:row>2</xdr:row>
      <xdr:rowOff>38100</xdr:rowOff>
    </xdr:to>
    <xdr:pic>
      <xdr:nvPicPr>
        <xdr:cNvPr id="2" name="Picture 1">
          <a:extLst>
            <a:ext uri="{FF2B5EF4-FFF2-40B4-BE49-F238E27FC236}">
              <a16:creationId xmlns:a16="http://schemas.microsoft.com/office/drawing/2014/main" id="{00000000-0008-0000-1700-000002000000}"/>
            </a:ext>
          </a:extLst>
        </xdr:cNvPr>
        <xdr:cNvPicPr>
          <a:picLocks noChangeAspect="1"/>
        </xdr:cNvPicPr>
      </xdr:nvPicPr>
      <xdr:blipFill>
        <a:blip xmlns:r="http://schemas.openxmlformats.org/officeDocument/2006/relationships" r:embed="rId1"/>
        <a:stretch>
          <a:fillRect/>
        </a:stretch>
      </xdr:blipFill>
      <xdr:spPr>
        <a:xfrm>
          <a:off x="0" y="0"/>
          <a:ext cx="1819275" cy="457200"/>
        </a:xfrm>
        <a:prstGeom prst="rect">
          <a:avLst/>
        </a:prstGeom>
        <a:ln w="9525" cmpd="sng">
          <a:noFill/>
        </a:ln>
      </xdr:spPr>
    </xdr:pic>
    <xdr:clientData/>
  </xdr:twoCellAnchor>
  <xdr:twoCellAnchor>
    <xdr:from>
      <xdr:col>11</xdr:col>
      <xdr:colOff>1152524</xdr:colOff>
      <xdr:row>12</xdr:row>
      <xdr:rowOff>67236</xdr:rowOff>
    </xdr:from>
    <xdr:to>
      <xdr:col>12</xdr:col>
      <xdr:colOff>1171575</xdr:colOff>
      <xdr:row>20</xdr:row>
      <xdr:rowOff>76200</xdr:rowOff>
    </xdr:to>
    <xdr:sp macro="" textlink="">
      <xdr:nvSpPr>
        <xdr:cNvPr id="7" name="Rectangle 6">
          <a:extLst>
            <a:ext uri="{FF2B5EF4-FFF2-40B4-BE49-F238E27FC236}">
              <a16:creationId xmlns:a16="http://schemas.microsoft.com/office/drawing/2014/main" id="{E2F93251-BD77-460A-9264-68052DBBAB7E}"/>
            </a:ext>
          </a:extLst>
        </xdr:cNvPr>
        <xdr:cNvSpPr/>
      </xdr:nvSpPr>
      <xdr:spPr>
        <a:xfrm>
          <a:off x="13515974" y="6220386"/>
          <a:ext cx="1219201" cy="2237814"/>
        </a:xfrm>
        <a:prstGeom prst="rect">
          <a:avLst/>
        </a:prstGeom>
        <a:noFill/>
        <a:ln w="28575">
          <a:solidFill>
            <a:srgbClr val="C00000"/>
          </a:solidFill>
        </a:ln>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oneCellAnchor>
    <xdr:from>
      <xdr:col>12</xdr:col>
      <xdr:colOff>123825</xdr:colOff>
      <xdr:row>9</xdr:row>
      <xdr:rowOff>2296644</xdr:rowOff>
    </xdr:from>
    <xdr:ext cx="962026" cy="1437155"/>
    <xdr:sp macro="" textlink="">
      <xdr:nvSpPr>
        <xdr:cNvPr id="8" name="TextBox 7">
          <a:extLst>
            <a:ext uri="{FF2B5EF4-FFF2-40B4-BE49-F238E27FC236}">
              <a16:creationId xmlns:a16="http://schemas.microsoft.com/office/drawing/2014/main" id="{CC63982F-C44A-42EE-B35A-CC6BFFDB89E5}"/>
            </a:ext>
          </a:extLst>
        </xdr:cNvPr>
        <xdr:cNvSpPr txBox="1"/>
      </xdr:nvSpPr>
      <xdr:spPr>
        <a:xfrm>
          <a:off x="13687425" y="4258794"/>
          <a:ext cx="962026" cy="1437155"/>
        </a:xfrm>
        <a:prstGeom prst="rect">
          <a:avLst/>
        </a:prstGeom>
        <a:solidFill>
          <a:srgbClr val="FFFF00"/>
        </a:solidFill>
        <a:ln w="28575">
          <a:solidFill>
            <a:srgbClr val="C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100" b="1"/>
            <a:t>New column added for 2020</a:t>
          </a:r>
        </a:p>
        <a:p>
          <a:endParaRPr lang="en-GB" sz="1100"/>
        </a:p>
        <a:p>
          <a:r>
            <a:rPr lang="en-GB" sz="1100"/>
            <a:t>I(i)</a:t>
          </a:r>
          <a:r>
            <a:rPr lang="en-GB" sz="1100" baseline="0"/>
            <a:t> - Post diversified claims 99.5th</a:t>
          </a:r>
          <a:endParaRPr lang="en-GB" sz="1100"/>
        </a:p>
      </xdr:txBody>
    </xdr:sp>
    <xdr:clientData/>
  </xdr:oneCellAnchor>
  <xdr:twoCellAnchor>
    <xdr:from>
      <xdr:col>12</xdr:col>
      <xdr:colOff>561975</xdr:colOff>
      <xdr:row>9</xdr:row>
      <xdr:rowOff>3733799</xdr:rowOff>
    </xdr:from>
    <xdr:to>
      <xdr:col>12</xdr:col>
      <xdr:colOff>604838</xdr:colOff>
      <xdr:row>12</xdr:row>
      <xdr:rowOff>67236</xdr:rowOff>
    </xdr:to>
    <xdr:cxnSp macro="">
      <xdr:nvCxnSpPr>
        <xdr:cNvPr id="17" name="Straight Connector 16">
          <a:extLst>
            <a:ext uri="{FF2B5EF4-FFF2-40B4-BE49-F238E27FC236}">
              <a16:creationId xmlns:a16="http://schemas.microsoft.com/office/drawing/2014/main" id="{3D49D0F3-0F6A-4102-90D3-B9375489D513}"/>
            </a:ext>
          </a:extLst>
        </xdr:cNvPr>
        <xdr:cNvCxnSpPr>
          <a:stCxn id="7" idx="0"/>
          <a:endCxn id="8" idx="2"/>
        </xdr:cNvCxnSpPr>
      </xdr:nvCxnSpPr>
      <xdr:spPr>
        <a:xfrm flipV="1">
          <a:off x="14125575" y="5695949"/>
          <a:ext cx="42863" cy="524437"/>
        </a:xfrm>
        <a:prstGeom prst="line">
          <a:avLst/>
        </a:prstGeom>
        <a:ln>
          <a:solidFill>
            <a:srgbClr val="C00000"/>
          </a:solidFill>
        </a:ln>
        <a:effectLst/>
      </xdr:spPr>
      <xdr:style>
        <a:lnRef idx="2">
          <a:schemeClr val="accent1"/>
        </a:lnRef>
        <a:fillRef idx="0">
          <a:schemeClr val="accent1"/>
        </a:fillRef>
        <a:effectRef idx="1">
          <a:schemeClr val="accent1"/>
        </a:effectRef>
        <a:fontRef idx="minor">
          <a:schemeClr val="tx1"/>
        </a:fontRef>
      </xdr:style>
    </xdr:cxnSp>
    <xdr:clientData/>
  </xdr:twoCellAnchor>
</xdr:wsDr>
</file>

<file path=xl/drawings/drawing17.xml><?xml version="1.0" encoding="utf-8"?>
<xdr:wsDr xmlns:xdr="http://schemas.openxmlformats.org/drawingml/2006/spreadsheetDrawing" xmlns:a="http://schemas.openxmlformats.org/drawingml/2006/main">
  <xdr:twoCellAnchor editAs="oneCell">
    <xdr:from>
      <xdr:col>4</xdr:col>
      <xdr:colOff>0</xdr:colOff>
      <xdr:row>5</xdr:row>
      <xdr:rowOff>0</xdr:rowOff>
    </xdr:from>
    <xdr:to>
      <xdr:col>4</xdr:col>
      <xdr:colOff>9525</xdr:colOff>
      <xdr:row>5</xdr:row>
      <xdr:rowOff>0</xdr:rowOff>
    </xdr:to>
    <xdr:pic>
      <xdr:nvPicPr>
        <xdr:cNvPr id="2" name="Picture 16" descr="clear">
          <a:extLst>
            <a:ext uri="{FF2B5EF4-FFF2-40B4-BE49-F238E27FC236}">
              <a16:creationId xmlns:a16="http://schemas.microsoft.com/office/drawing/2014/main" id="{00000000-0008-0000-1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xdr:row>
      <xdr:rowOff>0</xdr:rowOff>
    </xdr:from>
    <xdr:to>
      <xdr:col>4</xdr:col>
      <xdr:colOff>9525</xdr:colOff>
      <xdr:row>5</xdr:row>
      <xdr:rowOff>0</xdr:rowOff>
    </xdr:to>
    <xdr:pic>
      <xdr:nvPicPr>
        <xdr:cNvPr id="3" name="Picture 17" descr="clear">
          <a:extLst>
            <a:ext uri="{FF2B5EF4-FFF2-40B4-BE49-F238E27FC236}">
              <a16:creationId xmlns:a16="http://schemas.microsoft.com/office/drawing/2014/main" id="{00000000-0008-0000-18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xdr:row>
      <xdr:rowOff>0</xdr:rowOff>
    </xdr:from>
    <xdr:to>
      <xdr:col>4</xdr:col>
      <xdr:colOff>9525</xdr:colOff>
      <xdr:row>5</xdr:row>
      <xdr:rowOff>0</xdr:rowOff>
    </xdr:to>
    <xdr:pic>
      <xdr:nvPicPr>
        <xdr:cNvPr id="4" name="Picture 18" descr="clear">
          <a:extLst>
            <a:ext uri="{FF2B5EF4-FFF2-40B4-BE49-F238E27FC236}">
              <a16:creationId xmlns:a16="http://schemas.microsoft.com/office/drawing/2014/main" id="{00000000-0008-0000-18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xdr:row>
      <xdr:rowOff>0</xdr:rowOff>
    </xdr:from>
    <xdr:to>
      <xdr:col>4</xdr:col>
      <xdr:colOff>9525</xdr:colOff>
      <xdr:row>5</xdr:row>
      <xdr:rowOff>0</xdr:rowOff>
    </xdr:to>
    <xdr:pic>
      <xdr:nvPicPr>
        <xdr:cNvPr id="5" name="Picture 19" descr="clear">
          <a:extLst>
            <a:ext uri="{FF2B5EF4-FFF2-40B4-BE49-F238E27FC236}">
              <a16:creationId xmlns:a16="http://schemas.microsoft.com/office/drawing/2014/main" id="{00000000-0008-0000-18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xdr:row>
      <xdr:rowOff>0</xdr:rowOff>
    </xdr:from>
    <xdr:to>
      <xdr:col>4</xdr:col>
      <xdr:colOff>9525</xdr:colOff>
      <xdr:row>5</xdr:row>
      <xdr:rowOff>0</xdr:rowOff>
    </xdr:to>
    <xdr:pic>
      <xdr:nvPicPr>
        <xdr:cNvPr id="6" name="Picture 20" descr="clear">
          <a:extLst>
            <a:ext uri="{FF2B5EF4-FFF2-40B4-BE49-F238E27FC236}">
              <a16:creationId xmlns:a16="http://schemas.microsoft.com/office/drawing/2014/main" id="{00000000-0008-0000-18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xdr:row>
      <xdr:rowOff>0</xdr:rowOff>
    </xdr:from>
    <xdr:to>
      <xdr:col>4</xdr:col>
      <xdr:colOff>9525</xdr:colOff>
      <xdr:row>5</xdr:row>
      <xdr:rowOff>0</xdr:rowOff>
    </xdr:to>
    <xdr:pic>
      <xdr:nvPicPr>
        <xdr:cNvPr id="7" name="Picture 21" descr="clear">
          <a:extLst>
            <a:ext uri="{FF2B5EF4-FFF2-40B4-BE49-F238E27FC236}">
              <a16:creationId xmlns:a16="http://schemas.microsoft.com/office/drawing/2014/main" id="{00000000-0008-0000-18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xdr:row>
      <xdr:rowOff>0</xdr:rowOff>
    </xdr:from>
    <xdr:to>
      <xdr:col>4</xdr:col>
      <xdr:colOff>9525</xdr:colOff>
      <xdr:row>5</xdr:row>
      <xdr:rowOff>0</xdr:rowOff>
    </xdr:to>
    <xdr:pic>
      <xdr:nvPicPr>
        <xdr:cNvPr id="8" name="Picture 22" descr="clear">
          <a:extLst>
            <a:ext uri="{FF2B5EF4-FFF2-40B4-BE49-F238E27FC236}">
              <a16:creationId xmlns:a16="http://schemas.microsoft.com/office/drawing/2014/main" id="{00000000-0008-0000-18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xdr:row>
      <xdr:rowOff>0</xdr:rowOff>
    </xdr:from>
    <xdr:to>
      <xdr:col>4</xdr:col>
      <xdr:colOff>9525</xdr:colOff>
      <xdr:row>5</xdr:row>
      <xdr:rowOff>0</xdr:rowOff>
    </xdr:to>
    <xdr:pic>
      <xdr:nvPicPr>
        <xdr:cNvPr id="9" name="Picture 23" descr="clear">
          <a:extLst>
            <a:ext uri="{FF2B5EF4-FFF2-40B4-BE49-F238E27FC236}">
              <a16:creationId xmlns:a16="http://schemas.microsoft.com/office/drawing/2014/main" id="{00000000-0008-0000-18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xdr:row>
      <xdr:rowOff>0</xdr:rowOff>
    </xdr:from>
    <xdr:to>
      <xdr:col>4</xdr:col>
      <xdr:colOff>9525</xdr:colOff>
      <xdr:row>5</xdr:row>
      <xdr:rowOff>0</xdr:rowOff>
    </xdr:to>
    <xdr:pic>
      <xdr:nvPicPr>
        <xdr:cNvPr id="10" name="Picture 24" descr="clear">
          <a:extLst>
            <a:ext uri="{FF2B5EF4-FFF2-40B4-BE49-F238E27FC236}">
              <a16:creationId xmlns:a16="http://schemas.microsoft.com/office/drawing/2014/main" id="{00000000-0008-0000-18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xdr:row>
      <xdr:rowOff>0</xdr:rowOff>
    </xdr:from>
    <xdr:to>
      <xdr:col>4</xdr:col>
      <xdr:colOff>9525</xdr:colOff>
      <xdr:row>5</xdr:row>
      <xdr:rowOff>0</xdr:rowOff>
    </xdr:to>
    <xdr:pic>
      <xdr:nvPicPr>
        <xdr:cNvPr id="11" name="Picture 25" descr="clear">
          <a:extLst>
            <a:ext uri="{FF2B5EF4-FFF2-40B4-BE49-F238E27FC236}">
              <a16:creationId xmlns:a16="http://schemas.microsoft.com/office/drawing/2014/main" id="{00000000-0008-0000-18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xdr:row>
      <xdr:rowOff>0</xdr:rowOff>
    </xdr:from>
    <xdr:to>
      <xdr:col>4</xdr:col>
      <xdr:colOff>9525</xdr:colOff>
      <xdr:row>5</xdr:row>
      <xdr:rowOff>0</xdr:rowOff>
    </xdr:to>
    <xdr:pic>
      <xdr:nvPicPr>
        <xdr:cNvPr id="12" name="Picture 26" descr="clear">
          <a:extLst>
            <a:ext uri="{FF2B5EF4-FFF2-40B4-BE49-F238E27FC236}">
              <a16:creationId xmlns:a16="http://schemas.microsoft.com/office/drawing/2014/main" id="{00000000-0008-0000-18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xdr:row>
      <xdr:rowOff>0</xdr:rowOff>
    </xdr:from>
    <xdr:to>
      <xdr:col>4</xdr:col>
      <xdr:colOff>9525</xdr:colOff>
      <xdr:row>5</xdr:row>
      <xdr:rowOff>0</xdr:rowOff>
    </xdr:to>
    <xdr:pic>
      <xdr:nvPicPr>
        <xdr:cNvPr id="13" name="Picture 27" descr="clear">
          <a:extLst>
            <a:ext uri="{FF2B5EF4-FFF2-40B4-BE49-F238E27FC236}">
              <a16:creationId xmlns:a16="http://schemas.microsoft.com/office/drawing/2014/main" id="{00000000-0008-0000-18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xdr:row>
      <xdr:rowOff>0</xdr:rowOff>
    </xdr:from>
    <xdr:to>
      <xdr:col>4</xdr:col>
      <xdr:colOff>9525</xdr:colOff>
      <xdr:row>5</xdr:row>
      <xdr:rowOff>0</xdr:rowOff>
    </xdr:to>
    <xdr:pic>
      <xdr:nvPicPr>
        <xdr:cNvPr id="14" name="Picture 28" descr="clear">
          <a:extLst>
            <a:ext uri="{FF2B5EF4-FFF2-40B4-BE49-F238E27FC236}">
              <a16:creationId xmlns:a16="http://schemas.microsoft.com/office/drawing/2014/main" id="{00000000-0008-0000-18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xdr:row>
      <xdr:rowOff>0</xdr:rowOff>
    </xdr:from>
    <xdr:to>
      <xdr:col>4</xdr:col>
      <xdr:colOff>9525</xdr:colOff>
      <xdr:row>5</xdr:row>
      <xdr:rowOff>0</xdr:rowOff>
    </xdr:to>
    <xdr:pic>
      <xdr:nvPicPr>
        <xdr:cNvPr id="15" name="Picture 29" descr="clear">
          <a:extLst>
            <a:ext uri="{FF2B5EF4-FFF2-40B4-BE49-F238E27FC236}">
              <a16:creationId xmlns:a16="http://schemas.microsoft.com/office/drawing/2014/main" id="{00000000-0008-0000-18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xdr:row>
      <xdr:rowOff>0</xdr:rowOff>
    </xdr:from>
    <xdr:to>
      <xdr:col>4</xdr:col>
      <xdr:colOff>9525</xdr:colOff>
      <xdr:row>5</xdr:row>
      <xdr:rowOff>0</xdr:rowOff>
    </xdr:to>
    <xdr:pic>
      <xdr:nvPicPr>
        <xdr:cNvPr id="16" name="Picture 30" descr="clear">
          <a:extLst>
            <a:ext uri="{FF2B5EF4-FFF2-40B4-BE49-F238E27FC236}">
              <a16:creationId xmlns:a16="http://schemas.microsoft.com/office/drawing/2014/main" id="{00000000-0008-0000-18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xdr:row>
      <xdr:rowOff>0</xdr:rowOff>
    </xdr:from>
    <xdr:to>
      <xdr:col>4</xdr:col>
      <xdr:colOff>9525</xdr:colOff>
      <xdr:row>5</xdr:row>
      <xdr:rowOff>0</xdr:rowOff>
    </xdr:to>
    <xdr:pic>
      <xdr:nvPicPr>
        <xdr:cNvPr id="17" name="Picture 31" descr="clear">
          <a:extLst>
            <a:ext uri="{FF2B5EF4-FFF2-40B4-BE49-F238E27FC236}">
              <a16:creationId xmlns:a16="http://schemas.microsoft.com/office/drawing/2014/main" id="{00000000-0008-0000-18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xdr:row>
      <xdr:rowOff>0</xdr:rowOff>
    </xdr:from>
    <xdr:to>
      <xdr:col>4</xdr:col>
      <xdr:colOff>9525</xdr:colOff>
      <xdr:row>5</xdr:row>
      <xdr:rowOff>0</xdr:rowOff>
    </xdr:to>
    <xdr:pic>
      <xdr:nvPicPr>
        <xdr:cNvPr id="18" name="Picture 32" descr="clear">
          <a:extLst>
            <a:ext uri="{FF2B5EF4-FFF2-40B4-BE49-F238E27FC236}">
              <a16:creationId xmlns:a16="http://schemas.microsoft.com/office/drawing/2014/main" id="{00000000-0008-0000-18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xdr:row>
      <xdr:rowOff>0</xdr:rowOff>
    </xdr:from>
    <xdr:to>
      <xdr:col>4</xdr:col>
      <xdr:colOff>9525</xdr:colOff>
      <xdr:row>5</xdr:row>
      <xdr:rowOff>0</xdr:rowOff>
    </xdr:to>
    <xdr:pic>
      <xdr:nvPicPr>
        <xdr:cNvPr id="19" name="Picture 33" descr="clear">
          <a:extLst>
            <a:ext uri="{FF2B5EF4-FFF2-40B4-BE49-F238E27FC236}">
              <a16:creationId xmlns:a16="http://schemas.microsoft.com/office/drawing/2014/main" id="{00000000-0008-0000-18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xdr:row>
      <xdr:rowOff>0</xdr:rowOff>
    </xdr:from>
    <xdr:to>
      <xdr:col>4</xdr:col>
      <xdr:colOff>9525</xdr:colOff>
      <xdr:row>5</xdr:row>
      <xdr:rowOff>0</xdr:rowOff>
    </xdr:to>
    <xdr:pic>
      <xdr:nvPicPr>
        <xdr:cNvPr id="20" name="Picture 34" descr="clear">
          <a:extLst>
            <a:ext uri="{FF2B5EF4-FFF2-40B4-BE49-F238E27FC236}">
              <a16:creationId xmlns:a16="http://schemas.microsoft.com/office/drawing/2014/main" id="{00000000-0008-0000-18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xdr:row>
      <xdr:rowOff>0</xdr:rowOff>
    </xdr:from>
    <xdr:to>
      <xdr:col>4</xdr:col>
      <xdr:colOff>9525</xdr:colOff>
      <xdr:row>5</xdr:row>
      <xdr:rowOff>0</xdr:rowOff>
    </xdr:to>
    <xdr:pic>
      <xdr:nvPicPr>
        <xdr:cNvPr id="21" name="Picture 35" descr="clear">
          <a:extLst>
            <a:ext uri="{FF2B5EF4-FFF2-40B4-BE49-F238E27FC236}">
              <a16:creationId xmlns:a16="http://schemas.microsoft.com/office/drawing/2014/main" id="{00000000-0008-0000-18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xdr:row>
      <xdr:rowOff>0</xdr:rowOff>
    </xdr:from>
    <xdr:to>
      <xdr:col>4</xdr:col>
      <xdr:colOff>9525</xdr:colOff>
      <xdr:row>5</xdr:row>
      <xdr:rowOff>0</xdr:rowOff>
    </xdr:to>
    <xdr:pic>
      <xdr:nvPicPr>
        <xdr:cNvPr id="22" name="Picture 36" descr="clear">
          <a:extLst>
            <a:ext uri="{FF2B5EF4-FFF2-40B4-BE49-F238E27FC236}">
              <a16:creationId xmlns:a16="http://schemas.microsoft.com/office/drawing/2014/main" id="{00000000-0008-0000-18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xdr:row>
      <xdr:rowOff>0</xdr:rowOff>
    </xdr:from>
    <xdr:to>
      <xdr:col>4</xdr:col>
      <xdr:colOff>9525</xdr:colOff>
      <xdr:row>5</xdr:row>
      <xdr:rowOff>0</xdr:rowOff>
    </xdr:to>
    <xdr:pic>
      <xdr:nvPicPr>
        <xdr:cNvPr id="23" name="Picture 37" descr="clear">
          <a:extLst>
            <a:ext uri="{FF2B5EF4-FFF2-40B4-BE49-F238E27FC236}">
              <a16:creationId xmlns:a16="http://schemas.microsoft.com/office/drawing/2014/main" id="{00000000-0008-0000-18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xdr:row>
      <xdr:rowOff>0</xdr:rowOff>
    </xdr:from>
    <xdr:to>
      <xdr:col>4</xdr:col>
      <xdr:colOff>9525</xdr:colOff>
      <xdr:row>5</xdr:row>
      <xdr:rowOff>0</xdr:rowOff>
    </xdr:to>
    <xdr:pic>
      <xdr:nvPicPr>
        <xdr:cNvPr id="24" name="Picture 38" descr="clear">
          <a:extLst>
            <a:ext uri="{FF2B5EF4-FFF2-40B4-BE49-F238E27FC236}">
              <a16:creationId xmlns:a16="http://schemas.microsoft.com/office/drawing/2014/main" id="{00000000-0008-0000-1800-00001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xdr:row>
      <xdr:rowOff>0</xdr:rowOff>
    </xdr:from>
    <xdr:to>
      <xdr:col>4</xdr:col>
      <xdr:colOff>9525</xdr:colOff>
      <xdr:row>5</xdr:row>
      <xdr:rowOff>0</xdr:rowOff>
    </xdr:to>
    <xdr:pic>
      <xdr:nvPicPr>
        <xdr:cNvPr id="25" name="Picture 39" descr="clear">
          <a:extLst>
            <a:ext uri="{FF2B5EF4-FFF2-40B4-BE49-F238E27FC236}">
              <a16:creationId xmlns:a16="http://schemas.microsoft.com/office/drawing/2014/main" id="{00000000-0008-0000-18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xdr:row>
      <xdr:rowOff>0</xdr:rowOff>
    </xdr:from>
    <xdr:to>
      <xdr:col>4</xdr:col>
      <xdr:colOff>9525</xdr:colOff>
      <xdr:row>5</xdr:row>
      <xdr:rowOff>0</xdr:rowOff>
    </xdr:to>
    <xdr:pic>
      <xdr:nvPicPr>
        <xdr:cNvPr id="26" name="Picture 40" descr="clear">
          <a:extLst>
            <a:ext uri="{FF2B5EF4-FFF2-40B4-BE49-F238E27FC236}">
              <a16:creationId xmlns:a16="http://schemas.microsoft.com/office/drawing/2014/main" id="{00000000-0008-0000-1800-00001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xdr:row>
      <xdr:rowOff>0</xdr:rowOff>
    </xdr:from>
    <xdr:to>
      <xdr:col>4</xdr:col>
      <xdr:colOff>9525</xdr:colOff>
      <xdr:row>5</xdr:row>
      <xdr:rowOff>0</xdr:rowOff>
    </xdr:to>
    <xdr:pic>
      <xdr:nvPicPr>
        <xdr:cNvPr id="27" name="Picture 41" descr="clear">
          <a:extLst>
            <a:ext uri="{FF2B5EF4-FFF2-40B4-BE49-F238E27FC236}">
              <a16:creationId xmlns:a16="http://schemas.microsoft.com/office/drawing/2014/main" id="{00000000-0008-0000-1800-00001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xdr:row>
      <xdr:rowOff>0</xdr:rowOff>
    </xdr:from>
    <xdr:to>
      <xdr:col>4</xdr:col>
      <xdr:colOff>9525</xdr:colOff>
      <xdr:row>5</xdr:row>
      <xdr:rowOff>0</xdr:rowOff>
    </xdr:to>
    <xdr:pic>
      <xdr:nvPicPr>
        <xdr:cNvPr id="28" name="Picture 42" descr="clear">
          <a:extLst>
            <a:ext uri="{FF2B5EF4-FFF2-40B4-BE49-F238E27FC236}">
              <a16:creationId xmlns:a16="http://schemas.microsoft.com/office/drawing/2014/main" id="{00000000-0008-0000-18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2</xdr:col>
      <xdr:colOff>476251</xdr:colOff>
      <xdr:row>74</xdr:row>
      <xdr:rowOff>66675</xdr:rowOff>
    </xdr:from>
    <xdr:to>
      <xdr:col>6</xdr:col>
      <xdr:colOff>1045126</xdr:colOff>
      <xdr:row>89</xdr:row>
      <xdr:rowOff>89175</xdr:rowOff>
    </xdr:to>
    <xdr:graphicFrame macro="">
      <xdr:nvGraphicFramePr>
        <xdr:cNvPr id="2" name="Chart 3">
          <a:extLst>
            <a:ext uri="{FF2B5EF4-FFF2-40B4-BE49-F238E27FC236}">
              <a16:creationId xmlns:a16="http://schemas.microsoft.com/office/drawing/2014/main" id="{00000000-0008-0000-1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476250</xdr:colOff>
      <xdr:row>74</xdr:row>
      <xdr:rowOff>66675</xdr:rowOff>
    </xdr:from>
    <xdr:to>
      <xdr:col>10</xdr:col>
      <xdr:colOff>573000</xdr:colOff>
      <xdr:row>89</xdr:row>
      <xdr:rowOff>89175</xdr:rowOff>
    </xdr:to>
    <xdr:graphicFrame macro="">
      <xdr:nvGraphicFramePr>
        <xdr:cNvPr id="3" name="Chart 5">
          <a:extLst>
            <a:ext uri="{FF2B5EF4-FFF2-40B4-BE49-F238E27FC236}">
              <a16:creationId xmlns:a16="http://schemas.microsoft.com/office/drawing/2014/main" id="{00000000-0008-0000-19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485775</xdr:colOff>
      <xdr:row>95</xdr:row>
      <xdr:rowOff>104775</xdr:rowOff>
    </xdr:from>
    <xdr:to>
      <xdr:col>7</xdr:col>
      <xdr:colOff>6900</xdr:colOff>
      <xdr:row>110</xdr:row>
      <xdr:rowOff>127275</xdr:rowOff>
    </xdr:to>
    <xdr:graphicFrame macro="">
      <xdr:nvGraphicFramePr>
        <xdr:cNvPr id="4" name="Chart 6">
          <a:extLst>
            <a:ext uri="{FF2B5EF4-FFF2-40B4-BE49-F238E27FC236}">
              <a16:creationId xmlns:a16="http://schemas.microsoft.com/office/drawing/2014/main" id="{00000000-0008-0000-19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457199</xdr:colOff>
      <xdr:row>115</xdr:row>
      <xdr:rowOff>171451</xdr:rowOff>
    </xdr:from>
    <xdr:to>
      <xdr:col>6</xdr:col>
      <xdr:colOff>1026074</xdr:colOff>
      <xdr:row>131</xdr:row>
      <xdr:rowOff>3451</xdr:rowOff>
    </xdr:to>
    <xdr:graphicFrame macro="">
      <xdr:nvGraphicFramePr>
        <xdr:cNvPr id="5" name="Chart 7">
          <a:extLst>
            <a:ext uri="{FF2B5EF4-FFF2-40B4-BE49-F238E27FC236}">
              <a16:creationId xmlns:a16="http://schemas.microsoft.com/office/drawing/2014/main" id="{00000000-0008-0000-19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485775</xdr:colOff>
      <xdr:row>95</xdr:row>
      <xdr:rowOff>104775</xdr:rowOff>
    </xdr:from>
    <xdr:to>
      <xdr:col>10</xdr:col>
      <xdr:colOff>582525</xdr:colOff>
      <xdr:row>110</xdr:row>
      <xdr:rowOff>127275</xdr:rowOff>
    </xdr:to>
    <xdr:graphicFrame macro="">
      <xdr:nvGraphicFramePr>
        <xdr:cNvPr id="6" name="Chart 8">
          <a:extLst>
            <a:ext uri="{FF2B5EF4-FFF2-40B4-BE49-F238E27FC236}">
              <a16:creationId xmlns:a16="http://schemas.microsoft.com/office/drawing/2014/main" id="{00000000-0008-0000-19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457200</xdr:colOff>
      <xdr:row>115</xdr:row>
      <xdr:rowOff>171450</xdr:rowOff>
    </xdr:from>
    <xdr:to>
      <xdr:col>10</xdr:col>
      <xdr:colOff>553950</xdr:colOff>
      <xdr:row>131</xdr:row>
      <xdr:rowOff>3450</xdr:rowOff>
    </xdr:to>
    <xdr:graphicFrame macro="">
      <xdr:nvGraphicFramePr>
        <xdr:cNvPr id="7" name="Chart 9">
          <a:extLst>
            <a:ext uri="{FF2B5EF4-FFF2-40B4-BE49-F238E27FC236}">
              <a16:creationId xmlns:a16="http://schemas.microsoft.com/office/drawing/2014/main" id="{00000000-0008-0000-19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9525</xdr:colOff>
      <xdr:row>51</xdr:row>
      <xdr:rowOff>28575</xdr:rowOff>
    </xdr:from>
    <xdr:to>
      <xdr:col>8</xdr:col>
      <xdr:colOff>1028700</xdr:colOff>
      <xdr:row>60</xdr:row>
      <xdr:rowOff>114075</xdr:rowOff>
    </xdr:to>
    <xdr:graphicFrame macro="">
      <xdr:nvGraphicFramePr>
        <xdr:cNvPr id="8" name="Chart 2">
          <a:extLst>
            <a:ext uri="{FF2B5EF4-FFF2-40B4-BE49-F238E27FC236}">
              <a16:creationId xmlns:a16="http://schemas.microsoft.com/office/drawing/2014/main" id="{00000000-0008-0000-19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0</xdr:col>
      <xdr:colOff>0</xdr:colOff>
      <xdr:row>0</xdr:row>
      <xdr:rowOff>0</xdr:rowOff>
    </xdr:from>
    <xdr:to>
      <xdr:col>2</xdr:col>
      <xdr:colOff>1400175</xdr:colOff>
      <xdr:row>2</xdr:row>
      <xdr:rowOff>38100</xdr:rowOff>
    </xdr:to>
    <xdr:pic>
      <xdr:nvPicPr>
        <xdr:cNvPr id="9" name="Picture 8">
          <a:extLst>
            <a:ext uri="{FF2B5EF4-FFF2-40B4-BE49-F238E27FC236}">
              <a16:creationId xmlns:a16="http://schemas.microsoft.com/office/drawing/2014/main" id="{00000000-0008-0000-1900-000009000000}"/>
            </a:ext>
          </a:extLst>
        </xdr:cNvPr>
        <xdr:cNvPicPr>
          <a:picLocks noChangeAspect="1"/>
        </xdr:cNvPicPr>
      </xdr:nvPicPr>
      <xdr:blipFill>
        <a:blip xmlns:r="http://schemas.openxmlformats.org/officeDocument/2006/relationships" r:embed="rId8"/>
        <a:stretch>
          <a:fillRect/>
        </a:stretch>
      </xdr:blipFill>
      <xdr:spPr>
        <a:xfrm>
          <a:off x="0" y="0"/>
          <a:ext cx="1819275" cy="457200"/>
        </a:xfrm>
        <a:prstGeom prst="rect">
          <a:avLst/>
        </a:prstGeom>
        <a:ln w="9525" cmpd="sng">
          <a:noFill/>
        </a:ln>
      </xdr:spPr>
    </xdr:pic>
    <xdr:clientData/>
  </xdr:twoCellAnchor>
  <xdr:twoCellAnchor>
    <xdr:from>
      <xdr:col>12</xdr:col>
      <xdr:colOff>1190626</xdr:colOff>
      <xdr:row>13</xdr:row>
      <xdr:rowOff>0</xdr:rowOff>
    </xdr:from>
    <xdr:to>
      <xdr:col>13</xdr:col>
      <xdr:colOff>1171576</xdr:colOff>
      <xdr:row>19</xdr:row>
      <xdr:rowOff>0</xdr:rowOff>
    </xdr:to>
    <xdr:sp macro="" textlink="">
      <xdr:nvSpPr>
        <xdr:cNvPr id="10" name="Rectangle 9">
          <a:extLst>
            <a:ext uri="{FF2B5EF4-FFF2-40B4-BE49-F238E27FC236}">
              <a16:creationId xmlns:a16="http://schemas.microsoft.com/office/drawing/2014/main" id="{9F023DEB-7611-44D4-9345-E2B7369497A9}"/>
            </a:ext>
          </a:extLst>
        </xdr:cNvPr>
        <xdr:cNvSpPr/>
      </xdr:nvSpPr>
      <xdr:spPr>
        <a:xfrm>
          <a:off x="14754226" y="3228975"/>
          <a:ext cx="1181100" cy="3124200"/>
        </a:xfrm>
        <a:prstGeom prst="rect">
          <a:avLst/>
        </a:prstGeom>
        <a:noFill/>
        <a:ln w="28575">
          <a:solidFill>
            <a:srgbClr val="C00000"/>
          </a:solidFill>
        </a:ln>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oneCellAnchor>
    <xdr:from>
      <xdr:col>11</xdr:col>
      <xdr:colOff>541617</xdr:colOff>
      <xdr:row>9</xdr:row>
      <xdr:rowOff>340846</xdr:rowOff>
    </xdr:from>
    <xdr:ext cx="2962275" cy="661147"/>
    <xdr:sp macro="" textlink="">
      <xdr:nvSpPr>
        <xdr:cNvPr id="11" name="TextBox 10">
          <a:extLst>
            <a:ext uri="{FF2B5EF4-FFF2-40B4-BE49-F238E27FC236}">
              <a16:creationId xmlns:a16="http://schemas.microsoft.com/office/drawing/2014/main" id="{97090B51-1EFF-4CB3-8683-578FCC91C68F}"/>
            </a:ext>
          </a:extLst>
        </xdr:cNvPr>
        <xdr:cNvSpPr txBox="1"/>
      </xdr:nvSpPr>
      <xdr:spPr>
        <a:xfrm>
          <a:off x="12955867" y="2293471"/>
          <a:ext cx="2962275" cy="661147"/>
        </a:xfrm>
        <a:prstGeom prst="rect">
          <a:avLst/>
        </a:prstGeom>
        <a:solidFill>
          <a:srgbClr val="FFFF00"/>
        </a:solidFill>
        <a:ln w="28575">
          <a:solidFill>
            <a:srgbClr val="C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100" b="1"/>
            <a:t>New column added for 2020</a:t>
          </a:r>
        </a:p>
        <a:p>
          <a:r>
            <a:rPr lang="en-GB" sz="1100" baseline="0"/>
            <a:t>Post diversified claims</a:t>
          </a:r>
          <a:endParaRPr lang="en-GB" sz="1100"/>
        </a:p>
      </xdr:txBody>
    </xdr:sp>
    <xdr:clientData/>
  </xdr:oneCellAnchor>
  <xdr:twoCellAnchor>
    <xdr:from>
      <xdr:col>12</xdr:col>
      <xdr:colOff>822605</xdr:colOff>
      <xdr:row>11</xdr:row>
      <xdr:rowOff>144743</xdr:rowOff>
    </xdr:from>
    <xdr:to>
      <xdr:col>13</xdr:col>
      <xdr:colOff>581026</xdr:colOff>
      <xdr:row>13</xdr:row>
      <xdr:rowOff>0</xdr:rowOff>
    </xdr:to>
    <xdr:cxnSp macro="">
      <xdr:nvCxnSpPr>
        <xdr:cNvPr id="12" name="Straight Connector 11">
          <a:extLst>
            <a:ext uri="{FF2B5EF4-FFF2-40B4-BE49-F238E27FC236}">
              <a16:creationId xmlns:a16="http://schemas.microsoft.com/office/drawing/2014/main" id="{AC079D7E-1C70-4B2C-B595-62C35309EB3B}"/>
            </a:ext>
          </a:extLst>
        </xdr:cNvPr>
        <xdr:cNvCxnSpPr>
          <a:stCxn id="10" idx="0"/>
          <a:endCxn id="11" idx="2"/>
        </xdr:cNvCxnSpPr>
      </xdr:nvCxnSpPr>
      <xdr:spPr>
        <a:xfrm flipH="1" flipV="1">
          <a:off x="14386205" y="2964143"/>
          <a:ext cx="958571" cy="264832"/>
        </a:xfrm>
        <a:prstGeom prst="line">
          <a:avLst/>
        </a:prstGeom>
        <a:ln>
          <a:solidFill>
            <a:srgbClr val="C00000"/>
          </a:solidFill>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11</xdr:col>
      <xdr:colOff>1190625</xdr:colOff>
      <xdr:row>25</xdr:row>
      <xdr:rowOff>142875</xdr:rowOff>
    </xdr:from>
    <xdr:to>
      <xdr:col>13</xdr:col>
      <xdr:colOff>31750</xdr:colOff>
      <xdr:row>32</xdr:row>
      <xdr:rowOff>0</xdr:rowOff>
    </xdr:to>
    <xdr:sp macro="" textlink="">
      <xdr:nvSpPr>
        <xdr:cNvPr id="17" name="Rectangle 16">
          <a:extLst>
            <a:ext uri="{FF2B5EF4-FFF2-40B4-BE49-F238E27FC236}">
              <a16:creationId xmlns:a16="http://schemas.microsoft.com/office/drawing/2014/main" id="{87D3F597-E6F0-4C9A-8745-7B147A5C6BD6}"/>
            </a:ext>
          </a:extLst>
        </xdr:cNvPr>
        <xdr:cNvSpPr/>
      </xdr:nvSpPr>
      <xdr:spPr>
        <a:xfrm>
          <a:off x="13604875" y="8223250"/>
          <a:ext cx="1254125" cy="3159125"/>
        </a:xfrm>
        <a:prstGeom prst="rect">
          <a:avLst/>
        </a:prstGeom>
        <a:noFill/>
        <a:ln w="28575">
          <a:solidFill>
            <a:srgbClr val="C00000"/>
          </a:solidFill>
        </a:ln>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oneCellAnchor>
    <xdr:from>
      <xdr:col>12</xdr:col>
      <xdr:colOff>112806</xdr:colOff>
      <xdr:row>20</xdr:row>
      <xdr:rowOff>27080</xdr:rowOff>
    </xdr:from>
    <xdr:ext cx="2030319" cy="988919"/>
    <xdr:sp macro="" textlink="">
      <xdr:nvSpPr>
        <xdr:cNvPr id="18" name="TextBox 17">
          <a:extLst>
            <a:ext uri="{FF2B5EF4-FFF2-40B4-BE49-F238E27FC236}">
              <a16:creationId xmlns:a16="http://schemas.microsoft.com/office/drawing/2014/main" id="{282BBC49-B45B-48BF-A0CE-433435893AC0}"/>
            </a:ext>
          </a:extLst>
        </xdr:cNvPr>
        <xdr:cNvSpPr txBox="1"/>
      </xdr:nvSpPr>
      <xdr:spPr>
        <a:xfrm>
          <a:off x="13733556" y="6567580"/>
          <a:ext cx="2030319" cy="988919"/>
        </a:xfrm>
        <a:prstGeom prst="rect">
          <a:avLst/>
        </a:prstGeom>
        <a:solidFill>
          <a:srgbClr val="FFFF00"/>
        </a:solidFill>
        <a:ln w="28575">
          <a:solidFill>
            <a:srgbClr val="C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100" b="1"/>
            <a:t>New column added for 2020</a:t>
          </a:r>
        </a:p>
        <a:p>
          <a:r>
            <a:rPr lang="en-GB" sz="1100" baseline="0"/>
            <a:t>Post diversified claims</a:t>
          </a:r>
          <a:endParaRPr lang="en-GB" sz="1100"/>
        </a:p>
      </xdr:txBody>
    </xdr:sp>
    <xdr:clientData/>
  </xdr:oneCellAnchor>
  <xdr:twoCellAnchor>
    <xdr:from>
      <xdr:col>12</xdr:col>
      <xdr:colOff>611188</xdr:colOff>
      <xdr:row>22</xdr:row>
      <xdr:rowOff>587374</xdr:rowOff>
    </xdr:from>
    <xdr:to>
      <xdr:col>12</xdr:col>
      <xdr:colOff>1127966</xdr:colOff>
      <xdr:row>25</xdr:row>
      <xdr:rowOff>142875</xdr:rowOff>
    </xdr:to>
    <xdr:cxnSp macro="">
      <xdr:nvCxnSpPr>
        <xdr:cNvPr id="19" name="Straight Connector 18">
          <a:extLst>
            <a:ext uri="{FF2B5EF4-FFF2-40B4-BE49-F238E27FC236}">
              <a16:creationId xmlns:a16="http://schemas.microsoft.com/office/drawing/2014/main" id="{0AAC39FB-56E0-4FB5-905A-DF29F05056B7}"/>
            </a:ext>
          </a:extLst>
        </xdr:cNvPr>
        <xdr:cNvCxnSpPr>
          <a:stCxn id="17" idx="0"/>
          <a:endCxn id="18" idx="2"/>
        </xdr:cNvCxnSpPr>
      </xdr:nvCxnSpPr>
      <xdr:spPr>
        <a:xfrm flipV="1">
          <a:off x="14231938" y="7556499"/>
          <a:ext cx="516778" cy="666751"/>
        </a:xfrm>
        <a:prstGeom prst="line">
          <a:avLst/>
        </a:prstGeom>
        <a:ln>
          <a:solidFill>
            <a:srgbClr val="C00000"/>
          </a:solidFill>
        </a:ln>
        <a:effectLst/>
      </xdr:spPr>
      <xdr:style>
        <a:lnRef idx="2">
          <a:schemeClr val="accent1"/>
        </a:lnRef>
        <a:fillRef idx="0">
          <a:schemeClr val="accent1"/>
        </a:fillRef>
        <a:effectRef idx="1">
          <a:schemeClr val="accent1"/>
        </a:effectRef>
        <a:fontRef idx="minor">
          <a:schemeClr val="tx1"/>
        </a:fontRef>
      </xdr:style>
    </xdr:cxnSp>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1400175</xdr:colOff>
      <xdr:row>2</xdr:row>
      <xdr:rowOff>38100</xdr:rowOff>
    </xdr:to>
    <xdr:pic>
      <xdr:nvPicPr>
        <xdr:cNvPr id="2" name="Picture 1">
          <a:extLst>
            <a:ext uri="{FF2B5EF4-FFF2-40B4-BE49-F238E27FC236}">
              <a16:creationId xmlns:a16="http://schemas.microsoft.com/office/drawing/2014/main" id="{00000000-0008-0000-1A00-000002000000}"/>
            </a:ext>
          </a:extLst>
        </xdr:cNvPr>
        <xdr:cNvPicPr>
          <a:picLocks noChangeAspect="1"/>
        </xdr:cNvPicPr>
      </xdr:nvPicPr>
      <xdr:blipFill>
        <a:blip xmlns:r="http://schemas.openxmlformats.org/officeDocument/2006/relationships" r:embed="rId1"/>
        <a:stretch>
          <a:fillRect/>
        </a:stretch>
      </xdr:blipFill>
      <xdr:spPr>
        <a:xfrm>
          <a:off x="0" y="0"/>
          <a:ext cx="1819275" cy="457200"/>
        </a:xfrm>
        <a:prstGeom prst="rect">
          <a:avLst/>
        </a:prstGeom>
        <a:ln w="9525" cmpd="sng">
          <a:noFill/>
        </a:ln>
      </xdr:spPr>
    </xdr:pic>
    <xdr:clientData/>
  </xdr:twoCellAnchor>
  <xdr:twoCellAnchor>
    <xdr:from>
      <xdr:col>8</xdr:col>
      <xdr:colOff>1162050</xdr:colOff>
      <xdr:row>12</xdr:row>
      <xdr:rowOff>142875</xdr:rowOff>
    </xdr:from>
    <xdr:to>
      <xdr:col>10</xdr:col>
      <xdr:colOff>38100</xdr:colOff>
      <xdr:row>20</xdr:row>
      <xdr:rowOff>47624</xdr:rowOff>
    </xdr:to>
    <xdr:sp macro="" textlink="">
      <xdr:nvSpPr>
        <xdr:cNvPr id="12" name="Rectangle 11">
          <a:extLst>
            <a:ext uri="{FF2B5EF4-FFF2-40B4-BE49-F238E27FC236}">
              <a16:creationId xmlns:a16="http://schemas.microsoft.com/office/drawing/2014/main" id="{39BC3E65-8917-4C83-8B1D-50F0D74CF103}"/>
            </a:ext>
          </a:extLst>
        </xdr:cNvPr>
        <xdr:cNvSpPr/>
      </xdr:nvSpPr>
      <xdr:spPr>
        <a:xfrm>
          <a:off x="9925050" y="5067300"/>
          <a:ext cx="1533525" cy="2847974"/>
        </a:xfrm>
        <a:prstGeom prst="rect">
          <a:avLst/>
        </a:prstGeom>
        <a:noFill/>
        <a:ln w="28575">
          <a:solidFill>
            <a:srgbClr val="C00000"/>
          </a:solidFill>
        </a:ln>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oneCellAnchor>
    <xdr:from>
      <xdr:col>10</xdr:col>
      <xdr:colOff>194635</xdr:colOff>
      <xdr:row>10</xdr:row>
      <xdr:rowOff>138205</xdr:rowOff>
    </xdr:from>
    <xdr:ext cx="1234115" cy="1496920"/>
    <xdr:sp macro="" textlink="">
      <xdr:nvSpPr>
        <xdr:cNvPr id="13" name="TextBox 12">
          <a:extLst>
            <a:ext uri="{FF2B5EF4-FFF2-40B4-BE49-F238E27FC236}">
              <a16:creationId xmlns:a16="http://schemas.microsoft.com/office/drawing/2014/main" id="{31A51A23-2C09-43EA-B91D-9208E6F46AEA}"/>
            </a:ext>
          </a:extLst>
        </xdr:cNvPr>
        <xdr:cNvSpPr txBox="1"/>
      </xdr:nvSpPr>
      <xdr:spPr>
        <a:xfrm>
          <a:off x="11656385" y="4630830"/>
          <a:ext cx="1234115" cy="1496920"/>
        </a:xfrm>
        <a:prstGeom prst="rect">
          <a:avLst/>
        </a:prstGeom>
        <a:solidFill>
          <a:srgbClr val="FFFF00"/>
        </a:solidFill>
        <a:ln w="28575">
          <a:solidFill>
            <a:srgbClr val="C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100" b="1"/>
            <a:t>New column added for 2020</a:t>
          </a:r>
        </a:p>
        <a:p>
          <a:r>
            <a:rPr lang="en-GB" sz="1100"/>
            <a:t>F(i)</a:t>
          </a:r>
          <a:r>
            <a:rPr lang="en-GB" sz="1100" baseline="0"/>
            <a:t> - Post diversified claims 99.5th</a:t>
          </a:r>
          <a:endParaRPr lang="en-GB" sz="1100"/>
        </a:p>
      </xdr:txBody>
    </xdr:sp>
    <xdr:clientData/>
  </xdr:oneCellAnchor>
  <xdr:twoCellAnchor>
    <xdr:from>
      <xdr:col>10</xdr:col>
      <xdr:colOff>38100</xdr:colOff>
      <xdr:row>13</xdr:row>
      <xdr:rowOff>267540</xdr:rowOff>
    </xdr:from>
    <xdr:to>
      <xdr:col>10</xdr:col>
      <xdr:colOff>194635</xdr:colOff>
      <xdr:row>17</xdr:row>
      <xdr:rowOff>134937</xdr:rowOff>
    </xdr:to>
    <xdr:cxnSp macro="">
      <xdr:nvCxnSpPr>
        <xdr:cNvPr id="14" name="Straight Connector 13">
          <a:extLst>
            <a:ext uri="{FF2B5EF4-FFF2-40B4-BE49-F238E27FC236}">
              <a16:creationId xmlns:a16="http://schemas.microsoft.com/office/drawing/2014/main" id="{19E0E7E4-D35F-4EE2-AFC8-6F263D50CC2E}"/>
            </a:ext>
          </a:extLst>
        </xdr:cNvPr>
        <xdr:cNvCxnSpPr>
          <a:stCxn id="12" idx="3"/>
          <a:endCxn id="13" idx="1"/>
        </xdr:cNvCxnSpPr>
      </xdr:nvCxnSpPr>
      <xdr:spPr>
        <a:xfrm flipV="1">
          <a:off x="11499850" y="5379290"/>
          <a:ext cx="156535" cy="1137397"/>
        </a:xfrm>
        <a:prstGeom prst="line">
          <a:avLst/>
        </a:prstGeom>
        <a:ln>
          <a:solidFill>
            <a:srgbClr val="C00000"/>
          </a:solidFill>
        </a:ln>
        <a:effectLst/>
      </xdr:spPr>
      <xdr:style>
        <a:lnRef idx="2">
          <a:schemeClr val="accent1"/>
        </a:lnRef>
        <a:fillRef idx="0">
          <a:schemeClr val="accent1"/>
        </a:fillRef>
        <a:effectRef idx="1">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5</xdr:col>
      <xdr:colOff>876300</xdr:colOff>
      <xdr:row>3</xdr:row>
      <xdr:rowOff>76200</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1819275" cy="457200"/>
        </a:xfrm>
        <a:prstGeom prst="rect">
          <a:avLst/>
        </a:prstGeom>
        <a:ln w="9525" cmpd="sng">
          <a:noFill/>
        </a:ln>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4</xdr:col>
      <xdr:colOff>0</xdr:colOff>
      <xdr:row>5</xdr:row>
      <xdr:rowOff>0</xdr:rowOff>
    </xdr:from>
    <xdr:to>
      <xdr:col>4</xdr:col>
      <xdr:colOff>9525</xdr:colOff>
      <xdr:row>5</xdr:row>
      <xdr:rowOff>0</xdr:rowOff>
    </xdr:to>
    <xdr:pic>
      <xdr:nvPicPr>
        <xdr:cNvPr id="2" name="Picture 16" descr="clear">
          <a:extLst>
            <a:ext uri="{FF2B5EF4-FFF2-40B4-BE49-F238E27FC236}">
              <a16:creationId xmlns:a16="http://schemas.microsoft.com/office/drawing/2014/main" id="{00000000-0008-0000-1B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xdr:row>
      <xdr:rowOff>0</xdr:rowOff>
    </xdr:from>
    <xdr:to>
      <xdr:col>4</xdr:col>
      <xdr:colOff>9525</xdr:colOff>
      <xdr:row>5</xdr:row>
      <xdr:rowOff>0</xdr:rowOff>
    </xdr:to>
    <xdr:pic>
      <xdr:nvPicPr>
        <xdr:cNvPr id="3" name="Picture 17" descr="clear">
          <a:extLst>
            <a:ext uri="{FF2B5EF4-FFF2-40B4-BE49-F238E27FC236}">
              <a16:creationId xmlns:a16="http://schemas.microsoft.com/office/drawing/2014/main" id="{00000000-0008-0000-1B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xdr:row>
      <xdr:rowOff>0</xdr:rowOff>
    </xdr:from>
    <xdr:to>
      <xdr:col>4</xdr:col>
      <xdr:colOff>9525</xdr:colOff>
      <xdr:row>5</xdr:row>
      <xdr:rowOff>0</xdr:rowOff>
    </xdr:to>
    <xdr:pic>
      <xdr:nvPicPr>
        <xdr:cNvPr id="4" name="Picture 18" descr="clear">
          <a:extLst>
            <a:ext uri="{FF2B5EF4-FFF2-40B4-BE49-F238E27FC236}">
              <a16:creationId xmlns:a16="http://schemas.microsoft.com/office/drawing/2014/main" id="{00000000-0008-0000-1B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xdr:row>
      <xdr:rowOff>0</xdr:rowOff>
    </xdr:from>
    <xdr:to>
      <xdr:col>4</xdr:col>
      <xdr:colOff>9525</xdr:colOff>
      <xdr:row>5</xdr:row>
      <xdr:rowOff>0</xdr:rowOff>
    </xdr:to>
    <xdr:pic>
      <xdr:nvPicPr>
        <xdr:cNvPr id="5" name="Picture 19" descr="clear">
          <a:extLst>
            <a:ext uri="{FF2B5EF4-FFF2-40B4-BE49-F238E27FC236}">
              <a16:creationId xmlns:a16="http://schemas.microsoft.com/office/drawing/2014/main" id="{00000000-0008-0000-1B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xdr:row>
      <xdr:rowOff>0</xdr:rowOff>
    </xdr:from>
    <xdr:to>
      <xdr:col>4</xdr:col>
      <xdr:colOff>9525</xdr:colOff>
      <xdr:row>5</xdr:row>
      <xdr:rowOff>0</xdr:rowOff>
    </xdr:to>
    <xdr:pic>
      <xdr:nvPicPr>
        <xdr:cNvPr id="6" name="Picture 20" descr="clear">
          <a:extLst>
            <a:ext uri="{FF2B5EF4-FFF2-40B4-BE49-F238E27FC236}">
              <a16:creationId xmlns:a16="http://schemas.microsoft.com/office/drawing/2014/main" id="{00000000-0008-0000-1B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xdr:row>
      <xdr:rowOff>0</xdr:rowOff>
    </xdr:from>
    <xdr:to>
      <xdr:col>4</xdr:col>
      <xdr:colOff>9525</xdr:colOff>
      <xdr:row>5</xdr:row>
      <xdr:rowOff>0</xdr:rowOff>
    </xdr:to>
    <xdr:pic>
      <xdr:nvPicPr>
        <xdr:cNvPr id="7" name="Picture 21" descr="clear">
          <a:extLst>
            <a:ext uri="{FF2B5EF4-FFF2-40B4-BE49-F238E27FC236}">
              <a16:creationId xmlns:a16="http://schemas.microsoft.com/office/drawing/2014/main" id="{00000000-0008-0000-1B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xdr:row>
      <xdr:rowOff>0</xdr:rowOff>
    </xdr:from>
    <xdr:to>
      <xdr:col>4</xdr:col>
      <xdr:colOff>9525</xdr:colOff>
      <xdr:row>5</xdr:row>
      <xdr:rowOff>0</xdr:rowOff>
    </xdr:to>
    <xdr:pic>
      <xdr:nvPicPr>
        <xdr:cNvPr id="8" name="Picture 22" descr="clear">
          <a:extLst>
            <a:ext uri="{FF2B5EF4-FFF2-40B4-BE49-F238E27FC236}">
              <a16:creationId xmlns:a16="http://schemas.microsoft.com/office/drawing/2014/main" id="{00000000-0008-0000-1B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xdr:row>
      <xdr:rowOff>0</xdr:rowOff>
    </xdr:from>
    <xdr:to>
      <xdr:col>4</xdr:col>
      <xdr:colOff>9525</xdr:colOff>
      <xdr:row>5</xdr:row>
      <xdr:rowOff>0</xdr:rowOff>
    </xdr:to>
    <xdr:pic>
      <xdr:nvPicPr>
        <xdr:cNvPr id="9" name="Picture 23" descr="clear">
          <a:extLst>
            <a:ext uri="{FF2B5EF4-FFF2-40B4-BE49-F238E27FC236}">
              <a16:creationId xmlns:a16="http://schemas.microsoft.com/office/drawing/2014/main" id="{00000000-0008-0000-1B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xdr:row>
      <xdr:rowOff>0</xdr:rowOff>
    </xdr:from>
    <xdr:to>
      <xdr:col>4</xdr:col>
      <xdr:colOff>9525</xdr:colOff>
      <xdr:row>5</xdr:row>
      <xdr:rowOff>0</xdr:rowOff>
    </xdr:to>
    <xdr:pic>
      <xdr:nvPicPr>
        <xdr:cNvPr id="10" name="Picture 24" descr="clear">
          <a:extLst>
            <a:ext uri="{FF2B5EF4-FFF2-40B4-BE49-F238E27FC236}">
              <a16:creationId xmlns:a16="http://schemas.microsoft.com/office/drawing/2014/main" id="{00000000-0008-0000-1B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xdr:row>
      <xdr:rowOff>0</xdr:rowOff>
    </xdr:from>
    <xdr:to>
      <xdr:col>4</xdr:col>
      <xdr:colOff>9525</xdr:colOff>
      <xdr:row>5</xdr:row>
      <xdr:rowOff>0</xdr:rowOff>
    </xdr:to>
    <xdr:pic>
      <xdr:nvPicPr>
        <xdr:cNvPr id="11" name="Picture 25" descr="clear">
          <a:extLst>
            <a:ext uri="{FF2B5EF4-FFF2-40B4-BE49-F238E27FC236}">
              <a16:creationId xmlns:a16="http://schemas.microsoft.com/office/drawing/2014/main" id="{00000000-0008-0000-1B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xdr:row>
      <xdr:rowOff>0</xdr:rowOff>
    </xdr:from>
    <xdr:to>
      <xdr:col>4</xdr:col>
      <xdr:colOff>9525</xdr:colOff>
      <xdr:row>5</xdr:row>
      <xdr:rowOff>0</xdr:rowOff>
    </xdr:to>
    <xdr:pic>
      <xdr:nvPicPr>
        <xdr:cNvPr id="12" name="Picture 26" descr="clear">
          <a:extLst>
            <a:ext uri="{FF2B5EF4-FFF2-40B4-BE49-F238E27FC236}">
              <a16:creationId xmlns:a16="http://schemas.microsoft.com/office/drawing/2014/main" id="{00000000-0008-0000-1B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xdr:row>
      <xdr:rowOff>0</xdr:rowOff>
    </xdr:from>
    <xdr:to>
      <xdr:col>4</xdr:col>
      <xdr:colOff>9525</xdr:colOff>
      <xdr:row>5</xdr:row>
      <xdr:rowOff>0</xdr:rowOff>
    </xdr:to>
    <xdr:pic>
      <xdr:nvPicPr>
        <xdr:cNvPr id="13" name="Picture 27" descr="clear">
          <a:extLst>
            <a:ext uri="{FF2B5EF4-FFF2-40B4-BE49-F238E27FC236}">
              <a16:creationId xmlns:a16="http://schemas.microsoft.com/office/drawing/2014/main" id="{00000000-0008-0000-1B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xdr:row>
      <xdr:rowOff>0</xdr:rowOff>
    </xdr:from>
    <xdr:to>
      <xdr:col>4</xdr:col>
      <xdr:colOff>9525</xdr:colOff>
      <xdr:row>5</xdr:row>
      <xdr:rowOff>0</xdr:rowOff>
    </xdr:to>
    <xdr:pic>
      <xdr:nvPicPr>
        <xdr:cNvPr id="14" name="Picture 28" descr="clear">
          <a:extLst>
            <a:ext uri="{FF2B5EF4-FFF2-40B4-BE49-F238E27FC236}">
              <a16:creationId xmlns:a16="http://schemas.microsoft.com/office/drawing/2014/main" id="{00000000-0008-0000-1B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xdr:row>
      <xdr:rowOff>0</xdr:rowOff>
    </xdr:from>
    <xdr:to>
      <xdr:col>4</xdr:col>
      <xdr:colOff>9525</xdr:colOff>
      <xdr:row>5</xdr:row>
      <xdr:rowOff>0</xdr:rowOff>
    </xdr:to>
    <xdr:pic>
      <xdr:nvPicPr>
        <xdr:cNvPr id="15" name="Picture 29" descr="clear">
          <a:extLst>
            <a:ext uri="{FF2B5EF4-FFF2-40B4-BE49-F238E27FC236}">
              <a16:creationId xmlns:a16="http://schemas.microsoft.com/office/drawing/2014/main" id="{00000000-0008-0000-1B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xdr:row>
      <xdr:rowOff>0</xdr:rowOff>
    </xdr:from>
    <xdr:to>
      <xdr:col>4</xdr:col>
      <xdr:colOff>9525</xdr:colOff>
      <xdr:row>5</xdr:row>
      <xdr:rowOff>0</xdr:rowOff>
    </xdr:to>
    <xdr:pic>
      <xdr:nvPicPr>
        <xdr:cNvPr id="16" name="Picture 30" descr="clear">
          <a:extLst>
            <a:ext uri="{FF2B5EF4-FFF2-40B4-BE49-F238E27FC236}">
              <a16:creationId xmlns:a16="http://schemas.microsoft.com/office/drawing/2014/main" id="{00000000-0008-0000-1B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xdr:row>
      <xdr:rowOff>0</xdr:rowOff>
    </xdr:from>
    <xdr:to>
      <xdr:col>4</xdr:col>
      <xdr:colOff>9525</xdr:colOff>
      <xdr:row>5</xdr:row>
      <xdr:rowOff>0</xdr:rowOff>
    </xdr:to>
    <xdr:pic>
      <xdr:nvPicPr>
        <xdr:cNvPr id="17" name="Picture 31" descr="clear">
          <a:extLst>
            <a:ext uri="{FF2B5EF4-FFF2-40B4-BE49-F238E27FC236}">
              <a16:creationId xmlns:a16="http://schemas.microsoft.com/office/drawing/2014/main" id="{00000000-0008-0000-1B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xdr:row>
      <xdr:rowOff>0</xdr:rowOff>
    </xdr:from>
    <xdr:to>
      <xdr:col>4</xdr:col>
      <xdr:colOff>9525</xdr:colOff>
      <xdr:row>5</xdr:row>
      <xdr:rowOff>0</xdr:rowOff>
    </xdr:to>
    <xdr:pic>
      <xdr:nvPicPr>
        <xdr:cNvPr id="18" name="Picture 32" descr="clear">
          <a:extLst>
            <a:ext uri="{FF2B5EF4-FFF2-40B4-BE49-F238E27FC236}">
              <a16:creationId xmlns:a16="http://schemas.microsoft.com/office/drawing/2014/main" id="{00000000-0008-0000-1B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xdr:row>
      <xdr:rowOff>0</xdr:rowOff>
    </xdr:from>
    <xdr:to>
      <xdr:col>4</xdr:col>
      <xdr:colOff>9525</xdr:colOff>
      <xdr:row>5</xdr:row>
      <xdr:rowOff>0</xdr:rowOff>
    </xdr:to>
    <xdr:pic>
      <xdr:nvPicPr>
        <xdr:cNvPr id="19" name="Picture 33" descr="clear">
          <a:extLst>
            <a:ext uri="{FF2B5EF4-FFF2-40B4-BE49-F238E27FC236}">
              <a16:creationId xmlns:a16="http://schemas.microsoft.com/office/drawing/2014/main" id="{00000000-0008-0000-1B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xdr:row>
      <xdr:rowOff>0</xdr:rowOff>
    </xdr:from>
    <xdr:to>
      <xdr:col>4</xdr:col>
      <xdr:colOff>9525</xdr:colOff>
      <xdr:row>5</xdr:row>
      <xdr:rowOff>0</xdr:rowOff>
    </xdr:to>
    <xdr:pic>
      <xdr:nvPicPr>
        <xdr:cNvPr id="20" name="Picture 34" descr="clear">
          <a:extLst>
            <a:ext uri="{FF2B5EF4-FFF2-40B4-BE49-F238E27FC236}">
              <a16:creationId xmlns:a16="http://schemas.microsoft.com/office/drawing/2014/main" id="{00000000-0008-0000-1B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xdr:row>
      <xdr:rowOff>0</xdr:rowOff>
    </xdr:from>
    <xdr:to>
      <xdr:col>4</xdr:col>
      <xdr:colOff>9525</xdr:colOff>
      <xdr:row>5</xdr:row>
      <xdr:rowOff>0</xdr:rowOff>
    </xdr:to>
    <xdr:pic>
      <xdr:nvPicPr>
        <xdr:cNvPr id="21" name="Picture 35" descr="clear">
          <a:extLst>
            <a:ext uri="{FF2B5EF4-FFF2-40B4-BE49-F238E27FC236}">
              <a16:creationId xmlns:a16="http://schemas.microsoft.com/office/drawing/2014/main" id="{00000000-0008-0000-1B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xdr:row>
      <xdr:rowOff>0</xdr:rowOff>
    </xdr:from>
    <xdr:to>
      <xdr:col>4</xdr:col>
      <xdr:colOff>9525</xdr:colOff>
      <xdr:row>5</xdr:row>
      <xdr:rowOff>0</xdr:rowOff>
    </xdr:to>
    <xdr:pic>
      <xdr:nvPicPr>
        <xdr:cNvPr id="22" name="Picture 36" descr="clear">
          <a:extLst>
            <a:ext uri="{FF2B5EF4-FFF2-40B4-BE49-F238E27FC236}">
              <a16:creationId xmlns:a16="http://schemas.microsoft.com/office/drawing/2014/main" id="{00000000-0008-0000-1B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xdr:row>
      <xdr:rowOff>0</xdr:rowOff>
    </xdr:from>
    <xdr:to>
      <xdr:col>4</xdr:col>
      <xdr:colOff>9525</xdr:colOff>
      <xdr:row>5</xdr:row>
      <xdr:rowOff>0</xdr:rowOff>
    </xdr:to>
    <xdr:pic>
      <xdr:nvPicPr>
        <xdr:cNvPr id="23" name="Picture 37" descr="clear">
          <a:extLst>
            <a:ext uri="{FF2B5EF4-FFF2-40B4-BE49-F238E27FC236}">
              <a16:creationId xmlns:a16="http://schemas.microsoft.com/office/drawing/2014/main" id="{00000000-0008-0000-1B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xdr:row>
      <xdr:rowOff>0</xdr:rowOff>
    </xdr:from>
    <xdr:to>
      <xdr:col>4</xdr:col>
      <xdr:colOff>9525</xdr:colOff>
      <xdr:row>5</xdr:row>
      <xdr:rowOff>0</xdr:rowOff>
    </xdr:to>
    <xdr:pic>
      <xdr:nvPicPr>
        <xdr:cNvPr id="24" name="Picture 38" descr="clear">
          <a:extLst>
            <a:ext uri="{FF2B5EF4-FFF2-40B4-BE49-F238E27FC236}">
              <a16:creationId xmlns:a16="http://schemas.microsoft.com/office/drawing/2014/main" id="{00000000-0008-0000-1B00-00001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xdr:row>
      <xdr:rowOff>0</xdr:rowOff>
    </xdr:from>
    <xdr:to>
      <xdr:col>4</xdr:col>
      <xdr:colOff>9525</xdr:colOff>
      <xdr:row>5</xdr:row>
      <xdr:rowOff>0</xdr:rowOff>
    </xdr:to>
    <xdr:pic>
      <xdr:nvPicPr>
        <xdr:cNvPr id="25" name="Picture 39" descr="clear">
          <a:extLst>
            <a:ext uri="{FF2B5EF4-FFF2-40B4-BE49-F238E27FC236}">
              <a16:creationId xmlns:a16="http://schemas.microsoft.com/office/drawing/2014/main" id="{00000000-0008-0000-1B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xdr:row>
      <xdr:rowOff>0</xdr:rowOff>
    </xdr:from>
    <xdr:to>
      <xdr:col>4</xdr:col>
      <xdr:colOff>9525</xdr:colOff>
      <xdr:row>5</xdr:row>
      <xdr:rowOff>0</xdr:rowOff>
    </xdr:to>
    <xdr:pic>
      <xdr:nvPicPr>
        <xdr:cNvPr id="26" name="Picture 40" descr="clear">
          <a:extLst>
            <a:ext uri="{FF2B5EF4-FFF2-40B4-BE49-F238E27FC236}">
              <a16:creationId xmlns:a16="http://schemas.microsoft.com/office/drawing/2014/main" id="{00000000-0008-0000-1B00-00001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xdr:row>
      <xdr:rowOff>0</xdr:rowOff>
    </xdr:from>
    <xdr:to>
      <xdr:col>4</xdr:col>
      <xdr:colOff>9525</xdr:colOff>
      <xdr:row>5</xdr:row>
      <xdr:rowOff>0</xdr:rowOff>
    </xdr:to>
    <xdr:pic>
      <xdr:nvPicPr>
        <xdr:cNvPr id="27" name="Picture 41" descr="clear">
          <a:extLst>
            <a:ext uri="{FF2B5EF4-FFF2-40B4-BE49-F238E27FC236}">
              <a16:creationId xmlns:a16="http://schemas.microsoft.com/office/drawing/2014/main" id="{00000000-0008-0000-1B00-00001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xdr:row>
      <xdr:rowOff>0</xdr:rowOff>
    </xdr:from>
    <xdr:to>
      <xdr:col>4</xdr:col>
      <xdr:colOff>9525</xdr:colOff>
      <xdr:row>5</xdr:row>
      <xdr:rowOff>0</xdr:rowOff>
    </xdr:to>
    <xdr:pic>
      <xdr:nvPicPr>
        <xdr:cNvPr id="28" name="Picture 42" descr="clear">
          <a:extLst>
            <a:ext uri="{FF2B5EF4-FFF2-40B4-BE49-F238E27FC236}">
              <a16:creationId xmlns:a16="http://schemas.microsoft.com/office/drawing/2014/main" id="{00000000-0008-0000-1B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xdr:from>
      <xdr:col>2</xdr:col>
      <xdr:colOff>0</xdr:colOff>
      <xdr:row>42</xdr:row>
      <xdr:rowOff>0</xdr:rowOff>
    </xdr:from>
    <xdr:to>
      <xdr:col>8</xdr:col>
      <xdr:colOff>990600</xdr:colOff>
      <xdr:row>52</xdr:row>
      <xdr:rowOff>160585</xdr:rowOff>
    </xdr:to>
    <xdr:graphicFrame macro="">
      <xdr:nvGraphicFramePr>
        <xdr:cNvPr id="2" name="Chart 1">
          <a:extLst>
            <a:ext uri="{FF2B5EF4-FFF2-40B4-BE49-F238E27FC236}">
              <a16:creationId xmlns:a16="http://schemas.microsoft.com/office/drawing/2014/main" id="{00000000-0008-0000-1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238125</xdr:colOff>
      <xdr:row>61</xdr:row>
      <xdr:rowOff>180975</xdr:rowOff>
    </xdr:from>
    <xdr:to>
      <xdr:col>6</xdr:col>
      <xdr:colOff>807000</xdr:colOff>
      <xdr:row>77</xdr:row>
      <xdr:rowOff>12975</xdr:rowOff>
    </xdr:to>
    <xdr:graphicFrame macro="">
      <xdr:nvGraphicFramePr>
        <xdr:cNvPr id="3" name="Chart 2">
          <a:extLst>
            <a:ext uri="{FF2B5EF4-FFF2-40B4-BE49-F238E27FC236}">
              <a16:creationId xmlns:a16="http://schemas.microsoft.com/office/drawing/2014/main" id="{00000000-0008-0000-1C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200026</xdr:colOff>
      <xdr:row>62</xdr:row>
      <xdr:rowOff>0</xdr:rowOff>
    </xdr:from>
    <xdr:to>
      <xdr:col>10</xdr:col>
      <xdr:colOff>296776</xdr:colOff>
      <xdr:row>77</xdr:row>
      <xdr:rowOff>22500</xdr:rowOff>
    </xdr:to>
    <xdr:graphicFrame macro="">
      <xdr:nvGraphicFramePr>
        <xdr:cNvPr id="4" name="Chart 3">
          <a:extLst>
            <a:ext uri="{FF2B5EF4-FFF2-40B4-BE49-F238E27FC236}">
              <a16:creationId xmlns:a16="http://schemas.microsoft.com/office/drawing/2014/main" id="{00000000-0008-0000-1C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219075</xdr:colOff>
      <xdr:row>80</xdr:row>
      <xdr:rowOff>171450</xdr:rowOff>
    </xdr:from>
    <xdr:to>
      <xdr:col>6</xdr:col>
      <xdr:colOff>787950</xdr:colOff>
      <xdr:row>96</xdr:row>
      <xdr:rowOff>3450</xdr:rowOff>
    </xdr:to>
    <xdr:graphicFrame macro="">
      <xdr:nvGraphicFramePr>
        <xdr:cNvPr id="5" name="Chart 4">
          <a:extLst>
            <a:ext uri="{FF2B5EF4-FFF2-40B4-BE49-F238E27FC236}">
              <a16:creationId xmlns:a16="http://schemas.microsoft.com/office/drawing/2014/main" id="{00000000-0008-0000-1C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190500</xdr:colOff>
      <xdr:row>81</xdr:row>
      <xdr:rowOff>0</xdr:rowOff>
    </xdr:from>
    <xdr:to>
      <xdr:col>10</xdr:col>
      <xdr:colOff>287250</xdr:colOff>
      <xdr:row>96</xdr:row>
      <xdr:rowOff>22500</xdr:rowOff>
    </xdr:to>
    <xdr:graphicFrame macro="">
      <xdr:nvGraphicFramePr>
        <xdr:cNvPr id="6" name="Chart 5">
          <a:extLst>
            <a:ext uri="{FF2B5EF4-FFF2-40B4-BE49-F238E27FC236}">
              <a16:creationId xmlns:a16="http://schemas.microsoft.com/office/drawing/2014/main" id="{00000000-0008-0000-1C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66675</xdr:colOff>
      <xdr:row>101</xdr:row>
      <xdr:rowOff>9525</xdr:rowOff>
    </xdr:from>
    <xdr:to>
      <xdr:col>10</xdr:col>
      <xdr:colOff>163425</xdr:colOff>
      <xdr:row>116</xdr:row>
      <xdr:rowOff>32025</xdr:rowOff>
    </xdr:to>
    <xdr:graphicFrame macro="">
      <xdr:nvGraphicFramePr>
        <xdr:cNvPr id="7" name="Chart 6">
          <a:extLst>
            <a:ext uri="{FF2B5EF4-FFF2-40B4-BE49-F238E27FC236}">
              <a16:creationId xmlns:a16="http://schemas.microsoft.com/office/drawing/2014/main" id="{00000000-0008-0000-1C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304800</xdr:colOff>
      <xdr:row>101</xdr:row>
      <xdr:rowOff>9526</xdr:rowOff>
    </xdr:from>
    <xdr:to>
      <xdr:col>6</xdr:col>
      <xdr:colOff>873675</xdr:colOff>
      <xdr:row>116</xdr:row>
      <xdr:rowOff>32026</xdr:rowOff>
    </xdr:to>
    <xdr:graphicFrame macro="">
      <xdr:nvGraphicFramePr>
        <xdr:cNvPr id="8" name="Chart 7">
          <a:extLst>
            <a:ext uri="{FF2B5EF4-FFF2-40B4-BE49-F238E27FC236}">
              <a16:creationId xmlns:a16="http://schemas.microsoft.com/office/drawing/2014/main" id="{00000000-0008-0000-1C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0</xdr:col>
      <xdr:colOff>0</xdr:colOff>
      <xdr:row>0</xdr:row>
      <xdr:rowOff>0</xdr:rowOff>
    </xdr:from>
    <xdr:to>
      <xdr:col>2</xdr:col>
      <xdr:colOff>1400175</xdr:colOff>
      <xdr:row>2</xdr:row>
      <xdr:rowOff>38100</xdr:rowOff>
    </xdr:to>
    <xdr:pic>
      <xdr:nvPicPr>
        <xdr:cNvPr id="9" name="Picture 8">
          <a:extLst>
            <a:ext uri="{FF2B5EF4-FFF2-40B4-BE49-F238E27FC236}">
              <a16:creationId xmlns:a16="http://schemas.microsoft.com/office/drawing/2014/main" id="{00000000-0008-0000-1C00-000009000000}"/>
            </a:ext>
          </a:extLst>
        </xdr:cNvPr>
        <xdr:cNvPicPr>
          <a:picLocks noChangeAspect="1"/>
        </xdr:cNvPicPr>
      </xdr:nvPicPr>
      <xdr:blipFill>
        <a:blip xmlns:r="http://schemas.openxmlformats.org/officeDocument/2006/relationships" r:embed="rId8"/>
        <a:stretch>
          <a:fillRect/>
        </a:stretch>
      </xdr:blipFill>
      <xdr:spPr>
        <a:xfrm>
          <a:off x="0" y="0"/>
          <a:ext cx="1819275" cy="457200"/>
        </a:xfrm>
        <a:prstGeom prst="rect">
          <a:avLst/>
        </a:prstGeom>
        <a:ln w="9525" cmpd="sng">
          <a:noFill/>
        </a:ln>
      </xdr:spPr>
    </xdr:pic>
    <xdr:clientData/>
  </xdr:twoCellAnchor>
  <xdr:twoCellAnchor>
    <xdr:from>
      <xdr:col>8</xdr:col>
      <xdr:colOff>1200149</xdr:colOff>
      <xdr:row>12</xdr:row>
      <xdr:rowOff>0</xdr:rowOff>
    </xdr:from>
    <xdr:to>
      <xdr:col>10</xdr:col>
      <xdr:colOff>19050</xdr:colOff>
      <xdr:row>19</xdr:row>
      <xdr:rowOff>95251</xdr:rowOff>
    </xdr:to>
    <xdr:sp macro="" textlink="">
      <xdr:nvSpPr>
        <xdr:cNvPr id="10" name="Rectangle 9">
          <a:extLst>
            <a:ext uri="{FF2B5EF4-FFF2-40B4-BE49-F238E27FC236}">
              <a16:creationId xmlns:a16="http://schemas.microsoft.com/office/drawing/2014/main" id="{0158E473-8DB9-410B-8D51-C71D68445C6D}"/>
            </a:ext>
          </a:extLst>
        </xdr:cNvPr>
        <xdr:cNvSpPr/>
      </xdr:nvSpPr>
      <xdr:spPr>
        <a:xfrm>
          <a:off x="9963149" y="3219450"/>
          <a:ext cx="1219201" cy="3562351"/>
        </a:xfrm>
        <a:prstGeom prst="rect">
          <a:avLst/>
        </a:prstGeom>
        <a:noFill/>
        <a:ln w="28575">
          <a:solidFill>
            <a:srgbClr val="C00000"/>
          </a:solidFill>
        </a:ln>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oneCellAnchor>
    <xdr:from>
      <xdr:col>7</xdr:col>
      <xdr:colOff>644231</xdr:colOff>
      <xdr:row>9</xdr:row>
      <xdr:rowOff>349250</xdr:rowOff>
    </xdr:from>
    <xdr:ext cx="2962275" cy="752475"/>
    <xdr:sp macro="" textlink="">
      <xdr:nvSpPr>
        <xdr:cNvPr id="11" name="TextBox 10">
          <a:extLst>
            <a:ext uri="{FF2B5EF4-FFF2-40B4-BE49-F238E27FC236}">
              <a16:creationId xmlns:a16="http://schemas.microsoft.com/office/drawing/2014/main" id="{77237041-5C07-493D-81B9-E21513EFC2FA}"/>
            </a:ext>
          </a:extLst>
        </xdr:cNvPr>
        <xdr:cNvSpPr txBox="1"/>
      </xdr:nvSpPr>
      <xdr:spPr>
        <a:xfrm>
          <a:off x="8232481" y="2301875"/>
          <a:ext cx="2962275" cy="752475"/>
        </a:xfrm>
        <a:prstGeom prst="rect">
          <a:avLst/>
        </a:prstGeom>
        <a:solidFill>
          <a:srgbClr val="FFFF00"/>
        </a:solidFill>
        <a:ln w="28575">
          <a:solidFill>
            <a:srgbClr val="C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100" b="1"/>
            <a:t>New column added for 2020</a:t>
          </a:r>
        </a:p>
        <a:p>
          <a:r>
            <a:rPr lang="en-GB" sz="1100" baseline="0"/>
            <a:t>Post diversified claims</a:t>
          </a:r>
          <a:endParaRPr lang="en-GB" sz="1100"/>
        </a:p>
      </xdr:txBody>
    </xdr:sp>
    <xdr:clientData/>
  </xdr:oneCellAnchor>
  <xdr:twoCellAnchor>
    <xdr:from>
      <xdr:col>8</xdr:col>
      <xdr:colOff>925219</xdr:colOff>
      <xdr:row>11</xdr:row>
      <xdr:rowOff>63500</xdr:rowOff>
    </xdr:from>
    <xdr:to>
      <xdr:col>9</xdr:col>
      <xdr:colOff>609600</xdr:colOff>
      <xdr:row>12</xdr:row>
      <xdr:rowOff>0</xdr:rowOff>
    </xdr:to>
    <xdr:cxnSp macro="">
      <xdr:nvCxnSpPr>
        <xdr:cNvPr id="12" name="Straight Connector 11">
          <a:extLst>
            <a:ext uri="{FF2B5EF4-FFF2-40B4-BE49-F238E27FC236}">
              <a16:creationId xmlns:a16="http://schemas.microsoft.com/office/drawing/2014/main" id="{FBCD43D5-D9BF-4B20-BCA7-6E3212CAB957}"/>
            </a:ext>
          </a:extLst>
        </xdr:cNvPr>
        <xdr:cNvCxnSpPr>
          <a:stCxn id="10" idx="0"/>
          <a:endCxn id="11" idx="2"/>
        </xdr:cNvCxnSpPr>
      </xdr:nvCxnSpPr>
      <xdr:spPr>
        <a:xfrm flipH="1" flipV="1">
          <a:off x="9688219" y="3063875"/>
          <a:ext cx="884531" cy="155575"/>
        </a:xfrm>
        <a:prstGeom prst="line">
          <a:avLst/>
        </a:prstGeom>
        <a:ln>
          <a:solidFill>
            <a:srgbClr val="C00000"/>
          </a:solidFill>
        </a:ln>
        <a:effectLst/>
      </xdr:spPr>
      <xdr:style>
        <a:lnRef idx="2">
          <a:schemeClr val="accent1"/>
        </a:lnRef>
        <a:fillRef idx="0">
          <a:schemeClr val="accent1"/>
        </a:fillRef>
        <a:effectRef idx="1">
          <a:schemeClr val="accent1"/>
        </a:effectRef>
        <a:fontRef idx="minor">
          <a:schemeClr val="tx1"/>
        </a:fontRef>
      </xdr:style>
    </xdr:cxnSp>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638175</xdr:colOff>
      <xdr:row>2</xdr:row>
      <xdr:rowOff>38100</xdr:rowOff>
    </xdr:to>
    <xdr:pic>
      <xdr:nvPicPr>
        <xdr:cNvPr id="2" name="Picture 1">
          <a:extLst>
            <a:ext uri="{FF2B5EF4-FFF2-40B4-BE49-F238E27FC236}">
              <a16:creationId xmlns:a16="http://schemas.microsoft.com/office/drawing/2014/main" id="{00000000-0008-0000-1D00-000002000000}"/>
            </a:ext>
          </a:extLst>
        </xdr:cNvPr>
        <xdr:cNvPicPr>
          <a:picLocks noChangeAspect="1"/>
        </xdr:cNvPicPr>
      </xdr:nvPicPr>
      <xdr:blipFill>
        <a:blip xmlns:r="http://schemas.openxmlformats.org/officeDocument/2006/relationships" r:embed="rId1"/>
        <a:stretch>
          <a:fillRect/>
        </a:stretch>
      </xdr:blipFill>
      <xdr:spPr>
        <a:xfrm>
          <a:off x="0" y="0"/>
          <a:ext cx="1819275" cy="457200"/>
        </a:xfrm>
        <a:prstGeom prst="rect">
          <a:avLst/>
        </a:prstGeom>
        <a:ln w="9525" cmpd="sng">
          <a:noFill/>
        </a:ln>
      </xdr:spPr>
    </xdr:pic>
    <xdr:clientData/>
  </xdr:twoCellAnchor>
  <xdr:twoCellAnchor>
    <xdr:from>
      <xdr:col>0</xdr:col>
      <xdr:colOff>85725</xdr:colOff>
      <xdr:row>124</xdr:row>
      <xdr:rowOff>174626</xdr:rowOff>
    </xdr:from>
    <xdr:to>
      <xdr:col>11</xdr:col>
      <xdr:colOff>365125</xdr:colOff>
      <xdr:row>142</xdr:row>
      <xdr:rowOff>9525</xdr:rowOff>
    </xdr:to>
    <xdr:sp macro="" textlink="">
      <xdr:nvSpPr>
        <xdr:cNvPr id="15" name="Rectangle 14">
          <a:extLst>
            <a:ext uri="{FF2B5EF4-FFF2-40B4-BE49-F238E27FC236}">
              <a16:creationId xmlns:a16="http://schemas.microsoft.com/office/drawing/2014/main" id="{C83CBF8E-6A76-4391-BA16-EA7579B49976}"/>
            </a:ext>
          </a:extLst>
        </xdr:cNvPr>
        <xdr:cNvSpPr/>
      </xdr:nvSpPr>
      <xdr:spPr>
        <a:xfrm>
          <a:off x="85725" y="39798626"/>
          <a:ext cx="13547725" cy="4835524"/>
        </a:xfrm>
        <a:prstGeom prst="rect">
          <a:avLst/>
        </a:prstGeom>
        <a:noFill/>
        <a:ln w="28575">
          <a:solidFill>
            <a:srgbClr val="C00000"/>
          </a:solidFill>
        </a:ln>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oneCellAnchor>
    <xdr:from>
      <xdr:col>9</xdr:col>
      <xdr:colOff>1809750</xdr:colOff>
      <xdr:row>121</xdr:row>
      <xdr:rowOff>205628</xdr:rowOff>
    </xdr:from>
    <xdr:ext cx="1776693" cy="717736"/>
    <xdr:sp macro="" textlink="">
      <xdr:nvSpPr>
        <xdr:cNvPr id="16" name="TextBox 15">
          <a:extLst>
            <a:ext uri="{FF2B5EF4-FFF2-40B4-BE49-F238E27FC236}">
              <a16:creationId xmlns:a16="http://schemas.microsoft.com/office/drawing/2014/main" id="{91F0D1AD-33F1-40A1-BF43-0BB1E956C4F3}"/>
            </a:ext>
          </a:extLst>
        </xdr:cNvPr>
        <xdr:cNvSpPr txBox="1"/>
      </xdr:nvSpPr>
      <xdr:spPr>
        <a:xfrm>
          <a:off x="11258550" y="38858078"/>
          <a:ext cx="1776693" cy="717736"/>
        </a:xfrm>
        <a:prstGeom prst="rect">
          <a:avLst/>
        </a:prstGeom>
        <a:solidFill>
          <a:srgbClr val="FFFF00"/>
        </a:solidFill>
        <a:ln w="28575">
          <a:solidFill>
            <a:srgbClr val="C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100" b="1"/>
            <a:t>New Question 6 for 2020</a:t>
          </a:r>
          <a:endParaRPr lang="en-GB" sz="1100"/>
        </a:p>
      </xdr:txBody>
    </xdr:sp>
    <xdr:clientData/>
  </xdr:oneCellAnchor>
  <xdr:twoCellAnchor>
    <xdr:from>
      <xdr:col>10</xdr:col>
      <xdr:colOff>421622</xdr:colOff>
      <xdr:row>123</xdr:row>
      <xdr:rowOff>142314</xdr:rowOff>
    </xdr:from>
    <xdr:to>
      <xdr:col>11</xdr:col>
      <xdr:colOff>361950</xdr:colOff>
      <xdr:row>124</xdr:row>
      <xdr:rowOff>171450</xdr:rowOff>
    </xdr:to>
    <xdr:cxnSp macro="">
      <xdr:nvCxnSpPr>
        <xdr:cNvPr id="17" name="Straight Connector 16">
          <a:extLst>
            <a:ext uri="{FF2B5EF4-FFF2-40B4-BE49-F238E27FC236}">
              <a16:creationId xmlns:a16="http://schemas.microsoft.com/office/drawing/2014/main" id="{4127FF78-025C-4547-BCF0-A55E8BA2AAE3}"/>
            </a:ext>
          </a:extLst>
        </xdr:cNvPr>
        <xdr:cNvCxnSpPr>
          <a:endCxn id="16" idx="2"/>
        </xdr:cNvCxnSpPr>
      </xdr:nvCxnSpPr>
      <xdr:spPr>
        <a:xfrm flipH="1" flipV="1">
          <a:off x="12146897" y="39575814"/>
          <a:ext cx="1483378" cy="219636"/>
        </a:xfrm>
        <a:prstGeom prst="line">
          <a:avLst/>
        </a:prstGeom>
        <a:ln>
          <a:solidFill>
            <a:srgbClr val="C00000"/>
          </a:solidFill>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3</xdr:col>
      <xdr:colOff>876300</xdr:colOff>
      <xdr:row>113</xdr:row>
      <xdr:rowOff>168089</xdr:rowOff>
    </xdr:from>
    <xdr:to>
      <xdr:col>5</xdr:col>
      <xdr:colOff>0</xdr:colOff>
      <xdr:row>123</xdr:row>
      <xdr:rowOff>95250</xdr:rowOff>
    </xdr:to>
    <xdr:sp macro="" textlink="">
      <xdr:nvSpPr>
        <xdr:cNvPr id="18" name="Rectangle 17">
          <a:extLst>
            <a:ext uri="{FF2B5EF4-FFF2-40B4-BE49-F238E27FC236}">
              <a16:creationId xmlns:a16="http://schemas.microsoft.com/office/drawing/2014/main" id="{CEAD6D00-AE64-41FE-ABF9-1B722143690B}"/>
            </a:ext>
          </a:extLst>
        </xdr:cNvPr>
        <xdr:cNvSpPr/>
      </xdr:nvSpPr>
      <xdr:spPr>
        <a:xfrm>
          <a:off x="2051050" y="36521839"/>
          <a:ext cx="1520825" cy="3895911"/>
        </a:xfrm>
        <a:prstGeom prst="rect">
          <a:avLst/>
        </a:prstGeom>
        <a:noFill/>
        <a:ln w="28575">
          <a:solidFill>
            <a:srgbClr val="C00000"/>
          </a:solidFill>
        </a:ln>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twoCellAnchor>
    <xdr:from>
      <xdr:col>5</xdr:col>
      <xdr:colOff>9525</xdr:colOff>
      <xdr:row>111</xdr:row>
      <xdr:rowOff>3758173</xdr:rowOff>
    </xdr:from>
    <xdr:to>
      <xdr:col>9</xdr:col>
      <xdr:colOff>828115</xdr:colOff>
      <xdr:row>113</xdr:row>
      <xdr:rowOff>171450</xdr:rowOff>
    </xdr:to>
    <xdr:cxnSp macro="">
      <xdr:nvCxnSpPr>
        <xdr:cNvPr id="19" name="Straight Connector 18">
          <a:extLst>
            <a:ext uri="{FF2B5EF4-FFF2-40B4-BE49-F238E27FC236}">
              <a16:creationId xmlns:a16="http://schemas.microsoft.com/office/drawing/2014/main" id="{727A9EF3-B876-4C97-B9E4-135F80656AE9}"/>
            </a:ext>
          </a:extLst>
        </xdr:cNvPr>
        <xdr:cNvCxnSpPr>
          <a:endCxn id="29" idx="1"/>
        </xdr:cNvCxnSpPr>
      </xdr:nvCxnSpPr>
      <xdr:spPr>
        <a:xfrm flipV="1">
          <a:off x="3590925" y="35876473"/>
          <a:ext cx="6685990" cy="432827"/>
        </a:xfrm>
        <a:prstGeom prst="line">
          <a:avLst/>
        </a:prstGeom>
        <a:ln>
          <a:solidFill>
            <a:srgbClr val="C00000"/>
          </a:solidFill>
        </a:ln>
        <a:effectLst/>
      </xdr:spPr>
      <xdr:style>
        <a:lnRef idx="2">
          <a:schemeClr val="accent1"/>
        </a:lnRef>
        <a:fillRef idx="0">
          <a:schemeClr val="accent1"/>
        </a:fillRef>
        <a:effectRef idx="1">
          <a:schemeClr val="accent1"/>
        </a:effectRef>
        <a:fontRef idx="minor">
          <a:schemeClr val="tx1"/>
        </a:fontRef>
      </xdr:style>
    </xdr:cxnSp>
    <xdr:clientData/>
  </xdr:twoCellAnchor>
  <xdr:oneCellAnchor>
    <xdr:from>
      <xdr:col>9</xdr:col>
      <xdr:colOff>828115</xdr:colOff>
      <xdr:row>111</xdr:row>
      <xdr:rowOff>3399305</xdr:rowOff>
    </xdr:from>
    <xdr:ext cx="1949823" cy="717736"/>
    <xdr:sp macro="" textlink="">
      <xdr:nvSpPr>
        <xdr:cNvPr id="29" name="TextBox 28">
          <a:extLst>
            <a:ext uri="{FF2B5EF4-FFF2-40B4-BE49-F238E27FC236}">
              <a16:creationId xmlns:a16="http://schemas.microsoft.com/office/drawing/2014/main" id="{E08B5D07-F43D-4632-B4B8-C4425E086727}"/>
            </a:ext>
          </a:extLst>
        </xdr:cNvPr>
        <xdr:cNvSpPr txBox="1"/>
      </xdr:nvSpPr>
      <xdr:spPr>
        <a:xfrm>
          <a:off x="10276915" y="35517605"/>
          <a:ext cx="1949823" cy="717736"/>
        </a:xfrm>
        <a:prstGeom prst="rect">
          <a:avLst/>
        </a:prstGeom>
        <a:solidFill>
          <a:srgbClr val="FFFF00"/>
        </a:solidFill>
        <a:ln w="28575">
          <a:solidFill>
            <a:srgbClr val="C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100" b="1"/>
            <a:t>New column added for 2020</a:t>
          </a:r>
        </a:p>
        <a:p>
          <a:r>
            <a:rPr lang="en-GB" sz="1100" b="0"/>
            <a:t>Mean (One year)</a:t>
          </a:r>
        </a:p>
      </xdr:txBody>
    </xdr:sp>
    <xdr:clientData/>
  </xdr:oneCellAnchor>
</xdr:wsDr>
</file>

<file path=xl/drawings/drawing23.xml><?xml version="1.0" encoding="utf-8"?>
<xdr:wsDr xmlns:xdr="http://schemas.openxmlformats.org/drawingml/2006/spreadsheetDrawing" xmlns:a="http://schemas.openxmlformats.org/drawingml/2006/main">
  <xdr:twoCellAnchor editAs="oneCell">
    <xdr:from>
      <xdr:col>4</xdr:col>
      <xdr:colOff>0</xdr:colOff>
      <xdr:row>3</xdr:row>
      <xdr:rowOff>0</xdr:rowOff>
    </xdr:from>
    <xdr:to>
      <xdr:col>4</xdr:col>
      <xdr:colOff>9525</xdr:colOff>
      <xdr:row>3</xdr:row>
      <xdr:rowOff>0</xdr:rowOff>
    </xdr:to>
    <xdr:pic>
      <xdr:nvPicPr>
        <xdr:cNvPr id="2" name="Picture 16" descr="clear">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3" name="Picture 17" descr="clear">
          <a:extLst>
            <a:ext uri="{FF2B5EF4-FFF2-40B4-BE49-F238E27FC236}">
              <a16:creationId xmlns:a16="http://schemas.microsoft.com/office/drawing/2014/main" id="{00000000-0008-0000-1E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4" name="Picture 18" descr="clear">
          <a:extLst>
            <a:ext uri="{FF2B5EF4-FFF2-40B4-BE49-F238E27FC236}">
              <a16:creationId xmlns:a16="http://schemas.microsoft.com/office/drawing/2014/main" id="{00000000-0008-0000-1E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5" name="Picture 19" descr="clear">
          <a:extLst>
            <a:ext uri="{FF2B5EF4-FFF2-40B4-BE49-F238E27FC236}">
              <a16:creationId xmlns:a16="http://schemas.microsoft.com/office/drawing/2014/main" id="{00000000-0008-0000-1E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6" name="Picture 20" descr="clear">
          <a:extLst>
            <a:ext uri="{FF2B5EF4-FFF2-40B4-BE49-F238E27FC236}">
              <a16:creationId xmlns:a16="http://schemas.microsoft.com/office/drawing/2014/main" id="{00000000-0008-0000-1E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7" name="Picture 21" descr="clear">
          <a:extLst>
            <a:ext uri="{FF2B5EF4-FFF2-40B4-BE49-F238E27FC236}">
              <a16:creationId xmlns:a16="http://schemas.microsoft.com/office/drawing/2014/main" id="{00000000-0008-0000-1E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8" name="Picture 22" descr="clear">
          <a:extLst>
            <a:ext uri="{FF2B5EF4-FFF2-40B4-BE49-F238E27FC236}">
              <a16:creationId xmlns:a16="http://schemas.microsoft.com/office/drawing/2014/main" id="{00000000-0008-0000-1E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9" name="Picture 23" descr="clear">
          <a:extLst>
            <a:ext uri="{FF2B5EF4-FFF2-40B4-BE49-F238E27FC236}">
              <a16:creationId xmlns:a16="http://schemas.microsoft.com/office/drawing/2014/main" id="{00000000-0008-0000-1E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0" name="Picture 24" descr="clear">
          <a:extLst>
            <a:ext uri="{FF2B5EF4-FFF2-40B4-BE49-F238E27FC236}">
              <a16:creationId xmlns:a16="http://schemas.microsoft.com/office/drawing/2014/main" id="{00000000-0008-0000-1E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1" name="Picture 25" descr="clear">
          <a:extLst>
            <a:ext uri="{FF2B5EF4-FFF2-40B4-BE49-F238E27FC236}">
              <a16:creationId xmlns:a16="http://schemas.microsoft.com/office/drawing/2014/main" id="{00000000-0008-0000-1E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2" name="Picture 26" descr="clear">
          <a:extLst>
            <a:ext uri="{FF2B5EF4-FFF2-40B4-BE49-F238E27FC236}">
              <a16:creationId xmlns:a16="http://schemas.microsoft.com/office/drawing/2014/main" id="{00000000-0008-0000-1E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3" name="Picture 27" descr="clear">
          <a:extLst>
            <a:ext uri="{FF2B5EF4-FFF2-40B4-BE49-F238E27FC236}">
              <a16:creationId xmlns:a16="http://schemas.microsoft.com/office/drawing/2014/main" id="{00000000-0008-0000-1E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4" name="Picture 28" descr="clear">
          <a:extLst>
            <a:ext uri="{FF2B5EF4-FFF2-40B4-BE49-F238E27FC236}">
              <a16:creationId xmlns:a16="http://schemas.microsoft.com/office/drawing/2014/main" id="{00000000-0008-0000-1E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5" name="Picture 29" descr="clear">
          <a:extLst>
            <a:ext uri="{FF2B5EF4-FFF2-40B4-BE49-F238E27FC236}">
              <a16:creationId xmlns:a16="http://schemas.microsoft.com/office/drawing/2014/main" id="{00000000-0008-0000-1E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6" name="Picture 30" descr="clear">
          <a:extLst>
            <a:ext uri="{FF2B5EF4-FFF2-40B4-BE49-F238E27FC236}">
              <a16:creationId xmlns:a16="http://schemas.microsoft.com/office/drawing/2014/main" id="{00000000-0008-0000-1E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7" name="Picture 31" descr="clear">
          <a:extLst>
            <a:ext uri="{FF2B5EF4-FFF2-40B4-BE49-F238E27FC236}">
              <a16:creationId xmlns:a16="http://schemas.microsoft.com/office/drawing/2014/main" id="{00000000-0008-0000-1E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8" name="Picture 32" descr="clear">
          <a:extLst>
            <a:ext uri="{FF2B5EF4-FFF2-40B4-BE49-F238E27FC236}">
              <a16:creationId xmlns:a16="http://schemas.microsoft.com/office/drawing/2014/main" id="{00000000-0008-0000-1E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9" name="Picture 33" descr="clear">
          <a:extLst>
            <a:ext uri="{FF2B5EF4-FFF2-40B4-BE49-F238E27FC236}">
              <a16:creationId xmlns:a16="http://schemas.microsoft.com/office/drawing/2014/main" id="{00000000-0008-0000-1E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0" name="Picture 34" descr="clear">
          <a:extLst>
            <a:ext uri="{FF2B5EF4-FFF2-40B4-BE49-F238E27FC236}">
              <a16:creationId xmlns:a16="http://schemas.microsoft.com/office/drawing/2014/main" id="{00000000-0008-0000-1E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1" name="Picture 35" descr="clear">
          <a:extLst>
            <a:ext uri="{FF2B5EF4-FFF2-40B4-BE49-F238E27FC236}">
              <a16:creationId xmlns:a16="http://schemas.microsoft.com/office/drawing/2014/main" id="{00000000-0008-0000-1E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2" name="Picture 36" descr="clear">
          <a:extLst>
            <a:ext uri="{FF2B5EF4-FFF2-40B4-BE49-F238E27FC236}">
              <a16:creationId xmlns:a16="http://schemas.microsoft.com/office/drawing/2014/main" id="{00000000-0008-0000-1E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3" name="Picture 37" descr="clear">
          <a:extLst>
            <a:ext uri="{FF2B5EF4-FFF2-40B4-BE49-F238E27FC236}">
              <a16:creationId xmlns:a16="http://schemas.microsoft.com/office/drawing/2014/main" id="{00000000-0008-0000-1E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4" name="Picture 38" descr="clear">
          <a:extLst>
            <a:ext uri="{FF2B5EF4-FFF2-40B4-BE49-F238E27FC236}">
              <a16:creationId xmlns:a16="http://schemas.microsoft.com/office/drawing/2014/main" id="{00000000-0008-0000-1E00-00001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5" name="Picture 39" descr="clear">
          <a:extLst>
            <a:ext uri="{FF2B5EF4-FFF2-40B4-BE49-F238E27FC236}">
              <a16:creationId xmlns:a16="http://schemas.microsoft.com/office/drawing/2014/main" id="{00000000-0008-0000-1E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6" name="Picture 40" descr="clear">
          <a:extLst>
            <a:ext uri="{FF2B5EF4-FFF2-40B4-BE49-F238E27FC236}">
              <a16:creationId xmlns:a16="http://schemas.microsoft.com/office/drawing/2014/main" id="{00000000-0008-0000-1E00-00001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7" name="Picture 41" descr="clear">
          <a:extLst>
            <a:ext uri="{FF2B5EF4-FFF2-40B4-BE49-F238E27FC236}">
              <a16:creationId xmlns:a16="http://schemas.microsoft.com/office/drawing/2014/main" id="{00000000-0008-0000-1E00-00001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8" name="Picture 42" descr="clear">
          <a:extLst>
            <a:ext uri="{FF2B5EF4-FFF2-40B4-BE49-F238E27FC236}">
              <a16:creationId xmlns:a16="http://schemas.microsoft.com/office/drawing/2014/main" id="{00000000-0008-0000-1E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9525</xdr:colOff>
      <xdr:row>24</xdr:row>
      <xdr:rowOff>9525</xdr:rowOff>
    </xdr:to>
    <xdr:pic>
      <xdr:nvPicPr>
        <xdr:cNvPr id="29" name="Picture 28" descr="clear">
          <a:extLst>
            <a:ext uri="{FF2B5EF4-FFF2-40B4-BE49-F238E27FC236}">
              <a16:creationId xmlns:a16="http://schemas.microsoft.com/office/drawing/2014/main" id="{436FF317-882B-4ACA-925A-275741CD58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38450" y="4610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9525</xdr:colOff>
      <xdr:row>24</xdr:row>
      <xdr:rowOff>9525</xdr:rowOff>
    </xdr:to>
    <xdr:pic>
      <xdr:nvPicPr>
        <xdr:cNvPr id="30" name="Picture 29" descr="clear">
          <a:extLst>
            <a:ext uri="{FF2B5EF4-FFF2-40B4-BE49-F238E27FC236}">
              <a16:creationId xmlns:a16="http://schemas.microsoft.com/office/drawing/2014/main" id="{69E927D3-C67B-48A0-B47C-E93A95475F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38450" y="4610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9525</xdr:colOff>
      <xdr:row>24</xdr:row>
      <xdr:rowOff>9525</xdr:rowOff>
    </xdr:to>
    <xdr:pic>
      <xdr:nvPicPr>
        <xdr:cNvPr id="31" name="Picture 30" descr="clear">
          <a:extLst>
            <a:ext uri="{FF2B5EF4-FFF2-40B4-BE49-F238E27FC236}">
              <a16:creationId xmlns:a16="http://schemas.microsoft.com/office/drawing/2014/main" id="{787E7A2F-D3A5-4565-AD82-021772277E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38450" y="4610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0</xdr:colOff>
      <xdr:row>29</xdr:row>
      <xdr:rowOff>0</xdr:rowOff>
    </xdr:from>
    <xdr:ext cx="9525" cy="9525"/>
    <xdr:pic>
      <xdr:nvPicPr>
        <xdr:cNvPr id="32" name="Picture 31" descr="clear">
          <a:extLst>
            <a:ext uri="{FF2B5EF4-FFF2-40B4-BE49-F238E27FC236}">
              <a16:creationId xmlns:a16="http://schemas.microsoft.com/office/drawing/2014/main" id="{349F2EAD-5BD5-48C3-82D3-79A060A230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38450" y="147923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29</xdr:row>
      <xdr:rowOff>0</xdr:rowOff>
    </xdr:from>
    <xdr:ext cx="9525" cy="9525"/>
    <xdr:pic>
      <xdr:nvPicPr>
        <xdr:cNvPr id="33" name="Picture 32" descr="clear">
          <a:extLst>
            <a:ext uri="{FF2B5EF4-FFF2-40B4-BE49-F238E27FC236}">
              <a16:creationId xmlns:a16="http://schemas.microsoft.com/office/drawing/2014/main" id="{6E266144-9834-4FF6-BB58-03D9663B0E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38450" y="147923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29</xdr:row>
      <xdr:rowOff>0</xdr:rowOff>
    </xdr:from>
    <xdr:ext cx="9525" cy="9525"/>
    <xdr:pic>
      <xdr:nvPicPr>
        <xdr:cNvPr id="34" name="Picture 33" descr="clear">
          <a:extLst>
            <a:ext uri="{FF2B5EF4-FFF2-40B4-BE49-F238E27FC236}">
              <a16:creationId xmlns:a16="http://schemas.microsoft.com/office/drawing/2014/main" id="{4F217413-4D44-4E39-948D-12DADB8E2B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38450" y="147923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26</xdr:row>
      <xdr:rowOff>0</xdr:rowOff>
    </xdr:from>
    <xdr:ext cx="9525" cy="9525"/>
    <xdr:pic>
      <xdr:nvPicPr>
        <xdr:cNvPr id="35" name="Picture 34" descr="clear">
          <a:extLst>
            <a:ext uri="{FF2B5EF4-FFF2-40B4-BE49-F238E27FC236}">
              <a16:creationId xmlns:a16="http://schemas.microsoft.com/office/drawing/2014/main" id="{1DC1AEEE-4ADC-48BD-AB31-10FD12F601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47923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26</xdr:row>
      <xdr:rowOff>0</xdr:rowOff>
    </xdr:from>
    <xdr:ext cx="9525" cy="9525"/>
    <xdr:pic>
      <xdr:nvPicPr>
        <xdr:cNvPr id="36" name="Picture 35" descr="clear">
          <a:extLst>
            <a:ext uri="{FF2B5EF4-FFF2-40B4-BE49-F238E27FC236}">
              <a16:creationId xmlns:a16="http://schemas.microsoft.com/office/drawing/2014/main" id="{F9140438-5676-478F-81EB-EDB53112E5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47923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26</xdr:row>
      <xdr:rowOff>0</xdr:rowOff>
    </xdr:from>
    <xdr:ext cx="9525" cy="9525"/>
    <xdr:pic>
      <xdr:nvPicPr>
        <xdr:cNvPr id="37" name="Picture 36" descr="clear">
          <a:extLst>
            <a:ext uri="{FF2B5EF4-FFF2-40B4-BE49-F238E27FC236}">
              <a16:creationId xmlns:a16="http://schemas.microsoft.com/office/drawing/2014/main" id="{E42C30E9-FAFE-48A8-8297-FCF4806E31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47923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4.xml><?xml version="1.0" encoding="utf-8"?>
<xdr:wsDr xmlns:xdr="http://schemas.openxmlformats.org/drawingml/2006/spreadsheetDrawing" xmlns:a="http://schemas.openxmlformats.org/drawingml/2006/main">
  <xdr:twoCellAnchor>
    <xdr:from>
      <xdr:col>2</xdr:col>
      <xdr:colOff>447675</xdr:colOff>
      <xdr:row>15</xdr:row>
      <xdr:rowOff>9525</xdr:rowOff>
    </xdr:from>
    <xdr:to>
      <xdr:col>5</xdr:col>
      <xdr:colOff>1035600</xdr:colOff>
      <xdr:row>30</xdr:row>
      <xdr:rowOff>32025</xdr:rowOff>
    </xdr:to>
    <xdr:graphicFrame macro="">
      <xdr:nvGraphicFramePr>
        <xdr:cNvPr id="2" name="Chart 1">
          <a:extLst>
            <a:ext uri="{FF2B5EF4-FFF2-40B4-BE49-F238E27FC236}">
              <a16:creationId xmlns:a16="http://schemas.microsoft.com/office/drawing/2014/main" id="{00000000-0008-0000-1F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1495425</xdr:colOff>
      <xdr:row>15</xdr:row>
      <xdr:rowOff>0</xdr:rowOff>
    </xdr:from>
    <xdr:to>
      <xdr:col>7</xdr:col>
      <xdr:colOff>906375</xdr:colOff>
      <xdr:row>30</xdr:row>
      <xdr:rowOff>22500</xdr:rowOff>
    </xdr:to>
    <xdr:graphicFrame macro="">
      <xdr:nvGraphicFramePr>
        <xdr:cNvPr id="3" name="Chart 2">
          <a:extLst>
            <a:ext uri="{FF2B5EF4-FFF2-40B4-BE49-F238E27FC236}">
              <a16:creationId xmlns:a16="http://schemas.microsoft.com/office/drawing/2014/main" id="{00000000-0008-0000-1F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476251</xdr:colOff>
      <xdr:row>41</xdr:row>
      <xdr:rowOff>9526</xdr:rowOff>
    </xdr:from>
    <xdr:to>
      <xdr:col>5</xdr:col>
      <xdr:colOff>1064176</xdr:colOff>
      <xdr:row>56</xdr:row>
      <xdr:rowOff>12976</xdr:rowOff>
    </xdr:to>
    <xdr:graphicFrame macro="">
      <xdr:nvGraphicFramePr>
        <xdr:cNvPr id="4" name="Chart 3">
          <a:extLst>
            <a:ext uri="{FF2B5EF4-FFF2-40B4-BE49-F238E27FC236}">
              <a16:creationId xmlns:a16="http://schemas.microsoft.com/office/drawing/2014/main" id="{00000000-0008-0000-1F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1466851</xdr:colOff>
      <xdr:row>41</xdr:row>
      <xdr:rowOff>0</xdr:rowOff>
    </xdr:from>
    <xdr:to>
      <xdr:col>7</xdr:col>
      <xdr:colOff>877801</xdr:colOff>
      <xdr:row>56</xdr:row>
      <xdr:rowOff>3450</xdr:rowOff>
    </xdr:to>
    <xdr:graphicFrame macro="">
      <xdr:nvGraphicFramePr>
        <xdr:cNvPr id="5" name="Chart 4">
          <a:extLst>
            <a:ext uri="{FF2B5EF4-FFF2-40B4-BE49-F238E27FC236}">
              <a16:creationId xmlns:a16="http://schemas.microsoft.com/office/drawing/2014/main" id="{00000000-0008-0000-1F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523875</xdr:colOff>
      <xdr:row>67</xdr:row>
      <xdr:rowOff>47625</xdr:rowOff>
    </xdr:from>
    <xdr:to>
      <xdr:col>5</xdr:col>
      <xdr:colOff>1111800</xdr:colOff>
      <xdr:row>82</xdr:row>
      <xdr:rowOff>70125</xdr:rowOff>
    </xdr:to>
    <xdr:graphicFrame macro="">
      <xdr:nvGraphicFramePr>
        <xdr:cNvPr id="6" name="Chart 5">
          <a:extLst>
            <a:ext uri="{FF2B5EF4-FFF2-40B4-BE49-F238E27FC236}">
              <a16:creationId xmlns:a16="http://schemas.microsoft.com/office/drawing/2014/main" id="{00000000-0008-0000-1F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1438275</xdr:colOff>
      <xdr:row>67</xdr:row>
      <xdr:rowOff>76200</xdr:rowOff>
    </xdr:from>
    <xdr:to>
      <xdr:col>7</xdr:col>
      <xdr:colOff>849225</xdr:colOff>
      <xdr:row>82</xdr:row>
      <xdr:rowOff>98700</xdr:rowOff>
    </xdr:to>
    <xdr:graphicFrame macro="">
      <xdr:nvGraphicFramePr>
        <xdr:cNvPr id="7" name="Chart 6">
          <a:extLst>
            <a:ext uri="{FF2B5EF4-FFF2-40B4-BE49-F238E27FC236}">
              <a16:creationId xmlns:a16="http://schemas.microsoft.com/office/drawing/2014/main" id="{00000000-0008-0000-1F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514350</xdr:colOff>
      <xdr:row>93</xdr:row>
      <xdr:rowOff>9524</xdr:rowOff>
    </xdr:from>
    <xdr:to>
      <xdr:col>5</xdr:col>
      <xdr:colOff>1102275</xdr:colOff>
      <xdr:row>107</xdr:row>
      <xdr:rowOff>203474</xdr:rowOff>
    </xdr:to>
    <xdr:graphicFrame macro="">
      <xdr:nvGraphicFramePr>
        <xdr:cNvPr id="8" name="Chart 7">
          <a:extLst>
            <a:ext uri="{FF2B5EF4-FFF2-40B4-BE49-F238E27FC236}">
              <a16:creationId xmlns:a16="http://schemas.microsoft.com/office/drawing/2014/main" id="{00000000-0008-0000-1F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1390650</xdr:colOff>
      <xdr:row>93</xdr:row>
      <xdr:rowOff>19049</xdr:rowOff>
    </xdr:from>
    <xdr:to>
      <xdr:col>7</xdr:col>
      <xdr:colOff>801600</xdr:colOff>
      <xdr:row>108</xdr:row>
      <xdr:rowOff>3449</xdr:rowOff>
    </xdr:to>
    <xdr:graphicFrame macro="">
      <xdr:nvGraphicFramePr>
        <xdr:cNvPr id="9" name="Chart 8">
          <a:extLst>
            <a:ext uri="{FF2B5EF4-FFF2-40B4-BE49-F238E27FC236}">
              <a16:creationId xmlns:a16="http://schemas.microsoft.com/office/drawing/2014/main" id="{00000000-0008-0000-1F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1</xdr:colOff>
      <xdr:row>129</xdr:row>
      <xdr:rowOff>104775</xdr:rowOff>
    </xdr:from>
    <xdr:to>
      <xdr:col>6</xdr:col>
      <xdr:colOff>9526</xdr:colOff>
      <xdr:row>139</xdr:row>
      <xdr:rowOff>161925</xdr:rowOff>
    </xdr:to>
    <xdr:graphicFrame macro="">
      <xdr:nvGraphicFramePr>
        <xdr:cNvPr id="10" name="Chart 9">
          <a:extLst>
            <a:ext uri="{FF2B5EF4-FFF2-40B4-BE49-F238E27FC236}">
              <a16:creationId xmlns:a16="http://schemas.microsoft.com/office/drawing/2014/main" id="{00000000-0008-0000-1F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1</xdr:colOff>
      <xdr:row>160</xdr:row>
      <xdr:rowOff>180975</xdr:rowOff>
    </xdr:from>
    <xdr:to>
      <xdr:col>6</xdr:col>
      <xdr:colOff>0</xdr:colOff>
      <xdr:row>171</xdr:row>
      <xdr:rowOff>38100</xdr:rowOff>
    </xdr:to>
    <xdr:graphicFrame macro="">
      <xdr:nvGraphicFramePr>
        <xdr:cNvPr id="11" name="Chart 10">
          <a:extLst>
            <a:ext uri="{FF2B5EF4-FFF2-40B4-BE49-F238E27FC236}">
              <a16:creationId xmlns:a16="http://schemas.microsoft.com/office/drawing/2014/main" id="{00000000-0008-0000-1F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0</xdr:col>
      <xdr:colOff>0</xdr:colOff>
      <xdr:row>0</xdr:row>
      <xdr:rowOff>0</xdr:rowOff>
    </xdr:from>
    <xdr:to>
      <xdr:col>2</xdr:col>
      <xdr:colOff>1400175</xdr:colOff>
      <xdr:row>2</xdr:row>
      <xdr:rowOff>38100</xdr:rowOff>
    </xdr:to>
    <xdr:pic>
      <xdr:nvPicPr>
        <xdr:cNvPr id="12" name="Picture 11">
          <a:extLst>
            <a:ext uri="{FF2B5EF4-FFF2-40B4-BE49-F238E27FC236}">
              <a16:creationId xmlns:a16="http://schemas.microsoft.com/office/drawing/2014/main" id="{00000000-0008-0000-1F00-00000C000000}"/>
            </a:ext>
          </a:extLst>
        </xdr:cNvPr>
        <xdr:cNvPicPr>
          <a:picLocks noChangeAspect="1"/>
        </xdr:cNvPicPr>
      </xdr:nvPicPr>
      <xdr:blipFill>
        <a:blip xmlns:r="http://schemas.openxmlformats.org/officeDocument/2006/relationships" r:embed="rId11"/>
        <a:stretch>
          <a:fillRect/>
        </a:stretch>
      </xdr:blipFill>
      <xdr:spPr>
        <a:xfrm>
          <a:off x="0" y="0"/>
          <a:ext cx="1819275" cy="457200"/>
        </a:xfrm>
        <a:prstGeom prst="rect">
          <a:avLst/>
        </a:prstGeom>
        <a:ln w="9525" cmpd="sng">
          <a:noFill/>
        </a:ln>
      </xdr:spPr>
    </xdr:pic>
    <xdr:clientData/>
  </xdr:twoCellAnchor>
  <xdr:twoCellAnchor>
    <xdr:from>
      <xdr:col>2</xdr:col>
      <xdr:colOff>1</xdr:colOff>
      <xdr:row>191</xdr:row>
      <xdr:rowOff>104774</xdr:rowOff>
    </xdr:from>
    <xdr:to>
      <xdr:col>6</xdr:col>
      <xdr:colOff>9526</xdr:colOff>
      <xdr:row>204</xdr:row>
      <xdr:rowOff>57150</xdr:rowOff>
    </xdr:to>
    <xdr:graphicFrame macro="">
      <xdr:nvGraphicFramePr>
        <xdr:cNvPr id="13" name="Chart 12">
          <a:extLst>
            <a:ext uri="{FF2B5EF4-FFF2-40B4-BE49-F238E27FC236}">
              <a16:creationId xmlns:a16="http://schemas.microsoft.com/office/drawing/2014/main" id="{041B7418-7438-4398-9781-86FEE3BFBB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161925</xdr:colOff>
      <xdr:row>177</xdr:row>
      <xdr:rowOff>142875</xdr:rowOff>
    </xdr:from>
    <xdr:to>
      <xdr:col>6</xdr:col>
      <xdr:colOff>47626</xdr:colOff>
      <xdr:row>190</xdr:row>
      <xdr:rowOff>152400</xdr:rowOff>
    </xdr:to>
    <xdr:sp macro="" textlink="">
      <xdr:nvSpPr>
        <xdr:cNvPr id="14" name="Rectangle 13">
          <a:extLst>
            <a:ext uri="{FF2B5EF4-FFF2-40B4-BE49-F238E27FC236}">
              <a16:creationId xmlns:a16="http://schemas.microsoft.com/office/drawing/2014/main" id="{3F032222-EA23-4F03-8C7F-977A715DAC3A}"/>
            </a:ext>
          </a:extLst>
        </xdr:cNvPr>
        <xdr:cNvSpPr/>
      </xdr:nvSpPr>
      <xdr:spPr>
        <a:xfrm>
          <a:off x="295275" y="50987325"/>
          <a:ext cx="8839201" cy="7505700"/>
        </a:xfrm>
        <a:prstGeom prst="rect">
          <a:avLst/>
        </a:prstGeom>
        <a:noFill/>
        <a:ln w="28575">
          <a:solidFill>
            <a:srgbClr val="C00000"/>
          </a:solidFill>
        </a:ln>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oneCellAnchor>
    <xdr:from>
      <xdr:col>6</xdr:col>
      <xdr:colOff>501537</xdr:colOff>
      <xdr:row>180</xdr:row>
      <xdr:rowOff>518550</xdr:rowOff>
    </xdr:from>
    <xdr:ext cx="2043209" cy="862910"/>
    <xdr:sp macro="" textlink="">
      <xdr:nvSpPr>
        <xdr:cNvPr id="15" name="TextBox 14">
          <a:extLst>
            <a:ext uri="{FF2B5EF4-FFF2-40B4-BE49-F238E27FC236}">
              <a16:creationId xmlns:a16="http://schemas.microsoft.com/office/drawing/2014/main" id="{F3403037-06FF-413E-B2D5-394FAAD6B78D}"/>
            </a:ext>
          </a:extLst>
        </xdr:cNvPr>
        <xdr:cNvSpPr txBox="1"/>
      </xdr:nvSpPr>
      <xdr:spPr>
        <a:xfrm>
          <a:off x="9588387" y="51934500"/>
          <a:ext cx="2043209" cy="862910"/>
        </a:xfrm>
        <a:prstGeom prst="rect">
          <a:avLst/>
        </a:prstGeom>
        <a:solidFill>
          <a:srgbClr val="FFFF00"/>
        </a:solidFill>
        <a:ln w="28575">
          <a:solidFill>
            <a:srgbClr val="C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100" b="1">
              <a:solidFill>
                <a:schemeClr val="tx1"/>
              </a:solidFill>
              <a:effectLst/>
              <a:latin typeface="+mn-lt"/>
              <a:ea typeface="+mn-ea"/>
              <a:cs typeface="+mn-cs"/>
            </a:rPr>
            <a:t>New Question 7 for 2020</a:t>
          </a:r>
          <a:endParaRPr lang="en-GB">
            <a:effectLst/>
          </a:endParaRPr>
        </a:p>
      </xdr:txBody>
    </xdr:sp>
    <xdr:clientData/>
  </xdr:oneCellAnchor>
  <xdr:twoCellAnchor>
    <xdr:from>
      <xdr:col>6</xdr:col>
      <xdr:colOff>47626</xdr:colOff>
      <xdr:row>181</xdr:row>
      <xdr:rowOff>216580</xdr:rowOff>
    </xdr:from>
    <xdr:to>
      <xdr:col>6</xdr:col>
      <xdr:colOff>501537</xdr:colOff>
      <xdr:row>184</xdr:row>
      <xdr:rowOff>390525</xdr:rowOff>
    </xdr:to>
    <xdr:cxnSp macro="">
      <xdr:nvCxnSpPr>
        <xdr:cNvPr id="16" name="Straight Connector 15">
          <a:extLst>
            <a:ext uri="{FF2B5EF4-FFF2-40B4-BE49-F238E27FC236}">
              <a16:creationId xmlns:a16="http://schemas.microsoft.com/office/drawing/2014/main" id="{3BEF54C8-6429-4C61-91C8-7FC7AB6E23BD}"/>
            </a:ext>
          </a:extLst>
        </xdr:cNvPr>
        <xdr:cNvCxnSpPr>
          <a:stCxn id="14" idx="3"/>
          <a:endCxn id="15" idx="1"/>
        </xdr:cNvCxnSpPr>
      </xdr:nvCxnSpPr>
      <xdr:spPr>
        <a:xfrm flipV="1">
          <a:off x="9134476" y="52365955"/>
          <a:ext cx="453911" cy="2374220"/>
        </a:xfrm>
        <a:prstGeom prst="line">
          <a:avLst/>
        </a:prstGeom>
        <a:ln>
          <a:solidFill>
            <a:srgbClr val="C00000"/>
          </a:solidFill>
        </a:ln>
        <a:effectLst/>
      </xdr:spPr>
      <xdr:style>
        <a:lnRef idx="2">
          <a:schemeClr val="accent1"/>
        </a:lnRef>
        <a:fillRef idx="0">
          <a:schemeClr val="accent1"/>
        </a:fillRef>
        <a:effectRef idx="1">
          <a:schemeClr val="accent1"/>
        </a:effectRef>
        <a:fontRef idx="minor">
          <a:schemeClr val="tx1"/>
        </a:fontRef>
      </xdr:style>
    </xdr:cxnSp>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1400175</xdr:colOff>
      <xdr:row>2</xdr:row>
      <xdr:rowOff>38100</xdr:rowOff>
    </xdr:to>
    <xdr:pic>
      <xdr:nvPicPr>
        <xdr:cNvPr id="2" name="Picture 1">
          <a:extLst>
            <a:ext uri="{FF2B5EF4-FFF2-40B4-BE49-F238E27FC236}">
              <a16:creationId xmlns:a16="http://schemas.microsoft.com/office/drawing/2014/main" id="{00000000-0008-0000-2100-000002000000}"/>
            </a:ext>
          </a:extLst>
        </xdr:cNvPr>
        <xdr:cNvPicPr>
          <a:picLocks noChangeAspect="1"/>
        </xdr:cNvPicPr>
      </xdr:nvPicPr>
      <xdr:blipFill>
        <a:blip xmlns:r="http://schemas.openxmlformats.org/officeDocument/2006/relationships" r:embed="rId1"/>
        <a:stretch>
          <a:fillRect/>
        </a:stretch>
      </xdr:blipFill>
      <xdr:spPr>
        <a:xfrm>
          <a:off x="0" y="0"/>
          <a:ext cx="1819275" cy="457200"/>
        </a:xfrm>
        <a:prstGeom prst="rect">
          <a:avLst/>
        </a:prstGeom>
        <a:ln w="9525" cmpd="sng">
          <a:noFill/>
        </a:ln>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4</xdr:col>
      <xdr:colOff>0</xdr:colOff>
      <xdr:row>3</xdr:row>
      <xdr:rowOff>0</xdr:rowOff>
    </xdr:from>
    <xdr:to>
      <xdr:col>4</xdr:col>
      <xdr:colOff>9525</xdr:colOff>
      <xdr:row>3</xdr:row>
      <xdr:rowOff>0</xdr:rowOff>
    </xdr:to>
    <xdr:pic>
      <xdr:nvPicPr>
        <xdr:cNvPr id="2" name="Picture 16" descr="clear">
          <a:extLst>
            <a:ext uri="{FF2B5EF4-FFF2-40B4-BE49-F238E27FC236}">
              <a16:creationId xmlns:a16="http://schemas.microsoft.com/office/drawing/2014/main" id="{97C978B3-10F6-4FAC-9245-A67B9C62AF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3" name="Picture 17" descr="clear">
          <a:extLst>
            <a:ext uri="{FF2B5EF4-FFF2-40B4-BE49-F238E27FC236}">
              <a16:creationId xmlns:a16="http://schemas.microsoft.com/office/drawing/2014/main" id="{37582F73-111D-44ED-BFE2-B77F67995D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4" name="Picture 18" descr="clear">
          <a:extLst>
            <a:ext uri="{FF2B5EF4-FFF2-40B4-BE49-F238E27FC236}">
              <a16:creationId xmlns:a16="http://schemas.microsoft.com/office/drawing/2014/main" id="{F704F753-AA89-4547-92E6-4E0A3F6005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5" name="Picture 19" descr="clear">
          <a:extLst>
            <a:ext uri="{FF2B5EF4-FFF2-40B4-BE49-F238E27FC236}">
              <a16:creationId xmlns:a16="http://schemas.microsoft.com/office/drawing/2014/main" id="{E81BF1A3-E108-44CA-BC5E-2528D4B435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6" name="Picture 20" descr="clear">
          <a:extLst>
            <a:ext uri="{FF2B5EF4-FFF2-40B4-BE49-F238E27FC236}">
              <a16:creationId xmlns:a16="http://schemas.microsoft.com/office/drawing/2014/main" id="{5FA393EF-A3C4-49A4-96CF-B1A40020ED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7" name="Picture 21" descr="clear">
          <a:extLst>
            <a:ext uri="{FF2B5EF4-FFF2-40B4-BE49-F238E27FC236}">
              <a16:creationId xmlns:a16="http://schemas.microsoft.com/office/drawing/2014/main" id="{DAD4935A-9626-4251-BA76-0B821A0437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8" name="Picture 22" descr="clear">
          <a:extLst>
            <a:ext uri="{FF2B5EF4-FFF2-40B4-BE49-F238E27FC236}">
              <a16:creationId xmlns:a16="http://schemas.microsoft.com/office/drawing/2014/main" id="{0FDB38D5-F5BF-46C5-AE13-1E4B922EB2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9" name="Picture 23" descr="clear">
          <a:extLst>
            <a:ext uri="{FF2B5EF4-FFF2-40B4-BE49-F238E27FC236}">
              <a16:creationId xmlns:a16="http://schemas.microsoft.com/office/drawing/2014/main" id="{81F7A234-96CE-419C-AE1A-64DBBFF4A4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0" name="Picture 24" descr="clear">
          <a:extLst>
            <a:ext uri="{FF2B5EF4-FFF2-40B4-BE49-F238E27FC236}">
              <a16:creationId xmlns:a16="http://schemas.microsoft.com/office/drawing/2014/main" id="{A03B613C-85CF-4ECD-BF3C-CAC3272A54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1" name="Picture 25" descr="clear">
          <a:extLst>
            <a:ext uri="{FF2B5EF4-FFF2-40B4-BE49-F238E27FC236}">
              <a16:creationId xmlns:a16="http://schemas.microsoft.com/office/drawing/2014/main" id="{0942A98C-CCD6-4671-902B-A73CD47CC9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2" name="Picture 26" descr="clear">
          <a:extLst>
            <a:ext uri="{FF2B5EF4-FFF2-40B4-BE49-F238E27FC236}">
              <a16:creationId xmlns:a16="http://schemas.microsoft.com/office/drawing/2014/main" id="{81A13E18-A39D-4B56-97BC-29C336621E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3" name="Picture 27" descr="clear">
          <a:extLst>
            <a:ext uri="{FF2B5EF4-FFF2-40B4-BE49-F238E27FC236}">
              <a16:creationId xmlns:a16="http://schemas.microsoft.com/office/drawing/2014/main" id="{778AC02B-4CDC-438F-9DA2-FF51B2B2C9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4" name="Picture 28" descr="clear">
          <a:extLst>
            <a:ext uri="{FF2B5EF4-FFF2-40B4-BE49-F238E27FC236}">
              <a16:creationId xmlns:a16="http://schemas.microsoft.com/office/drawing/2014/main" id="{558A6DC1-D95B-49CC-8356-D7DD2F9A5F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5" name="Picture 29" descr="clear">
          <a:extLst>
            <a:ext uri="{FF2B5EF4-FFF2-40B4-BE49-F238E27FC236}">
              <a16:creationId xmlns:a16="http://schemas.microsoft.com/office/drawing/2014/main" id="{B2613673-25C3-4A01-A6AF-B2DB0C9224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6" name="Picture 30" descr="clear">
          <a:extLst>
            <a:ext uri="{FF2B5EF4-FFF2-40B4-BE49-F238E27FC236}">
              <a16:creationId xmlns:a16="http://schemas.microsoft.com/office/drawing/2014/main" id="{999872B5-FEA4-4A1B-AA26-A9F51B42B4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7" name="Picture 31" descr="clear">
          <a:extLst>
            <a:ext uri="{FF2B5EF4-FFF2-40B4-BE49-F238E27FC236}">
              <a16:creationId xmlns:a16="http://schemas.microsoft.com/office/drawing/2014/main" id="{8DEC5FBF-BF79-4E6E-A243-BCCD5BAB63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8" name="Picture 32" descr="clear">
          <a:extLst>
            <a:ext uri="{FF2B5EF4-FFF2-40B4-BE49-F238E27FC236}">
              <a16:creationId xmlns:a16="http://schemas.microsoft.com/office/drawing/2014/main" id="{28045755-456D-44BF-850A-6936C3990D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9" name="Picture 33" descr="clear">
          <a:extLst>
            <a:ext uri="{FF2B5EF4-FFF2-40B4-BE49-F238E27FC236}">
              <a16:creationId xmlns:a16="http://schemas.microsoft.com/office/drawing/2014/main" id="{D70A9949-1A00-4A7C-9040-4C38AB3594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0" name="Picture 34" descr="clear">
          <a:extLst>
            <a:ext uri="{FF2B5EF4-FFF2-40B4-BE49-F238E27FC236}">
              <a16:creationId xmlns:a16="http://schemas.microsoft.com/office/drawing/2014/main" id="{3F880FDF-6577-4297-BBA2-57623C8CA4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1" name="Picture 35" descr="clear">
          <a:extLst>
            <a:ext uri="{FF2B5EF4-FFF2-40B4-BE49-F238E27FC236}">
              <a16:creationId xmlns:a16="http://schemas.microsoft.com/office/drawing/2014/main" id="{93801ED2-4532-4459-AC97-CA939C84F5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2" name="Picture 36" descr="clear">
          <a:extLst>
            <a:ext uri="{FF2B5EF4-FFF2-40B4-BE49-F238E27FC236}">
              <a16:creationId xmlns:a16="http://schemas.microsoft.com/office/drawing/2014/main" id="{E6D42703-AE40-4A6B-B2BD-B2FCD51B17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3" name="Picture 37" descr="clear">
          <a:extLst>
            <a:ext uri="{FF2B5EF4-FFF2-40B4-BE49-F238E27FC236}">
              <a16:creationId xmlns:a16="http://schemas.microsoft.com/office/drawing/2014/main" id="{B4B6CC9E-CB4D-40CA-BD3E-93FF6B443D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4" name="Picture 38" descr="clear">
          <a:extLst>
            <a:ext uri="{FF2B5EF4-FFF2-40B4-BE49-F238E27FC236}">
              <a16:creationId xmlns:a16="http://schemas.microsoft.com/office/drawing/2014/main" id="{2C57D39B-A0C5-48B3-A99D-80C1A1E88B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5" name="Picture 39" descr="clear">
          <a:extLst>
            <a:ext uri="{FF2B5EF4-FFF2-40B4-BE49-F238E27FC236}">
              <a16:creationId xmlns:a16="http://schemas.microsoft.com/office/drawing/2014/main" id="{61B303B6-2F15-4DF6-8E9B-E7306FFE00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6" name="Picture 40" descr="clear">
          <a:extLst>
            <a:ext uri="{FF2B5EF4-FFF2-40B4-BE49-F238E27FC236}">
              <a16:creationId xmlns:a16="http://schemas.microsoft.com/office/drawing/2014/main" id="{DAF4B8A2-FA5F-4315-90D5-DF2D8FEEF9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7" name="Picture 41" descr="clear">
          <a:extLst>
            <a:ext uri="{FF2B5EF4-FFF2-40B4-BE49-F238E27FC236}">
              <a16:creationId xmlns:a16="http://schemas.microsoft.com/office/drawing/2014/main" id="{F47C45E3-2734-4299-875D-2654EBA051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8" name="Picture 42" descr="clear">
          <a:extLst>
            <a:ext uri="{FF2B5EF4-FFF2-40B4-BE49-F238E27FC236}">
              <a16:creationId xmlns:a16="http://schemas.microsoft.com/office/drawing/2014/main" id="{B6DF08A4-4038-4343-A552-B7792BC89C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1400175</xdr:colOff>
      <xdr:row>2</xdr:row>
      <xdr:rowOff>38100</xdr:rowOff>
    </xdr:to>
    <xdr:pic>
      <xdr:nvPicPr>
        <xdr:cNvPr id="2" name="Picture 1">
          <a:extLst>
            <a:ext uri="{FF2B5EF4-FFF2-40B4-BE49-F238E27FC236}">
              <a16:creationId xmlns:a16="http://schemas.microsoft.com/office/drawing/2014/main" id="{00000000-0008-0000-2200-000002000000}"/>
            </a:ext>
          </a:extLst>
        </xdr:cNvPr>
        <xdr:cNvPicPr>
          <a:picLocks noChangeAspect="1"/>
        </xdr:cNvPicPr>
      </xdr:nvPicPr>
      <xdr:blipFill>
        <a:blip xmlns:r="http://schemas.openxmlformats.org/officeDocument/2006/relationships" r:embed="rId1"/>
        <a:stretch>
          <a:fillRect/>
        </a:stretch>
      </xdr:blipFill>
      <xdr:spPr>
        <a:xfrm>
          <a:off x="0" y="0"/>
          <a:ext cx="1819275" cy="457200"/>
        </a:xfrm>
        <a:prstGeom prst="rect">
          <a:avLst/>
        </a:prstGeom>
        <a:ln w="9525" cmpd="sng">
          <a:noFill/>
        </a:ln>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4</xdr:col>
      <xdr:colOff>0</xdr:colOff>
      <xdr:row>3</xdr:row>
      <xdr:rowOff>0</xdr:rowOff>
    </xdr:from>
    <xdr:to>
      <xdr:col>4</xdr:col>
      <xdr:colOff>9525</xdr:colOff>
      <xdr:row>3</xdr:row>
      <xdr:rowOff>0</xdr:rowOff>
    </xdr:to>
    <xdr:pic>
      <xdr:nvPicPr>
        <xdr:cNvPr id="2" name="Picture 16" descr="clear">
          <a:extLst>
            <a:ext uri="{FF2B5EF4-FFF2-40B4-BE49-F238E27FC236}">
              <a16:creationId xmlns:a16="http://schemas.microsoft.com/office/drawing/2014/main" id="{00000000-0008-0000-2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3" name="Picture 17" descr="clear">
          <a:extLst>
            <a:ext uri="{FF2B5EF4-FFF2-40B4-BE49-F238E27FC236}">
              <a16:creationId xmlns:a16="http://schemas.microsoft.com/office/drawing/2014/main" id="{00000000-0008-0000-2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4" name="Picture 18" descr="clear">
          <a:extLst>
            <a:ext uri="{FF2B5EF4-FFF2-40B4-BE49-F238E27FC236}">
              <a16:creationId xmlns:a16="http://schemas.microsoft.com/office/drawing/2014/main" id="{00000000-0008-0000-23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5" name="Picture 19" descr="clear">
          <a:extLst>
            <a:ext uri="{FF2B5EF4-FFF2-40B4-BE49-F238E27FC236}">
              <a16:creationId xmlns:a16="http://schemas.microsoft.com/office/drawing/2014/main" id="{00000000-0008-0000-23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6" name="Picture 20" descr="clear">
          <a:extLst>
            <a:ext uri="{FF2B5EF4-FFF2-40B4-BE49-F238E27FC236}">
              <a16:creationId xmlns:a16="http://schemas.microsoft.com/office/drawing/2014/main" id="{00000000-0008-0000-23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7" name="Picture 21" descr="clear">
          <a:extLst>
            <a:ext uri="{FF2B5EF4-FFF2-40B4-BE49-F238E27FC236}">
              <a16:creationId xmlns:a16="http://schemas.microsoft.com/office/drawing/2014/main" id="{00000000-0008-0000-23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8" name="Picture 22" descr="clear">
          <a:extLst>
            <a:ext uri="{FF2B5EF4-FFF2-40B4-BE49-F238E27FC236}">
              <a16:creationId xmlns:a16="http://schemas.microsoft.com/office/drawing/2014/main" id="{00000000-0008-0000-23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9" name="Picture 23" descr="clear">
          <a:extLst>
            <a:ext uri="{FF2B5EF4-FFF2-40B4-BE49-F238E27FC236}">
              <a16:creationId xmlns:a16="http://schemas.microsoft.com/office/drawing/2014/main" id="{00000000-0008-0000-23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0" name="Picture 24" descr="clear">
          <a:extLst>
            <a:ext uri="{FF2B5EF4-FFF2-40B4-BE49-F238E27FC236}">
              <a16:creationId xmlns:a16="http://schemas.microsoft.com/office/drawing/2014/main" id="{00000000-0008-0000-23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1" name="Picture 25" descr="clear">
          <a:extLst>
            <a:ext uri="{FF2B5EF4-FFF2-40B4-BE49-F238E27FC236}">
              <a16:creationId xmlns:a16="http://schemas.microsoft.com/office/drawing/2014/main" id="{00000000-0008-0000-23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2" name="Picture 26" descr="clear">
          <a:extLst>
            <a:ext uri="{FF2B5EF4-FFF2-40B4-BE49-F238E27FC236}">
              <a16:creationId xmlns:a16="http://schemas.microsoft.com/office/drawing/2014/main" id="{00000000-0008-0000-23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3" name="Picture 27" descr="clear">
          <a:extLst>
            <a:ext uri="{FF2B5EF4-FFF2-40B4-BE49-F238E27FC236}">
              <a16:creationId xmlns:a16="http://schemas.microsoft.com/office/drawing/2014/main" id="{00000000-0008-0000-23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4" name="Picture 28" descr="clear">
          <a:extLst>
            <a:ext uri="{FF2B5EF4-FFF2-40B4-BE49-F238E27FC236}">
              <a16:creationId xmlns:a16="http://schemas.microsoft.com/office/drawing/2014/main" id="{00000000-0008-0000-23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5" name="Picture 29" descr="clear">
          <a:extLst>
            <a:ext uri="{FF2B5EF4-FFF2-40B4-BE49-F238E27FC236}">
              <a16:creationId xmlns:a16="http://schemas.microsoft.com/office/drawing/2014/main" id="{00000000-0008-0000-23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6" name="Picture 30" descr="clear">
          <a:extLst>
            <a:ext uri="{FF2B5EF4-FFF2-40B4-BE49-F238E27FC236}">
              <a16:creationId xmlns:a16="http://schemas.microsoft.com/office/drawing/2014/main" id="{00000000-0008-0000-23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7" name="Picture 31" descr="clear">
          <a:extLst>
            <a:ext uri="{FF2B5EF4-FFF2-40B4-BE49-F238E27FC236}">
              <a16:creationId xmlns:a16="http://schemas.microsoft.com/office/drawing/2014/main" id="{00000000-0008-0000-23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8" name="Picture 32" descr="clear">
          <a:extLst>
            <a:ext uri="{FF2B5EF4-FFF2-40B4-BE49-F238E27FC236}">
              <a16:creationId xmlns:a16="http://schemas.microsoft.com/office/drawing/2014/main" id="{00000000-0008-0000-23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9" name="Picture 33" descr="clear">
          <a:extLst>
            <a:ext uri="{FF2B5EF4-FFF2-40B4-BE49-F238E27FC236}">
              <a16:creationId xmlns:a16="http://schemas.microsoft.com/office/drawing/2014/main" id="{00000000-0008-0000-23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0" name="Picture 34" descr="clear">
          <a:extLst>
            <a:ext uri="{FF2B5EF4-FFF2-40B4-BE49-F238E27FC236}">
              <a16:creationId xmlns:a16="http://schemas.microsoft.com/office/drawing/2014/main" id="{00000000-0008-0000-23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1" name="Picture 35" descr="clear">
          <a:extLst>
            <a:ext uri="{FF2B5EF4-FFF2-40B4-BE49-F238E27FC236}">
              <a16:creationId xmlns:a16="http://schemas.microsoft.com/office/drawing/2014/main" id="{00000000-0008-0000-23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2" name="Picture 36" descr="clear">
          <a:extLst>
            <a:ext uri="{FF2B5EF4-FFF2-40B4-BE49-F238E27FC236}">
              <a16:creationId xmlns:a16="http://schemas.microsoft.com/office/drawing/2014/main" id="{00000000-0008-0000-23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3" name="Picture 37" descr="clear">
          <a:extLst>
            <a:ext uri="{FF2B5EF4-FFF2-40B4-BE49-F238E27FC236}">
              <a16:creationId xmlns:a16="http://schemas.microsoft.com/office/drawing/2014/main" id="{00000000-0008-0000-23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4" name="Picture 38" descr="clear">
          <a:extLst>
            <a:ext uri="{FF2B5EF4-FFF2-40B4-BE49-F238E27FC236}">
              <a16:creationId xmlns:a16="http://schemas.microsoft.com/office/drawing/2014/main" id="{00000000-0008-0000-2300-00001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5" name="Picture 39" descr="clear">
          <a:extLst>
            <a:ext uri="{FF2B5EF4-FFF2-40B4-BE49-F238E27FC236}">
              <a16:creationId xmlns:a16="http://schemas.microsoft.com/office/drawing/2014/main" id="{00000000-0008-0000-23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6" name="Picture 40" descr="clear">
          <a:extLst>
            <a:ext uri="{FF2B5EF4-FFF2-40B4-BE49-F238E27FC236}">
              <a16:creationId xmlns:a16="http://schemas.microsoft.com/office/drawing/2014/main" id="{00000000-0008-0000-2300-00001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7" name="Picture 41" descr="clear">
          <a:extLst>
            <a:ext uri="{FF2B5EF4-FFF2-40B4-BE49-F238E27FC236}">
              <a16:creationId xmlns:a16="http://schemas.microsoft.com/office/drawing/2014/main" id="{00000000-0008-0000-2300-00001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8" name="Picture 42" descr="clear">
          <a:extLst>
            <a:ext uri="{FF2B5EF4-FFF2-40B4-BE49-F238E27FC236}">
              <a16:creationId xmlns:a16="http://schemas.microsoft.com/office/drawing/2014/main" id="{00000000-0008-0000-23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1114425</xdr:colOff>
      <xdr:row>2</xdr:row>
      <xdr:rowOff>38100</xdr:rowOff>
    </xdr:to>
    <xdr:pic>
      <xdr:nvPicPr>
        <xdr:cNvPr id="2" name="Picture 1">
          <a:extLst>
            <a:ext uri="{FF2B5EF4-FFF2-40B4-BE49-F238E27FC236}">
              <a16:creationId xmlns:a16="http://schemas.microsoft.com/office/drawing/2014/main" id="{00000000-0008-0000-2400-000002000000}"/>
            </a:ext>
          </a:extLst>
        </xdr:cNvPr>
        <xdr:cNvPicPr>
          <a:picLocks noChangeAspect="1"/>
        </xdr:cNvPicPr>
      </xdr:nvPicPr>
      <xdr:blipFill>
        <a:blip xmlns:r="http://schemas.openxmlformats.org/officeDocument/2006/relationships" r:embed="rId1"/>
        <a:stretch>
          <a:fillRect/>
        </a:stretch>
      </xdr:blipFill>
      <xdr:spPr>
        <a:xfrm>
          <a:off x="0" y="0"/>
          <a:ext cx="1819275" cy="457200"/>
        </a:xfrm>
        <a:prstGeom prst="rect">
          <a:avLst/>
        </a:prstGeom>
        <a:ln w="9525" cmpd="sng">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1057275</xdr:colOff>
      <xdr:row>2</xdr:row>
      <xdr:rowOff>38100</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0" y="0"/>
          <a:ext cx="1819275" cy="457200"/>
        </a:xfrm>
        <a:prstGeom prst="rect">
          <a:avLst/>
        </a:prstGeom>
        <a:ln w="9525" cmpd="sng">
          <a:noFill/>
        </a:ln>
      </xdr:spPr>
    </xdr:pic>
    <xdr:clientData/>
  </xdr:twoCellAnchor>
  <xdr:twoCellAnchor>
    <xdr:from>
      <xdr:col>5</xdr:col>
      <xdr:colOff>1209676</xdr:colOff>
      <xdr:row>15</xdr:row>
      <xdr:rowOff>541806</xdr:rowOff>
    </xdr:from>
    <xdr:to>
      <xdr:col>7</xdr:col>
      <xdr:colOff>0</xdr:colOff>
      <xdr:row>17</xdr:row>
      <xdr:rowOff>19050</xdr:rowOff>
    </xdr:to>
    <xdr:sp macro="" textlink="">
      <xdr:nvSpPr>
        <xdr:cNvPr id="3" name="Rectangle 2">
          <a:extLst>
            <a:ext uri="{FF2B5EF4-FFF2-40B4-BE49-F238E27FC236}">
              <a16:creationId xmlns:a16="http://schemas.microsoft.com/office/drawing/2014/main" id="{0D88CAA9-B0CF-4384-B8A4-4ABB1E70E7A3}"/>
            </a:ext>
          </a:extLst>
        </xdr:cNvPr>
        <xdr:cNvSpPr/>
      </xdr:nvSpPr>
      <xdr:spPr>
        <a:xfrm>
          <a:off x="5791201" y="3885081"/>
          <a:ext cx="1266824" cy="582144"/>
        </a:xfrm>
        <a:prstGeom prst="rect">
          <a:avLst/>
        </a:prstGeom>
        <a:noFill/>
        <a:ln w="28575">
          <a:solidFill>
            <a:srgbClr val="C00000"/>
          </a:solidFill>
        </a:ln>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twoCellAnchor>
    <xdr:from>
      <xdr:col>6</xdr:col>
      <xdr:colOff>604838</xdr:colOff>
      <xdr:row>15</xdr:row>
      <xdr:rowOff>85821</xdr:rowOff>
    </xdr:from>
    <xdr:to>
      <xdr:col>7</xdr:col>
      <xdr:colOff>126627</xdr:colOff>
      <xdr:row>15</xdr:row>
      <xdr:rowOff>541806</xdr:rowOff>
    </xdr:to>
    <xdr:cxnSp macro="">
      <xdr:nvCxnSpPr>
        <xdr:cNvPr id="4" name="Straight Connector 3">
          <a:extLst>
            <a:ext uri="{FF2B5EF4-FFF2-40B4-BE49-F238E27FC236}">
              <a16:creationId xmlns:a16="http://schemas.microsoft.com/office/drawing/2014/main" id="{28904ADF-45D9-4CF1-BB54-C7CBB0D74D7B}"/>
            </a:ext>
          </a:extLst>
        </xdr:cNvPr>
        <xdr:cNvCxnSpPr>
          <a:stCxn id="3" idx="0"/>
          <a:endCxn id="5" idx="1"/>
        </xdr:cNvCxnSpPr>
      </xdr:nvCxnSpPr>
      <xdr:spPr>
        <a:xfrm flipV="1">
          <a:off x="6424613" y="3429096"/>
          <a:ext cx="760039" cy="455985"/>
        </a:xfrm>
        <a:prstGeom prst="line">
          <a:avLst/>
        </a:prstGeom>
        <a:ln>
          <a:solidFill>
            <a:srgbClr val="C00000"/>
          </a:solidFill>
        </a:ln>
        <a:effectLst/>
      </xdr:spPr>
      <xdr:style>
        <a:lnRef idx="2">
          <a:schemeClr val="accent1"/>
        </a:lnRef>
        <a:fillRef idx="0">
          <a:schemeClr val="accent1"/>
        </a:fillRef>
        <a:effectRef idx="1">
          <a:schemeClr val="accent1"/>
        </a:effectRef>
        <a:fontRef idx="minor">
          <a:schemeClr val="tx1"/>
        </a:fontRef>
      </xdr:style>
    </xdr:cxnSp>
    <xdr:clientData/>
  </xdr:twoCellAnchor>
  <xdr:oneCellAnchor>
    <xdr:from>
      <xdr:col>7</xdr:col>
      <xdr:colOff>126627</xdr:colOff>
      <xdr:row>13</xdr:row>
      <xdr:rowOff>95251</xdr:rowOff>
    </xdr:from>
    <xdr:ext cx="1711698" cy="781240"/>
    <xdr:sp macro="" textlink="">
      <xdr:nvSpPr>
        <xdr:cNvPr id="5" name="TextBox 4">
          <a:extLst>
            <a:ext uri="{FF2B5EF4-FFF2-40B4-BE49-F238E27FC236}">
              <a16:creationId xmlns:a16="http://schemas.microsoft.com/office/drawing/2014/main" id="{A763CB60-CB5A-4387-99D5-6324117DF728}"/>
            </a:ext>
          </a:extLst>
        </xdr:cNvPr>
        <xdr:cNvSpPr txBox="1"/>
      </xdr:nvSpPr>
      <xdr:spPr>
        <a:xfrm>
          <a:off x="7184652" y="3038476"/>
          <a:ext cx="1711698" cy="781240"/>
        </a:xfrm>
        <a:prstGeom prst="rect">
          <a:avLst/>
        </a:prstGeom>
        <a:solidFill>
          <a:srgbClr val="FFFF00"/>
        </a:solidFill>
        <a:ln w="28575">
          <a:solidFill>
            <a:srgbClr val="C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100" b="1"/>
            <a:t>Pre-populated cell</a:t>
          </a:r>
          <a:r>
            <a:rPr lang="en-GB" sz="1100" b="1" baseline="0"/>
            <a:t> added for 2020</a:t>
          </a:r>
        </a:p>
        <a:p>
          <a:endParaRPr lang="en-GB" sz="1100" b="1"/>
        </a:p>
        <a:p>
          <a:r>
            <a:rPr lang="en-GB" sz="1100"/>
            <a:t>B2 = 571.2</a:t>
          </a:r>
        </a:p>
      </xdr:txBody>
    </xdr:sp>
    <xdr:clientData/>
  </xdr:oneCellAnchor>
</xdr:wsDr>
</file>

<file path=xl/drawings/drawing30.xml><?xml version="1.0" encoding="utf-8"?>
<xdr:wsDr xmlns:xdr="http://schemas.openxmlformats.org/drawingml/2006/spreadsheetDrawing" xmlns:a="http://schemas.openxmlformats.org/drawingml/2006/main">
  <xdr:twoCellAnchor>
    <xdr:from>
      <xdr:col>2</xdr:col>
      <xdr:colOff>0</xdr:colOff>
      <xdr:row>38</xdr:row>
      <xdr:rowOff>9525</xdr:rowOff>
    </xdr:from>
    <xdr:to>
      <xdr:col>5</xdr:col>
      <xdr:colOff>136575</xdr:colOff>
      <xdr:row>53</xdr:row>
      <xdr:rowOff>0</xdr:rowOff>
    </xdr:to>
    <xdr:graphicFrame macro="">
      <xdr:nvGraphicFramePr>
        <xdr:cNvPr id="2" name="Chart 1">
          <a:extLst>
            <a:ext uri="{FF2B5EF4-FFF2-40B4-BE49-F238E27FC236}">
              <a16:creationId xmlns:a16="http://schemas.microsoft.com/office/drawing/2014/main" id="{00000000-0008-0000-2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381001</xdr:colOff>
      <xdr:row>38</xdr:row>
      <xdr:rowOff>0</xdr:rowOff>
    </xdr:from>
    <xdr:to>
      <xdr:col>9</xdr:col>
      <xdr:colOff>88951</xdr:colOff>
      <xdr:row>53</xdr:row>
      <xdr:rowOff>0</xdr:rowOff>
    </xdr:to>
    <xdr:graphicFrame macro="">
      <xdr:nvGraphicFramePr>
        <xdr:cNvPr id="3" name="Chart 2">
          <a:extLst>
            <a:ext uri="{FF2B5EF4-FFF2-40B4-BE49-F238E27FC236}">
              <a16:creationId xmlns:a16="http://schemas.microsoft.com/office/drawing/2014/main" id="{00000000-0008-0000-2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2</xdr:col>
      <xdr:colOff>1428750</xdr:colOff>
      <xdr:row>2</xdr:row>
      <xdr:rowOff>38100</xdr:rowOff>
    </xdr:to>
    <xdr:pic>
      <xdr:nvPicPr>
        <xdr:cNvPr id="4" name="Picture 3">
          <a:extLst>
            <a:ext uri="{FF2B5EF4-FFF2-40B4-BE49-F238E27FC236}">
              <a16:creationId xmlns:a16="http://schemas.microsoft.com/office/drawing/2014/main" id="{00000000-0008-0000-2500-000004000000}"/>
            </a:ext>
          </a:extLst>
        </xdr:cNvPr>
        <xdr:cNvPicPr>
          <a:picLocks noChangeAspect="1"/>
        </xdr:cNvPicPr>
      </xdr:nvPicPr>
      <xdr:blipFill>
        <a:blip xmlns:r="http://schemas.openxmlformats.org/officeDocument/2006/relationships" r:embed="rId3"/>
        <a:stretch>
          <a:fillRect/>
        </a:stretch>
      </xdr:blipFill>
      <xdr:spPr>
        <a:xfrm>
          <a:off x="0" y="0"/>
          <a:ext cx="1819275" cy="457200"/>
        </a:xfrm>
        <a:prstGeom prst="rect">
          <a:avLst/>
        </a:prstGeom>
        <a:ln w="9525" cmpd="sng">
          <a:noFill/>
        </a:ln>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1400175</xdr:colOff>
      <xdr:row>2</xdr:row>
      <xdr:rowOff>38100</xdr:rowOff>
    </xdr:to>
    <xdr:pic>
      <xdr:nvPicPr>
        <xdr:cNvPr id="2" name="Picture 1">
          <a:extLst>
            <a:ext uri="{FF2B5EF4-FFF2-40B4-BE49-F238E27FC236}">
              <a16:creationId xmlns:a16="http://schemas.microsoft.com/office/drawing/2014/main" id="{00000000-0008-0000-2600-000002000000}"/>
            </a:ext>
          </a:extLst>
        </xdr:cNvPr>
        <xdr:cNvPicPr>
          <a:picLocks noChangeAspect="1"/>
        </xdr:cNvPicPr>
      </xdr:nvPicPr>
      <xdr:blipFill>
        <a:blip xmlns:r="http://schemas.openxmlformats.org/officeDocument/2006/relationships" r:embed="rId1"/>
        <a:stretch>
          <a:fillRect/>
        </a:stretch>
      </xdr:blipFill>
      <xdr:spPr>
        <a:xfrm>
          <a:off x="0" y="0"/>
          <a:ext cx="1819275" cy="457200"/>
        </a:xfrm>
        <a:prstGeom prst="rect">
          <a:avLst/>
        </a:prstGeom>
        <a:ln w="9525" cmpd="sng">
          <a:noFill/>
        </a:ln>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4</xdr:col>
      <xdr:colOff>0</xdr:colOff>
      <xdr:row>3</xdr:row>
      <xdr:rowOff>0</xdr:rowOff>
    </xdr:from>
    <xdr:to>
      <xdr:col>4</xdr:col>
      <xdr:colOff>9525</xdr:colOff>
      <xdr:row>3</xdr:row>
      <xdr:rowOff>0</xdr:rowOff>
    </xdr:to>
    <xdr:pic>
      <xdr:nvPicPr>
        <xdr:cNvPr id="2" name="Picture 16" descr="clear">
          <a:extLst>
            <a:ext uri="{FF2B5EF4-FFF2-40B4-BE49-F238E27FC236}">
              <a16:creationId xmlns:a16="http://schemas.microsoft.com/office/drawing/2014/main" id="{00000000-0008-0000-2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3" name="Picture 17" descr="clear">
          <a:extLst>
            <a:ext uri="{FF2B5EF4-FFF2-40B4-BE49-F238E27FC236}">
              <a16:creationId xmlns:a16="http://schemas.microsoft.com/office/drawing/2014/main" id="{00000000-0008-0000-2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4" name="Picture 18" descr="clear">
          <a:extLst>
            <a:ext uri="{FF2B5EF4-FFF2-40B4-BE49-F238E27FC236}">
              <a16:creationId xmlns:a16="http://schemas.microsoft.com/office/drawing/2014/main" id="{00000000-0008-0000-27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5" name="Picture 19" descr="clear">
          <a:extLst>
            <a:ext uri="{FF2B5EF4-FFF2-40B4-BE49-F238E27FC236}">
              <a16:creationId xmlns:a16="http://schemas.microsoft.com/office/drawing/2014/main" id="{00000000-0008-0000-27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6" name="Picture 20" descr="clear">
          <a:extLst>
            <a:ext uri="{FF2B5EF4-FFF2-40B4-BE49-F238E27FC236}">
              <a16:creationId xmlns:a16="http://schemas.microsoft.com/office/drawing/2014/main" id="{00000000-0008-0000-27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7" name="Picture 21" descr="clear">
          <a:extLst>
            <a:ext uri="{FF2B5EF4-FFF2-40B4-BE49-F238E27FC236}">
              <a16:creationId xmlns:a16="http://schemas.microsoft.com/office/drawing/2014/main" id="{00000000-0008-0000-27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8" name="Picture 22" descr="clear">
          <a:extLst>
            <a:ext uri="{FF2B5EF4-FFF2-40B4-BE49-F238E27FC236}">
              <a16:creationId xmlns:a16="http://schemas.microsoft.com/office/drawing/2014/main" id="{00000000-0008-0000-27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9" name="Picture 23" descr="clear">
          <a:extLst>
            <a:ext uri="{FF2B5EF4-FFF2-40B4-BE49-F238E27FC236}">
              <a16:creationId xmlns:a16="http://schemas.microsoft.com/office/drawing/2014/main" id="{00000000-0008-0000-27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0" name="Picture 24" descr="clear">
          <a:extLst>
            <a:ext uri="{FF2B5EF4-FFF2-40B4-BE49-F238E27FC236}">
              <a16:creationId xmlns:a16="http://schemas.microsoft.com/office/drawing/2014/main" id="{00000000-0008-0000-27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1" name="Picture 25" descr="clear">
          <a:extLst>
            <a:ext uri="{FF2B5EF4-FFF2-40B4-BE49-F238E27FC236}">
              <a16:creationId xmlns:a16="http://schemas.microsoft.com/office/drawing/2014/main" id="{00000000-0008-0000-27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2" name="Picture 26" descr="clear">
          <a:extLst>
            <a:ext uri="{FF2B5EF4-FFF2-40B4-BE49-F238E27FC236}">
              <a16:creationId xmlns:a16="http://schemas.microsoft.com/office/drawing/2014/main" id="{00000000-0008-0000-27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3" name="Picture 27" descr="clear">
          <a:extLst>
            <a:ext uri="{FF2B5EF4-FFF2-40B4-BE49-F238E27FC236}">
              <a16:creationId xmlns:a16="http://schemas.microsoft.com/office/drawing/2014/main" id="{00000000-0008-0000-27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4" name="Picture 28" descr="clear">
          <a:extLst>
            <a:ext uri="{FF2B5EF4-FFF2-40B4-BE49-F238E27FC236}">
              <a16:creationId xmlns:a16="http://schemas.microsoft.com/office/drawing/2014/main" id="{00000000-0008-0000-27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5" name="Picture 29" descr="clear">
          <a:extLst>
            <a:ext uri="{FF2B5EF4-FFF2-40B4-BE49-F238E27FC236}">
              <a16:creationId xmlns:a16="http://schemas.microsoft.com/office/drawing/2014/main" id="{00000000-0008-0000-27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6" name="Picture 30" descr="clear">
          <a:extLst>
            <a:ext uri="{FF2B5EF4-FFF2-40B4-BE49-F238E27FC236}">
              <a16:creationId xmlns:a16="http://schemas.microsoft.com/office/drawing/2014/main" id="{00000000-0008-0000-27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7" name="Picture 31" descr="clear">
          <a:extLst>
            <a:ext uri="{FF2B5EF4-FFF2-40B4-BE49-F238E27FC236}">
              <a16:creationId xmlns:a16="http://schemas.microsoft.com/office/drawing/2014/main" id="{00000000-0008-0000-27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8" name="Picture 32" descr="clear">
          <a:extLst>
            <a:ext uri="{FF2B5EF4-FFF2-40B4-BE49-F238E27FC236}">
              <a16:creationId xmlns:a16="http://schemas.microsoft.com/office/drawing/2014/main" id="{00000000-0008-0000-27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9" name="Picture 33" descr="clear">
          <a:extLst>
            <a:ext uri="{FF2B5EF4-FFF2-40B4-BE49-F238E27FC236}">
              <a16:creationId xmlns:a16="http://schemas.microsoft.com/office/drawing/2014/main" id="{00000000-0008-0000-27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0" name="Picture 34" descr="clear">
          <a:extLst>
            <a:ext uri="{FF2B5EF4-FFF2-40B4-BE49-F238E27FC236}">
              <a16:creationId xmlns:a16="http://schemas.microsoft.com/office/drawing/2014/main" id="{00000000-0008-0000-27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1" name="Picture 35" descr="clear">
          <a:extLst>
            <a:ext uri="{FF2B5EF4-FFF2-40B4-BE49-F238E27FC236}">
              <a16:creationId xmlns:a16="http://schemas.microsoft.com/office/drawing/2014/main" id="{00000000-0008-0000-27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2" name="Picture 36" descr="clear">
          <a:extLst>
            <a:ext uri="{FF2B5EF4-FFF2-40B4-BE49-F238E27FC236}">
              <a16:creationId xmlns:a16="http://schemas.microsoft.com/office/drawing/2014/main" id="{00000000-0008-0000-27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3" name="Picture 37" descr="clear">
          <a:extLst>
            <a:ext uri="{FF2B5EF4-FFF2-40B4-BE49-F238E27FC236}">
              <a16:creationId xmlns:a16="http://schemas.microsoft.com/office/drawing/2014/main" id="{00000000-0008-0000-27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4" name="Picture 38" descr="clear">
          <a:extLst>
            <a:ext uri="{FF2B5EF4-FFF2-40B4-BE49-F238E27FC236}">
              <a16:creationId xmlns:a16="http://schemas.microsoft.com/office/drawing/2014/main" id="{00000000-0008-0000-2700-00001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5" name="Picture 39" descr="clear">
          <a:extLst>
            <a:ext uri="{FF2B5EF4-FFF2-40B4-BE49-F238E27FC236}">
              <a16:creationId xmlns:a16="http://schemas.microsoft.com/office/drawing/2014/main" id="{00000000-0008-0000-27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6" name="Picture 40" descr="clear">
          <a:extLst>
            <a:ext uri="{FF2B5EF4-FFF2-40B4-BE49-F238E27FC236}">
              <a16:creationId xmlns:a16="http://schemas.microsoft.com/office/drawing/2014/main" id="{00000000-0008-0000-2700-00001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7" name="Picture 41" descr="clear">
          <a:extLst>
            <a:ext uri="{FF2B5EF4-FFF2-40B4-BE49-F238E27FC236}">
              <a16:creationId xmlns:a16="http://schemas.microsoft.com/office/drawing/2014/main" id="{00000000-0008-0000-2700-00001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8" name="Picture 42" descr="clear">
          <a:extLst>
            <a:ext uri="{FF2B5EF4-FFF2-40B4-BE49-F238E27FC236}">
              <a16:creationId xmlns:a16="http://schemas.microsoft.com/office/drawing/2014/main" id="{00000000-0008-0000-27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3.xml><?xml version="1.0" encoding="utf-8"?>
<xdr:wsDr xmlns:xdr="http://schemas.openxmlformats.org/drawingml/2006/spreadsheetDrawing" xmlns:a="http://schemas.openxmlformats.org/drawingml/2006/main">
  <xdr:twoCellAnchor>
    <xdr:from>
      <xdr:col>2</xdr:col>
      <xdr:colOff>9526</xdr:colOff>
      <xdr:row>29</xdr:row>
      <xdr:rowOff>142875</xdr:rowOff>
    </xdr:from>
    <xdr:to>
      <xdr:col>5</xdr:col>
      <xdr:colOff>1532626</xdr:colOff>
      <xdr:row>46</xdr:row>
      <xdr:rowOff>144375</xdr:rowOff>
    </xdr:to>
    <xdr:graphicFrame macro="">
      <xdr:nvGraphicFramePr>
        <xdr:cNvPr id="2" name="Chart 1">
          <a:extLst>
            <a:ext uri="{FF2B5EF4-FFF2-40B4-BE49-F238E27FC236}">
              <a16:creationId xmlns:a16="http://schemas.microsoft.com/office/drawing/2014/main" id="{00000000-0008-0000-2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2</xdr:col>
      <xdr:colOff>1400175</xdr:colOff>
      <xdr:row>2</xdr:row>
      <xdr:rowOff>38100</xdr:rowOff>
    </xdr:to>
    <xdr:pic>
      <xdr:nvPicPr>
        <xdr:cNvPr id="3" name="Picture 2">
          <a:extLst>
            <a:ext uri="{FF2B5EF4-FFF2-40B4-BE49-F238E27FC236}">
              <a16:creationId xmlns:a16="http://schemas.microsoft.com/office/drawing/2014/main" id="{00000000-0008-0000-2800-000003000000}"/>
            </a:ext>
          </a:extLst>
        </xdr:cNvPr>
        <xdr:cNvPicPr>
          <a:picLocks noChangeAspect="1"/>
        </xdr:cNvPicPr>
      </xdr:nvPicPr>
      <xdr:blipFill>
        <a:blip xmlns:r="http://schemas.openxmlformats.org/officeDocument/2006/relationships" r:embed="rId2"/>
        <a:stretch>
          <a:fillRect/>
        </a:stretch>
      </xdr:blipFill>
      <xdr:spPr>
        <a:xfrm>
          <a:off x="0" y="0"/>
          <a:ext cx="1819275" cy="457200"/>
        </a:xfrm>
        <a:prstGeom prst="rect">
          <a:avLst/>
        </a:prstGeom>
        <a:ln w="9525" cmpd="sng">
          <a:noFill/>
        </a:ln>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4</xdr:col>
      <xdr:colOff>0</xdr:colOff>
      <xdr:row>3</xdr:row>
      <xdr:rowOff>0</xdr:rowOff>
    </xdr:from>
    <xdr:to>
      <xdr:col>4</xdr:col>
      <xdr:colOff>9525</xdr:colOff>
      <xdr:row>3</xdr:row>
      <xdr:rowOff>0</xdr:rowOff>
    </xdr:to>
    <xdr:pic>
      <xdr:nvPicPr>
        <xdr:cNvPr id="2" name="Picture 16" descr="clear">
          <a:extLst>
            <a:ext uri="{FF2B5EF4-FFF2-40B4-BE49-F238E27FC236}">
              <a16:creationId xmlns:a16="http://schemas.microsoft.com/office/drawing/2014/main" id="{1ADFB0B2-4C9F-49C5-B960-7B176409FD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38450"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3" name="Picture 17" descr="clear">
          <a:extLst>
            <a:ext uri="{FF2B5EF4-FFF2-40B4-BE49-F238E27FC236}">
              <a16:creationId xmlns:a16="http://schemas.microsoft.com/office/drawing/2014/main" id="{3A536AC6-3998-4445-890F-8E5CFB7C28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38450"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4" name="Picture 18" descr="clear">
          <a:extLst>
            <a:ext uri="{FF2B5EF4-FFF2-40B4-BE49-F238E27FC236}">
              <a16:creationId xmlns:a16="http://schemas.microsoft.com/office/drawing/2014/main" id="{C680022B-4D96-4E7B-8E13-F0901A7B96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38450"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5" name="Picture 19" descr="clear">
          <a:extLst>
            <a:ext uri="{FF2B5EF4-FFF2-40B4-BE49-F238E27FC236}">
              <a16:creationId xmlns:a16="http://schemas.microsoft.com/office/drawing/2014/main" id="{7CA1EF1B-7385-41A7-8067-B14CE135AE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38450"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6" name="Picture 20" descr="clear">
          <a:extLst>
            <a:ext uri="{FF2B5EF4-FFF2-40B4-BE49-F238E27FC236}">
              <a16:creationId xmlns:a16="http://schemas.microsoft.com/office/drawing/2014/main" id="{A269F2F5-69DB-4170-B637-9FDDDE75F9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38450"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7" name="Picture 21" descr="clear">
          <a:extLst>
            <a:ext uri="{FF2B5EF4-FFF2-40B4-BE49-F238E27FC236}">
              <a16:creationId xmlns:a16="http://schemas.microsoft.com/office/drawing/2014/main" id="{5CDB7572-7328-403F-8FAE-9403F4BAE6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38450"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8" name="Picture 22" descr="clear">
          <a:extLst>
            <a:ext uri="{FF2B5EF4-FFF2-40B4-BE49-F238E27FC236}">
              <a16:creationId xmlns:a16="http://schemas.microsoft.com/office/drawing/2014/main" id="{7426F2BA-7107-49E0-AAB0-4546CFDCEC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38450"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9" name="Picture 23" descr="clear">
          <a:extLst>
            <a:ext uri="{FF2B5EF4-FFF2-40B4-BE49-F238E27FC236}">
              <a16:creationId xmlns:a16="http://schemas.microsoft.com/office/drawing/2014/main" id="{41B4D359-CE36-4549-A2C2-3A9AC8A805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38450"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0" name="Picture 24" descr="clear">
          <a:extLst>
            <a:ext uri="{FF2B5EF4-FFF2-40B4-BE49-F238E27FC236}">
              <a16:creationId xmlns:a16="http://schemas.microsoft.com/office/drawing/2014/main" id="{F7062E8E-B26C-4986-BF4B-B51BC1CA01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38450"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1" name="Picture 25" descr="clear">
          <a:extLst>
            <a:ext uri="{FF2B5EF4-FFF2-40B4-BE49-F238E27FC236}">
              <a16:creationId xmlns:a16="http://schemas.microsoft.com/office/drawing/2014/main" id="{8CC4EDE8-001B-4A4B-8DBC-D740EC4812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38450"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2" name="Picture 26" descr="clear">
          <a:extLst>
            <a:ext uri="{FF2B5EF4-FFF2-40B4-BE49-F238E27FC236}">
              <a16:creationId xmlns:a16="http://schemas.microsoft.com/office/drawing/2014/main" id="{D9B67B76-F45E-4A55-A059-D2A3B107EF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38450"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3" name="Picture 27" descr="clear">
          <a:extLst>
            <a:ext uri="{FF2B5EF4-FFF2-40B4-BE49-F238E27FC236}">
              <a16:creationId xmlns:a16="http://schemas.microsoft.com/office/drawing/2014/main" id="{4D368637-8568-4F95-B9D9-D53C41F9C3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38450"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4" name="Picture 28" descr="clear">
          <a:extLst>
            <a:ext uri="{FF2B5EF4-FFF2-40B4-BE49-F238E27FC236}">
              <a16:creationId xmlns:a16="http://schemas.microsoft.com/office/drawing/2014/main" id="{F74586DA-8836-4F33-BF57-E0155767BE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38450"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5" name="Picture 29" descr="clear">
          <a:extLst>
            <a:ext uri="{FF2B5EF4-FFF2-40B4-BE49-F238E27FC236}">
              <a16:creationId xmlns:a16="http://schemas.microsoft.com/office/drawing/2014/main" id="{B058FD0E-DE82-41E3-ABC6-627CBA70F1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38450"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6" name="Picture 30" descr="clear">
          <a:extLst>
            <a:ext uri="{FF2B5EF4-FFF2-40B4-BE49-F238E27FC236}">
              <a16:creationId xmlns:a16="http://schemas.microsoft.com/office/drawing/2014/main" id="{3E812939-D8F0-45A0-BFEF-BAC988AE15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38450"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7" name="Picture 31" descr="clear">
          <a:extLst>
            <a:ext uri="{FF2B5EF4-FFF2-40B4-BE49-F238E27FC236}">
              <a16:creationId xmlns:a16="http://schemas.microsoft.com/office/drawing/2014/main" id="{890478D1-5EEC-44A8-B02B-16E2A2BE78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38450"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8" name="Picture 32" descr="clear">
          <a:extLst>
            <a:ext uri="{FF2B5EF4-FFF2-40B4-BE49-F238E27FC236}">
              <a16:creationId xmlns:a16="http://schemas.microsoft.com/office/drawing/2014/main" id="{10C8D209-B8BC-42BD-A754-1338994263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38450"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9" name="Picture 33" descr="clear">
          <a:extLst>
            <a:ext uri="{FF2B5EF4-FFF2-40B4-BE49-F238E27FC236}">
              <a16:creationId xmlns:a16="http://schemas.microsoft.com/office/drawing/2014/main" id="{71371DA8-E16D-4B8A-9768-AE6B30F4BC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38450"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0" name="Picture 34" descr="clear">
          <a:extLst>
            <a:ext uri="{FF2B5EF4-FFF2-40B4-BE49-F238E27FC236}">
              <a16:creationId xmlns:a16="http://schemas.microsoft.com/office/drawing/2014/main" id="{D9666028-1178-4792-9CCC-03F96CEE09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38450"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1" name="Picture 35" descr="clear">
          <a:extLst>
            <a:ext uri="{FF2B5EF4-FFF2-40B4-BE49-F238E27FC236}">
              <a16:creationId xmlns:a16="http://schemas.microsoft.com/office/drawing/2014/main" id="{636A17C8-019C-4B27-A4FC-0F41B5451D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38450"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2" name="Picture 36" descr="clear">
          <a:extLst>
            <a:ext uri="{FF2B5EF4-FFF2-40B4-BE49-F238E27FC236}">
              <a16:creationId xmlns:a16="http://schemas.microsoft.com/office/drawing/2014/main" id="{33AD2B45-9DB6-4B6A-9651-9A39F2E9E3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38450"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3" name="Picture 37" descr="clear">
          <a:extLst>
            <a:ext uri="{FF2B5EF4-FFF2-40B4-BE49-F238E27FC236}">
              <a16:creationId xmlns:a16="http://schemas.microsoft.com/office/drawing/2014/main" id="{BC7569E9-6E69-4128-A8B4-2562019240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38450"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4" name="Picture 38" descr="clear">
          <a:extLst>
            <a:ext uri="{FF2B5EF4-FFF2-40B4-BE49-F238E27FC236}">
              <a16:creationId xmlns:a16="http://schemas.microsoft.com/office/drawing/2014/main" id="{F1BEFE47-F574-4DE0-A3A8-97BB3358DB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38450"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5" name="Picture 39" descr="clear">
          <a:extLst>
            <a:ext uri="{FF2B5EF4-FFF2-40B4-BE49-F238E27FC236}">
              <a16:creationId xmlns:a16="http://schemas.microsoft.com/office/drawing/2014/main" id="{64FC3F3A-ABCC-43B8-8F37-631A5734B7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38450"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6" name="Picture 40" descr="clear">
          <a:extLst>
            <a:ext uri="{FF2B5EF4-FFF2-40B4-BE49-F238E27FC236}">
              <a16:creationId xmlns:a16="http://schemas.microsoft.com/office/drawing/2014/main" id="{8B19CEDD-A7D0-436D-AEC1-93BDDFD82A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38450"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7" name="Picture 41" descr="clear">
          <a:extLst>
            <a:ext uri="{FF2B5EF4-FFF2-40B4-BE49-F238E27FC236}">
              <a16:creationId xmlns:a16="http://schemas.microsoft.com/office/drawing/2014/main" id="{42B10F60-A3EF-4861-81AB-62CE54415E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38450"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8" name="Picture 42" descr="clear">
          <a:extLst>
            <a:ext uri="{FF2B5EF4-FFF2-40B4-BE49-F238E27FC236}">
              <a16:creationId xmlns:a16="http://schemas.microsoft.com/office/drawing/2014/main" id="{C570D7E9-BE90-47F2-ABF5-4BC162139F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38450"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9525</xdr:rowOff>
    </xdr:to>
    <xdr:pic>
      <xdr:nvPicPr>
        <xdr:cNvPr id="29" name="Picture 28" descr="clear">
          <a:extLst>
            <a:ext uri="{FF2B5EF4-FFF2-40B4-BE49-F238E27FC236}">
              <a16:creationId xmlns:a16="http://schemas.microsoft.com/office/drawing/2014/main" id="{21B6AF83-F867-4F8F-925A-E9D8AF7A46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38450" y="147923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9525</xdr:rowOff>
    </xdr:to>
    <xdr:pic>
      <xdr:nvPicPr>
        <xdr:cNvPr id="30" name="Picture 29" descr="clear">
          <a:extLst>
            <a:ext uri="{FF2B5EF4-FFF2-40B4-BE49-F238E27FC236}">
              <a16:creationId xmlns:a16="http://schemas.microsoft.com/office/drawing/2014/main" id="{FCDFCC21-AFF1-475A-8A4F-1A7F09597A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38450" y="147923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9525</xdr:rowOff>
    </xdr:to>
    <xdr:pic>
      <xdr:nvPicPr>
        <xdr:cNvPr id="31" name="Picture 30" descr="clear">
          <a:extLst>
            <a:ext uri="{FF2B5EF4-FFF2-40B4-BE49-F238E27FC236}">
              <a16:creationId xmlns:a16="http://schemas.microsoft.com/office/drawing/2014/main" id="{995F8035-381E-4A92-9E2F-2937943170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38450" y="147923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1400175</xdr:colOff>
      <xdr:row>2</xdr:row>
      <xdr:rowOff>38100</xdr:rowOff>
    </xdr:to>
    <xdr:pic>
      <xdr:nvPicPr>
        <xdr:cNvPr id="2" name="Picture 1">
          <a:extLst>
            <a:ext uri="{FF2B5EF4-FFF2-40B4-BE49-F238E27FC236}">
              <a16:creationId xmlns:a16="http://schemas.microsoft.com/office/drawing/2014/main" id="{00000000-0008-0000-2900-000002000000}"/>
            </a:ext>
          </a:extLst>
        </xdr:cNvPr>
        <xdr:cNvPicPr>
          <a:picLocks noChangeAspect="1"/>
        </xdr:cNvPicPr>
      </xdr:nvPicPr>
      <xdr:blipFill>
        <a:blip xmlns:r="http://schemas.openxmlformats.org/officeDocument/2006/relationships" r:embed="rId1"/>
        <a:stretch>
          <a:fillRect/>
        </a:stretch>
      </xdr:blipFill>
      <xdr:spPr>
        <a:xfrm>
          <a:off x="0" y="0"/>
          <a:ext cx="1819275" cy="457200"/>
        </a:xfrm>
        <a:prstGeom prst="rect">
          <a:avLst/>
        </a:prstGeom>
        <a:ln w="9525" cmpd="sng">
          <a:noFill/>
        </a:ln>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1400175</xdr:colOff>
      <xdr:row>2</xdr:row>
      <xdr:rowOff>38100</xdr:rowOff>
    </xdr:to>
    <xdr:pic>
      <xdr:nvPicPr>
        <xdr:cNvPr id="2" name="Picture 1">
          <a:extLst>
            <a:ext uri="{FF2B5EF4-FFF2-40B4-BE49-F238E27FC236}">
              <a16:creationId xmlns:a16="http://schemas.microsoft.com/office/drawing/2014/main" id="{00000000-0008-0000-2A00-000002000000}"/>
            </a:ext>
          </a:extLst>
        </xdr:cNvPr>
        <xdr:cNvPicPr>
          <a:picLocks noChangeAspect="1"/>
        </xdr:cNvPicPr>
      </xdr:nvPicPr>
      <xdr:blipFill>
        <a:blip xmlns:r="http://schemas.openxmlformats.org/officeDocument/2006/relationships" r:embed="rId1"/>
        <a:stretch>
          <a:fillRect/>
        </a:stretch>
      </xdr:blipFill>
      <xdr:spPr>
        <a:xfrm>
          <a:off x="0" y="0"/>
          <a:ext cx="1819275" cy="457200"/>
        </a:xfrm>
        <a:prstGeom prst="rect">
          <a:avLst/>
        </a:prstGeom>
        <a:ln w="9525" cmpd="sng">
          <a:noFill/>
        </a:ln>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4</xdr:col>
      <xdr:colOff>0</xdr:colOff>
      <xdr:row>3</xdr:row>
      <xdr:rowOff>0</xdr:rowOff>
    </xdr:from>
    <xdr:to>
      <xdr:col>4</xdr:col>
      <xdr:colOff>9525</xdr:colOff>
      <xdr:row>3</xdr:row>
      <xdr:rowOff>0</xdr:rowOff>
    </xdr:to>
    <xdr:pic>
      <xdr:nvPicPr>
        <xdr:cNvPr id="2" name="Picture 16" descr="clear">
          <a:extLst>
            <a:ext uri="{FF2B5EF4-FFF2-40B4-BE49-F238E27FC236}">
              <a16:creationId xmlns:a16="http://schemas.microsoft.com/office/drawing/2014/main" id="{0EA63738-63A3-4528-92A6-EDC7E4140A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3" name="Picture 17" descr="clear">
          <a:extLst>
            <a:ext uri="{FF2B5EF4-FFF2-40B4-BE49-F238E27FC236}">
              <a16:creationId xmlns:a16="http://schemas.microsoft.com/office/drawing/2014/main" id="{F3DB49AC-6E71-4E89-89BD-8AE795871E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4" name="Picture 18" descr="clear">
          <a:extLst>
            <a:ext uri="{FF2B5EF4-FFF2-40B4-BE49-F238E27FC236}">
              <a16:creationId xmlns:a16="http://schemas.microsoft.com/office/drawing/2014/main" id="{066E59B1-2B38-4AA0-BC64-FF9519523C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5" name="Picture 19" descr="clear">
          <a:extLst>
            <a:ext uri="{FF2B5EF4-FFF2-40B4-BE49-F238E27FC236}">
              <a16:creationId xmlns:a16="http://schemas.microsoft.com/office/drawing/2014/main" id="{81A1D8C0-8312-4598-B435-BD944856C0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6" name="Picture 20" descr="clear">
          <a:extLst>
            <a:ext uri="{FF2B5EF4-FFF2-40B4-BE49-F238E27FC236}">
              <a16:creationId xmlns:a16="http://schemas.microsoft.com/office/drawing/2014/main" id="{80F42AFC-B63E-47AD-A575-60B45D2412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7" name="Picture 21" descr="clear">
          <a:extLst>
            <a:ext uri="{FF2B5EF4-FFF2-40B4-BE49-F238E27FC236}">
              <a16:creationId xmlns:a16="http://schemas.microsoft.com/office/drawing/2014/main" id="{14123DF4-3614-4594-9D5C-850255BE87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8" name="Picture 22" descr="clear">
          <a:extLst>
            <a:ext uri="{FF2B5EF4-FFF2-40B4-BE49-F238E27FC236}">
              <a16:creationId xmlns:a16="http://schemas.microsoft.com/office/drawing/2014/main" id="{D5AC1BB2-E878-470A-825C-577CD64CBF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9" name="Picture 23" descr="clear">
          <a:extLst>
            <a:ext uri="{FF2B5EF4-FFF2-40B4-BE49-F238E27FC236}">
              <a16:creationId xmlns:a16="http://schemas.microsoft.com/office/drawing/2014/main" id="{0D98B1E6-E47F-4458-A92E-0FD1230ABF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0" name="Picture 24" descr="clear">
          <a:extLst>
            <a:ext uri="{FF2B5EF4-FFF2-40B4-BE49-F238E27FC236}">
              <a16:creationId xmlns:a16="http://schemas.microsoft.com/office/drawing/2014/main" id="{0291E2DB-2965-4ECB-B394-6C8B6CC2CB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1" name="Picture 25" descr="clear">
          <a:extLst>
            <a:ext uri="{FF2B5EF4-FFF2-40B4-BE49-F238E27FC236}">
              <a16:creationId xmlns:a16="http://schemas.microsoft.com/office/drawing/2014/main" id="{FED0360E-5E35-47FB-952F-7EF603B1F7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2" name="Picture 26" descr="clear">
          <a:extLst>
            <a:ext uri="{FF2B5EF4-FFF2-40B4-BE49-F238E27FC236}">
              <a16:creationId xmlns:a16="http://schemas.microsoft.com/office/drawing/2014/main" id="{22AF43BD-92D2-4202-B6E1-91D3DB347F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3" name="Picture 27" descr="clear">
          <a:extLst>
            <a:ext uri="{FF2B5EF4-FFF2-40B4-BE49-F238E27FC236}">
              <a16:creationId xmlns:a16="http://schemas.microsoft.com/office/drawing/2014/main" id="{879646E8-572C-429D-91F2-6A1331752E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4" name="Picture 28" descr="clear">
          <a:extLst>
            <a:ext uri="{FF2B5EF4-FFF2-40B4-BE49-F238E27FC236}">
              <a16:creationId xmlns:a16="http://schemas.microsoft.com/office/drawing/2014/main" id="{4EE0656B-6AA4-466D-BAB7-DD2665AF76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5" name="Picture 29" descr="clear">
          <a:extLst>
            <a:ext uri="{FF2B5EF4-FFF2-40B4-BE49-F238E27FC236}">
              <a16:creationId xmlns:a16="http://schemas.microsoft.com/office/drawing/2014/main" id="{B3D2D209-129C-4C84-BDDA-3CAF79131A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6" name="Picture 30" descr="clear">
          <a:extLst>
            <a:ext uri="{FF2B5EF4-FFF2-40B4-BE49-F238E27FC236}">
              <a16:creationId xmlns:a16="http://schemas.microsoft.com/office/drawing/2014/main" id="{C893078B-9C0B-41E3-8DD2-4F5B62F48F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7" name="Picture 31" descr="clear">
          <a:extLst>
            <a:ext uri="{FF2B5EF4-FFF2-40B4-BE49-F238E27FC236}">
              <a16:creationId xmlns:a16="http://schemas.microsoft.com/office/drawing/2014/main" id="{623D81BE-4BFC-4166-A4A9-7C2B42A008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8" name="Picture 32" descr="clear">
          <a:extLst>
            <a:ext uri="{FF2B5EF4-FFF2-40B4-BE49-F238E27FC236}">
              <a16:creationId xmlns:a16="http://schemas.microsoft.com/office/drawing/2014/main" id="{C3F91B4E-E8C4-40DA-B184-D1BD89E7D0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9" name="Picture 33" descr="clear">
          <a:extLst>
            <a:ext uri="{FF2B5EF4-FFF2-40B4-BE49-F238E27FC236}">
              <a16:creationId xmlns:a16="http://schemas.microsoft.com/office/drawing/2014/main" id="{EE2C2955-AC91-476D-96A4-6204DBB523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0" name="Picture 34" descr="clear">
          <a:extLst>
            <a:ext uri="{FF2B5EF4-FFF2-40B4-BE49-F238E27FC236}">
              <a16:creationId xmlns:a16="http://schemas.microsoft.com/office/drawing/2014/main" id="{C9CBEE89-8468-4C75-ACFB-B5A3CDB95C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1" name="Picture 35" descr="clear">
          <a:extLst>
            <a:ext uri="{FF2B5EF4-FFF2-40B4-BE49-F238E27FC236}">
              <a16:creationId xmlns:a16="http://schemas.microsoft.com/office/drawing/2014/main" id="{40EF98EA-5A87-4681-BA7F-203C2A0D3B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2" name="Picture 36" descr="clear">
          <a:extLst>
            <a:ext uri="{FF2B5EF4-FFF2-40B4-BE49-F238E27FC236}">
              <a16:creationId xmlns:a16="http://schemas.microsoft.com/office/drawing/2014/main" id="{20CF5C75-79A4-4E84-91C8-30E1B8343C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3" name="Picture 37" descr="clear">
          <a:extLst>
            <a:ext uri="{FF2B5EF4-FFF2-40B4-BE49-F238E27FC236}">
              <a16:creationId xmlns:a16="http://schemas.microsoft.com/office/drawing/2014/main" id="{BDE88842-6E8F-489D-AB3B-9FE9A47B34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4" name="Picture 38" descr="clear">
          <a:extLst>
            <a:ext uri="{FF2B5EF4-FFF2-40B4-BE49-F238E27FC236}">
              <a16:creationId xmlns:a16="http://schemas.microsoft.com/office/drawing/2014/main" id="{73ED5170-F282-4453-8180-31AB52418A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5" name="Picture 39" descr="clear">
          <a:extLst>
            <a:ext uri="{FF2B5EF4-FFF2-40B4-BE49-F238E27FC236}">
              <a16:creationId xmlns:a16="http://schemas.microsoft.com/office/drawing/2014/main" id="{C757793E-6886-4DFB-8F2E-951FF24279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6" name="Picture 40" descr="clear">
          <a:extLst>
            <a:ext uri="{FF2B5EF4-FFF2-40B4-BE49-F238E27FC236}">
              <a16:creationId xmlns:a16="http://schemas.microsoft.com/office/drawing/2014/main" id="{0EF1EAEE-9221-4E6B-8B97-3CC3AF335F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7" name="Picture 41" descr="clear">
          <a:extLst>
            <a:ext uri="{FF2B5EF4-FFF2-40B4-BE49-F238E27FC236}">
              <a16:creationId xmlns:a16="http://schemas.microsoft.com/office/drawing/2014/main" id="{6C8C7AD4-D44A-4E1A-A791-F74C1A0290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8" name="Picture 42" descr="clear">
          <a:extLst>
            <a:ext uri="{FF2B5EF4-FFF2-40B4-BE49-F238E27FC236}">
              <a16:creationId xmlns:a16="http://schemas.microsoft.com/office/drawing/2014/main" id="{A06E5C2E-489A-499F-9BF6-3B35326E9F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1114425</xdr:colOff>
      <xdr:row>2</xdr:row>
      <xdr:rowOff>38100</xdr:rowOff>
    </xdr:to>
    <xdr:pic>
      <xdr:nvPicPr>
        <xdr:cNvPr id="2" name="Picture 1">
          <a:extLst>
            <a:ext uri="{FF2B5EF4-FFF2-40B4-BE49-F238E27FC236}">
              <a16:creationId xmlns:a16="http://schemas.microsoft.com/office/drawing/2014/main" id="{00000000-0008-0000-2B00-000002000000}"/>
            </a:ext>
          </a:extLst>
        </xdr:cNvPr>
        <xdr:cNvPicPr>
          <a:picLocks noChangeAspect="1"/>
        </xdr:cNvPicPr>
      </xdr:nvPicPr>
      <xdr:blipFill>
        <a:blip xmlns:r="http://schemas.openxmlformats.org/officeDocument/2006/relationships" r:embed="rId1"/>
        <a:stretch>
          <a:fillRect/>
        </a:stretch>
      </xdr:blipFill>
      <xdr:spPr>
        <a:xfrm>
          <a:off x="0" y="0"/>
          <a:ext cx="1819275" cy="457200"/>
        </a:xfrm>
        <a:prstGeom prst="rect">
          <a:avLst/>
        </a:prstGeom>
        <a:ln w="9525" cmpd="sng">
          <a:noFill/>
        </a:ln>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4</xdr:col>
      <xdr:colOff>0</xdr:colOff>
      <xdr:row>3</xdr:row>
      <xdr:rowOff>0</xdr:rowOff>
    </xdr:from>
    <xdr:to>
      <xdr:col>4</xdr:col>
      <xdr:colOff>9525</xdr:colOff>
      <xdr:row>3</xdr:row>
      <xdr:rowOff>0</xdr:rowOff>
    </xdr:to>
    <xdr:pic>
      <xdr:nvPicPr>
        <xdr:cNvPr id="2" name="Picture 16" descr="clear">
          <a:extLst>
            <a:ext uri="{FF2B5EF4-FFF2-40B4-BE49-F238E27FC236}">
              <a16:creationId xmlns:a16="http://schemas.microsoft.com/office/drawing/2014/main" id="{3D1EC08F-BC92-44FC-B989-1B45E3FDC4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3" name="Picture 17" descr="clear">
          <a:extLst>
            <a:ext uri="{FF2B5EF4-FFF2-40B4-BE49-F238E27FC236}">
              <a16:creationId xmlns:a16="http://schemas.microsoft.com/office/drawing/2014/main" id="{45ACDCED-4EED-4F84-85ED-D18DA704CB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4" name="Picture 18" descr="clear">
          <a:extLst>
            <a:ext uri="{FF2B5EF4-FFF2-40B4-BE49-F238E27FC236}">
              <a16:creationId xmlns:a16="http://schemas.microsoft.com/office/drawing/2014/main" id="{5B6E8B3F-5437-4A11-AAAE-4908C1F1B4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5" name="Picture 19" descr="clear">
          <a:extLst>
            <a:ext uri="{FF2B5EF4-FFF2-40B4-BE49-F238E27FC236}">
              <a16:creationId xmlns:a16="http://schemas.microsoft.com/office/drawing/2014/main" id="{14B48683-3B83-41F4-938C-85A1DC07AD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6" name="Picture 20" descr="clear">
          <a:extLst>
            <a:ext uri="{FF2B5EF4-FFF2-40B4-BE49-F238E27FC236}">
              <a16:creationId xmlns:a16="http://schemas.microsoft.com/office/drawing/2014/main" id="{0F46A07B-7B0F-4653-8AEB-96A26045EC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7" name="Picture 21" descr="clear">
          <a:extLst>
            <a:ext uri="{FF2B5EF4-FFF2-40B4-BE49-F238E27FC236}">
              <a16:creationId xmlns:a16="http://schemas.microsoft.com/office/drawing/2014/main" id="{5F7F117B-0882-433D-A788-D509415801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8" name="Picture 22" descr="clear">
          <a:extLst>
            <a:ext uri="{FF2B5EF4-FFF2-40B4-BE49-F238E27FC236}">
              <a16:creationId xmlns:a16="http://schemas.microsoft.com/office/drawing/2014/main" id="{3FDC3170-BDB9-4837-ABF2-1E9BAC6959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9" name="Picture 23" descr="clear">
          <a:extLst>
            <a:ext uri="{FF2B5EF4-FFF2-40B4-BE49-F238E27FC236}">
              <a16:creationId xmlns:a16="http://schemas.microsoft.com/office/drawing/2014/main" id="{53748D2B-0049-4105-A2E3-B4ED1FC5BC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0" name="Picture 24" descr="clear">
          <a:extLst>
            <a:ext uri="{FF2B5EF4-FFF2-40B4-BE49-F238E27FC236}">
              <a16:creationId xmlns:a16="http://schemas.microsoft.com/office/drawing/2014/main" id="{A3B7974D-5793-473E-981F-A4D1ED72C8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1" name="Picture 25" descr="clear">
          <a:extLst>
            <a:ext uri="{FF2B5EF4-FFF2-40B4-BE49-F238E27FC236}">
              <a16:creationId xmlns:a16="http://schemas.microsoft.com/office/drawing/2014/main" id="{CC368941-2696-465A-A7C1-8E03F5F165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2" name="Picture 26" descr="clear">
          <a:extLst>
            <a:ext uri="{FF2B5EF4-FFF2-40B4-BE49-F238E27FC236}">
              <a16:creationId xmlns:a16="http://schemas.microsoft.com/office/drawing/2014/main" id="{56CD94D9-9997-4C7D-878F-CAF3C95FEC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3" name="Picture 27" descr="clear">
          <a:extLst>
            <a:ext uri="{FF2B5EF4-FFF2-40B4-BE49-F238E27FC236}">
              <a16:creationId xmlns:a16="http://schemas.microsoft.com/office/drawing/2014/main" id="{3B3BBACD-940C-4B76-BF83-987767E64A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4" name="Picture 28" descr="clear">
          <a:extLst>
            <a:ext uri="{FF2B5EF4-FFF2-40B4-BE49-F238E27FC236}">
              <a16:creationId xmlns:a16="http://schemas.microsoft.com/office/drawing/2014/main" id="{6E556CBA-1BB6-44D5-B42A-1CE142EF6A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5" name="Picture 29" descr="clear">
          <a:extLst>
            <a:ext uri="{FF2B5EF4-FFF2-40B4-BE49-F238E27FC236}">
              <a16:creationId xmlns:a16="http://schemas.microsoft.com/office/drawing/2014/main" id="{4EED5468-C2DD-4B9E-B27F-67E7D13334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6" name="Picture 30" descr="clear">
          <a:extLst>
            <a:ext uri="{FF2B5EF4-FFF2-40B4-BE49-F238E27FC236}">
              <a16:creationId xmlns:a16="http://schemas.microsoft.com/office/drawing/2014/main" id="{F8DB937D-5B4A-46F7-8AE8-8F5AA70F7F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7" name="Picture 31" descr="clear">
          <a:extLst>
            <a:ext uri="{FF2B5EF4-FFF2-40B4-BE49-F238E27FC236}">
              <a16:creationId xmlns:a16="http://schemas.microsoft.com/office/drawing/2014/main" id="{336B47E7-3100-4C8D-B3FE-DCA223B170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8" name="Picture 32" descr="clear">
          <a:extLst>
            <a:ext uri="{FF2B5EF4-FFF2-40B4-BE49-F238E27FC236}">
              <a16:creationId xmlns:a16="http://schemas.microsoft.com/office/drawing/2014/main" id="{998C9CB9-C464-4476-A99F-362712218F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9" name="Picture 33" descr="clear">
          <a:extLst>
            <a:ext uri="{FF2B5EF4-FFF2-40B4-BE49-F238E27FC236}">
              <a16:creationId xmlns:a16="http://schemas.microsoft.com/office/drawing/2014/main" id="{06A3A7D0-14AD-4C2F-9101-88B4F527F6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0" name="Picture 34" descr="clear">
          <a:extLst>
            <a:ext uri="{FF2B5EF4-FFF2-40B4-BE49-F238E27FC236}">
              <a16:creationId xmlns:a16="http://schemas.microsoft.com/office/drawing/2014/main" id="{6D0B157F-3884-447F-B83D-26C7DD3F3E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1" name="Picture 35" descr="clear">
          <a:extLst>
            <a:ext uri="{FF2B5EF4-FFF2-40B4-BE49-F238E27FC236}">
              <a16:creationId xmlns:a16="http://schemas.microsoft.com/office/drawing/2014/main" id="{2F37A8EA-510A-4BE0-9A05-AF37A1C002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2" name="Picture 36" descr="clear">
          <a:extLst>
            <a:ext uri="{FF2B5EF4-FFF2-40B4-BE49-F238E27FC236}">
              <a16:creationId xmlns:a16="http://schemas.microsoft.com/office/drawing/2014/main" id="{559E44BC-2E79-4FBA-941B-E075A2BC63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3" name="Picture 37" descr="clear">
          <a:extLst>
            <a:ext uri="{FF2B5EF4-FFF2-40B4-BE49-F238E27FC236}">
              <a16:creationId xmlns:a16="http://schemas.microsoft.com/office/drawing/2014/main" id="{34AA4FAC-CAB8-40F6-9240-844489507D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4" name="Picture 38" descr="clear">
          <a:extLst>
            <a:ext uri="{FF2B5EF4-FFF2-40B4-BE49-F238E27FC236}">
              <a16:creationId xmlns:a16="http://schemas.microsoft.com/office/drawing/2014/main" id="{9D207BA4-EC4E-468D-9C85-21B0908B41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5" name="Picture 39" descr="clear">
          <a:extLst>
            <a:ext uri="{FF2B5EF4-FFF2-40B4-BE49-F238E27FC236}">
              <a16:creationId xmlns:a16="http://schemas.microsoft.com/office/drawing/2014/main" id="{7D502649-16E4-4BD2-BB6F-63686DD42B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6" name="Picture 40" descr="clear">
          <a:extLst>
            <a:ext uri="{FF2B5EF4-FFF2-40B4-BE49-F238E27FC236}">
              <a16:creationId xmlns:a16="http://schemas.microsoft.com/office/drawing/2014/main" id="{8120669B-C11B-434D-9B39-853F9F2CFD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7" name="Picture 41" descr="clear">
          <a:extLst>
            <a:ext uri="{FF2B5EF4-FFF2-40B4-BE49-F238E27FC236}">
              <a16:creationId xmlns:a16="http://schemas.microsoft.com/office/drawing/2014/main" id="{D034B56A-D7B4-46F6-9018-87B70C1040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8" name="Picture 42" descr="clear">
          <a:extLst>
            <a:ext uri="{FF2B5EF4-FFF2-40B4-BE49-F238E27FC236}">
              <a16:creationId xmlns:a16="http://schemas.microsoft.com/office/drawing/2014/main" id="{2D32F4F1-CDFB-435E-A16A-8381D1B34B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1057275</xdr:colOff>
      <xdr:row>2</xdr:row>
      <xdr:rowOff>38100</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0" y="0"/>
          <a:ext cx="1819275" cy="457200"/>
        </a:xfrm>
        <a:prstGeom prst="rect">
          <a:avLst/>
        </a:prstGeom>
        <a:ln w="9525" cmpd="sng">
          <a:noFill/>
        </a:ln>
      </xdr:spPr>
    </xdr:pic>
    <xdr:clientData/>
  </xdr:twoCellAnchor>
</xdr:wsDr>
</file>

<file path=xl/drawings/drawing40.xml><?xml version="1.0" encoding="utf-8"?>
<xdr:wsDr xmlns:xdr="http://schemas.openxmlformats.org/drawingml/2006/spreadsheetDrawing" xmlns:a="http://schemas.openxmlformats.org/drawingml/2006/main">
  <xdr:twoCellAnchor>
    <xdr:from>
      <xdr:col>2</xdr:col>
      <xdr:colOff>0</xdr:colOff>
      <xdr:row>23</xdr:row>
      <xdr:rowOff>47625</xdr:rowOff>
    </xdr:from>
    <xdr:to>
      <xdr:col>4</xdr:col>
      <xdr:colOff>70756</xdr:colOff>
      <xdr:row>43</xdr:row>
      <xdr:rowOff>42181</xdr:rowOff>
    </xdr:to>
    <xdr:graphicFrame macro="">
      <xdr:nvGraphicFramePr>
        <xdr:cNvPr id="2" name="Chart 1">
          <a:extLst>
            <a:ext uri="{FF2B5EF4-FFF2-40B4-BE49-F238E27FC236}">
              <a16:creationId xmlns:a16="http://schemas.microsoft.com/office/drawing/2014/main" id="{00000000-0008-0000-2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2</xdr:col>
      <xdr:colOff>1400175</xdr:colOff>
      <xdr:row>2</xdr:row>
      <xdr:rowOff>38100</xdr:rowOff>
    </xdr:to>
    <xdr:pic>
      <xdr:nvPicPr>
        <xdr:cNvPr id="3" name="Picture 2">
          <a:extLst>
            <a:ext uri="{FF2B5EF4-FFF2-40B4-BE49-F238E27FC236}">
              <a16:creationId xmlns:a16="http://schemas.microsoft.com/office/drawing/2014/main" id="{00000000-0008-0000-2C00-000003000000}"/>
            </a:ext>
          </a:extLst>
        </xdr:cNvPr>
        <xdr:cNvPicPr>
          <a:picLocks noChangeAspect="1"/>
        </xdr:cNvPicPr>
      </xdr:nvPicPr>
      <xdr:blipFill>
        <a:blip xmlns:r="http://schemas.openxmlformats.org/officeDocument/2006/relationships" r:embed="rId2"/>
        <a:stretch>
          <a:fillRect/>
        </a:stretch>
      </xdr:blipFill>
      <xdr:spPr>
        <a:xfrm>
          <a:off x="0" y="0"/>
          <a:ext cx="1819275" cy="457200"/>
        </a:xfrm>
        <a:prstGeom prst="rect">
          <a:avLst/>
        </a:prstGeom>
        <a:ln w="9525" cmpd="sng">
          <a:noFill/>
        </a:ln>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1200150</xdr:colOff>
      <xdr:row>0</xdr:row>
      <xdr:rowOff>457200</xdr:rowOff>
    </xdr:to>
    <xdr:pic>
      <xdr:nvPicPr>
        <xdr:cNvPr id="2" name="Picture 1">
          <a:extLst>
            <a:ext uri="{FF2B5EF4-FFF2-40B4-BE49-F238E27FC236}">
              <a16:creationId xmlns:a16="http://schemas.microsoft.com/office/drawing/2014/main" id="{00000000-0008-0000-2D00-000002000000}"/>
            </a:ext>
          </a:extLst>
        </xdr:cNvPr>
        <xdr:cNvPicPr>
          <a:picLocks noChangeAspect="1"/>
        </xdr:cNvPicPr>
      </xdr:nvPicPr>
      <xdr:blipFill>
        <a:blip xmlns:r="http://schemas.openxmlformats.org/officeDocument/2006/relationships" r:embed="rId1"/>
        <a:stretch>
          <a:fillRect/>
        </a:stretch>
      </xdr:blipFill>
      <xdr:spPr>
        <a:xfrm>
          <a:off x="0" y="0"/>
          <a:ext cx="1819275" cy="457200"/>
        </a:xfrm>
        <a:prstGeom prst="rect">
          <a:avLst/>
        </a:prstGeom>
        <a:ln w="9525" cmpd="sng">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762000</xdr:colOff>
      <xdr:row>2</xdr:row>
      <xdr:rowOff>38100</xdr:rowOff>
    </xdr:to>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0" y="0"/>
          <a:ext cx="1819275" cy="457200"/>
        </a:xfrm>
        <a:prstGeom prst="rect">
          <a:avLst/>
        </a:prstGeom>
        <a:ln w="9525" cmpd="sng">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0</xdr:colOff>
      <xdr:row>42</xdr:row>
      <xdr:rowOff>0</xdr:rowOff>
    </xdr:from>
    <xdr:to>
      <xdr:col>4</xdr:col>
      <xdr:colOff>9525</xdr:colOff>
      <xdr:row>42</xdr:row>
      <xdr:rowOff>9525</xdr:rowOff>
    </xdr:to>
    <xdr:pic>
      <xdr:nvPicPr>
        <xdr:cNvPr id="2" name="Picture 1" descr="clear">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0" y="17249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42</xdr:row>
      <xdr:rowOff>0</xdr:rowOff>
    </xdr:from>
    <xdr:to>
      <xdr:col>4</xdr:col>
      <xdr:colOff>9525</xdr:colOff>
      <xdr:row>42</xdr:row>
      <xdr:rowOff>9525</xdr:rowOff>
    </xdr:to>
    <xdr:pic>
      <xdr:nvPicPr>
        <xdr:cNvPr id="3" name="Picture 2" descr="clear">
          <a:extLst>
            <a:ext uri="{FF2B5EF4-FFF2-40B4-BE49-F238E27FC236}">
              <a16:creationId xmlns:a16="http://schemas.microsoft.com/office/drawing/2014/main" id="{00000000-0008-0000-0C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0" y="17249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42</xdr:row>
      <xdr:rowOff>0</xdr:rowOff>
    </xdr:from>
    <xdr:to>
      <xdr:col>4</xdr:col>
      <xdr:colOff>9525</xdr:colOff>
      <xdr:row>42</xdr:row>
      <xdr:rowOff>9525</xdr:rowOff>
    </xdr:to>
    <xdr:pic>
      <xdr:nvPicPr>
        <xdr:cNvPr id="4" name="Picture 3" descr="clear">
          <a:extLst>
            <a:ext uri="{FF2B5EF4-FFF2-40B4-BE49-F238E27FC236}">
              <a16:creationId xmlns:a16="http://schemas.microsoft.com/office/drawing/2014/main" id="{00000000-0008-0000-0C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0" y="17249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50</xdr:row>
      <xdr:rowOff>0</xdr:rowOff>
    </xdr:from>
    <xdr:to>
      <xdr:col>4</xdr:col>
      <xdr:colOff>9525</xdr:colOff>
      <xdr:row>50</xdr:row>
      <xdr:rowOff>9525</xdr:rowOff>
    </xdr:to>
    <xdr:pic>
      <xdr:nvPicPr>
        <xdr:cNvPr id="5" name="Picture 9" descr="clear">
          <a:extLst>
            <a:ext uri="{FF2B5EF4-FFF2-40B4-BE49-F238E27FC236}">
              <a16:creationId xmlns:a16="http://schemas.microsoft.com/office/drawing/2014/main" id="{00000000-0008-0000-0C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0" y="22269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50</xdr:row>
      <xdr:rowOff>0</xdr:rowOff>
    </xdr:from>
    <xdr:to>
      <xdr:col>4</xdr:col>
      <xdr:colOff>9525</xdr:colOff>
      <xdr:row>50</xdr:row>
      <xdr:rowOff>9525</xdr:rowOff>
    </xdr:to>
    <xdr:pic>
      <xdr:nvPicPr>
        <xdr:cNvPr id="6" name="Picture 10" descr="clear">
          <a:extLst>
            <a:ext uri="{FF2B5EF4-FFF2-40B4-BE49-F238E27FC236}">
              <a16:creationId xmlns:a16="http://schemas.microsoft.com/office/drawing/2014/main" id="{00000000-0008-0000-0C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0" y="22269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50</xdr:row>
      <xdr:rowOff>0</xdr:rowOff>
    </xdr:from>
    <xdr:to>
      <xdr:col>4</xdr:col>
      <xdr:colOff>9525</xdr:colOff>
      <xdr:row>50</xdr:row>
      <xdr:rowOff>9525</xdr:rowOff>
    </xdr:to>
    <xdr:pic>
      <xdr:nvPicPr>
        <xdr:cNvPr id="7" name="Picture 11" descr="clear">
          <a:extLst>
            <a:ext uri="{FF2B5EF4-FFF2-40B4-BE49-F238E27FC236}">
              <a16:creationId xmlns:a16="http://schemas.microsoft.com/office/drawing/2014/main" id="{00000000-0008-0000-0C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0" y="22269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50</xdr:row>
      <xdr:rowOff>0</xdr:rowOff>
    </xdr:from>
    <xdr:to>
      <xdr:col>4</xdr:col>
      <xdr:colOff>9525</xdr:colOff>
      <xdr:row>50</xdr:row>
      <xdr:rowOff>9525</xdr:rowOff>
    </xdr:to>
    <xdr:pic>
      <xdr:nvPicPr>
        <xdr:cNvPr id="8" name="Picture 12" descr="clear">
          <a:extLst>
            <a:ext uri="{FF2B5EF4-FFF2-40B4-BE49-F238E27FC236}">
              <a16:creationId xmlns:a16="http://schemas.microsoft.com/office/drawing/2014/main" id="{00000000-0008-0000-0C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0" y="22269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50</xdr:row>
      <xdr:rowOff>0</xdr:rowOff>
    </xdr:from>
    <xdr:to>
      <xdr:col>4</xdr:col>
      <xdr:colOff>9525</xdr:colOff>
      <xdr:row>50</xdr:row>
      <xdr:rowOff>9525</xdr:rowOff>
    </xdr:to>
    <xdr:pic>
      <xdr:nvPicPr>
        <xdr:cNvPr id="9" name="Picture 13" descr="clear">
          <a:extLst>
            <a:ext uri="{FF2B5EF4-FFF2-40B4-BE49-F238E27FC236}">
              <a16:creationId xmlns:a16="http://schemas.microsoft.com/office/drawing/2014/main" id="{00000000-0008-0000-0C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0" y="22269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0</xdr:colOff>
      <xdr:row>43</xdr:row>
      <xdr:rowOff>0</xdr:rowOff>
    </xdr:from>
    <xdr:ext cx="9525" cy="9525"/>
    <xdr:pic>
      <xdr:nvPicPr>
        <xdr:cNvPr id="10" name="Picture 9" descr="clear">
          <a:extLst>
            <a:ext uri="{FF2B5EF4-FFF2-40B4-BE49-F238E27FC236}">
              <a16:creationId xmlns:a16="http://schemas.microsoft.com/office/drawing/2014/main" id="{1089A948-43AA-44CC-80EA-81BEC50C78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7249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43</xdr:row>
      <xdr:rowOff>0</xdr:rowOff>
    </xdr:from>
    <xdr:ext cx="9525" cy="9525"/>
    <xdr:pic>
      <xdr:nvPicPr>
        <xdr:cNvPr id="11" name="Picture 10" descr="clear">
          <a:extLst>
            <a:ext uri="{FF2B5EF4-FFF2-40B4-BE49-F238E27FC236}">
              <a16:creationId xmlns:a16="http://schemas.microsoft.com/office/drawing/2014/main" id="{88ED61FB-56EA-4AFA-949E-4A71724E7E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7249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43</xdr:row>
      <xdr:rowOff>0</xdr:rowOff>
    </xdr:from>
    <xdr:ext cx="9525" cy="9525"/>
    <xdr:pic>
      <xdr:nvPicPr>
        <xdr:cNvPr id="12" name="Picture 11" descr="clear">
          <a:extLst>
            <a:ext uri="{FF2B5EF4-FFF2-40B4-BE49-F238E27FC236}">
              <a16:creationId xmlns:a16="http://schemas.microsoft.com/office/drawing/2014/main" id="{33FE6BD5-8F37-4038-B116-51DA1AC49A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7249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43</xdr:row>
      <xdr:rowOff>0</xdr:rowOff>
    </xdr:from>
    <xdr:ext cx="9525" cy="9525"/>
    <xdr:pic>
      <xdr:nvPicPr>
        <xdr:cNvPr id="13" name="Picture 12" descr="clear">
          <a:extLst>
            <a:ext uri="{FF2B5EF4-FFF2-40B4-BE49-F238E27FC236}">
              <a16:creationId xmlns:a16="http://schemas.microsoft.com/office/drawing/2014/main" id="{E4F485A2-097D-4960-A14F-D47F0DEE1A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7249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43</xdr:row>
      <xdr:rowOff>0</xdr:rowOff>
    </xdr:from>
    <xdr:ext cx="9525" cy="9525"/>
    <xdr:pic>
      <xdr:nvPicPr>
        <xdr:cNvPr id="14" name="Picture 13" descr="clear">
          <a:extLst>
            <a:ext uri="{FF2B5EF4-FFF2-40B4-BE49-F238E27FC236}">
              <a16:creationId xmlns:a16="http://schemas.microsoft.com/office/drawing/2014/main" id="{9F348160-AE70-425D-8772-9AF8B23FD3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7249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43</xdr:row>
      <xdr:rowOff>0</xdr:rowOff>
    </xdr:from>
    <xdr:ext cx="9525" cy="9525"/>
    <xdr:pic>
      <xdr:nvPicPr>
        <xdr:cNvPr id="15" name="Picture 14" descr="clear">
          <a:extLst>
            <a:ext uri="{FF2B5EF4-FFF2-40B4-BE49-F238E27FC236}">
              <a16:creationId xmlns:a16="http://schemas.microsoft.com/office/drawing/2014/main" id="{550AB684-DDB7-41B9-B5F3-CC3341B941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7249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50</xdr:row>
      <xdr:rowOff>0</xdr:rowOff>
    </xdr:from>
    <xdr:ext cx="9525" cy="9525"/>
    <xdr:pic>
      <xdr:nvPicPr>
        <xdr:cNvPr id="16" name="Picture 15" descr="clear">
          <a:extLst>
            <a:ext uri="{FF2B5EF4-FFF2-40B4-BE49-F238E27FC236}">
              <a16:creationId xmlns:a16="http://schemas.microsoft.com/office/drawing/2014/main" id="{2568AB17-9617-48A0-9498-56C859F900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7821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50</xdr:row>
      <xdr:rowOff>0</xdr:rowOff>
    </xdr:from>
    <xdr:ext cx="9525" cy="9525"/>
    <xdr:pic>
      <xdr:nvPicPr>
        <xdr:cNvPr id="17" name="Picture 16" descr="clear">
          <a:extLst>
            <a:ext uri="{FF2B5EF4-FFF2-40B4-BE49-F238E27FC236}">
              <a16:creationId xmlns:a16="http://schemas.microsoft.com/office/drawing/2014/main" id="{6FFE666F-E1C5-45B6-A24C-8F75574A41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7821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50</xdr:row>
      <xdr:rowOff>0</xdr:rowOff>
    </xdr:from>
    <xdr:ext cx="9525" cy="9525"/>
    <xdr:pic>
      <xdr:nvPicPr>
        <xdr:cNvPr id="18" name="Picture 17" descr="clear">
          <a:extLst>
            <a:ext uri="{FF2B5EF4-FFF2-40B4-BE49-F238E27FC236}">
              <a16:creationId xmlns:a16="http://schemas.microsoft.com/office/drawing/2014/main" id="{2F45EF43-5A4C-4843-B7E1-939560CDCD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7821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50</xdr:row>
      <xdr:rowOff>0</xdr:rowOff>
    </xdr:from>
    <xdr:ext cx="9525" cy="9525"/>
    <xdr:pic>
      <xdr:nvPicPr>
        <xdr:cNvPr id="19" name="Picture 18" descr="clear">
          <a:extLst>
            <a:ext uri="{FF2B5EF4-FFF2-40B4-BE49-F238E27FC236}">
              <a16:creationId xmlns:a16="http://schemas.microsoft.com/office/drawing/2014/main" id="{0C7879C8-4B2B-4761-9F94-6E1ECE7EB2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7821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50</xdr:row>
      <xdr:rowOff>0</xdr:rowOff>
    </xdr:from>
    <xdr:ext cx="9525" cy="9525"/>
    <xdr:pic>
      <xdr:nvPicPr>
        <xdr:cNvPr id="20" name="Picture 19" descr="clear">
          <a:extLst>
            <a:ext uri="{FF2B5EF4-FFF2-40B4-BE49-F238E27FC236}">
              <a16:creationId xmlns:a16="http://schemas.microsoft.com/office/drawing/2014/main" id="{464264BE-CB9C-49BD-B46A-609AF31FD3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7821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50</xdr:row>
      <xdr:rowOff>0</xdr:rowOff>
    </xdr:from>
    <xdr:ext cx="9525" cy="9525"/>
    <xdr:pic>
      <xdr:nvPicPr>
        <xdr:cNvPr id="21" name="Picture 20" descr="clear">
          <a:extLst>
            <a:ext uri="{FF2B5EF4-FFF2-40B4-BE49-F238E27FC236}">
              <a16:creationId xmlns:a16="http://schemas.microsoft.com/office/drawing/2014/main" id="{F19E8495-4E91-4D98-8B0D-91DA1F3C9A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7821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43</xdr:row>
      <xdr:rowOff>0</xdr:rowOff>
    </xdr:from>
    <xdr:ext cx="9525" cy="9525"/>
    <xdr:pic>
      <xdr:nvPicPr>
        <xdr:cNvPr id="22" name="Picture 21" descr="clear">
          <a:extLst>
            <a:ext uri="{FF2B5EF4-FFF2-40B4-BE49-F238E27FC236}">
              <a16:creationId xmlns:a16="http://schemas.microsoft.com/office/drawing/2014/main" id="{CEFF6E3E-6FF5-4D6F-8F88-CF4F0985A5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7249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43</xdr:row>
      <xdr:rowOff>0</xdr:rowOff>
    </xdr:from>
    <xdr:ext cx="9525" cy="9525"/>
    <xdr:pic>
      <xdr:nvPicPr>
        <xdr:cNvPr id="23" name="Picture 22" descr="clear">
          <a:extLst>
            <a:ext uri="{FF2B5EF4-FFF2-40B4-BE49-F238E27FC236}">
              <a16:creationId xmlns:a16="http://schemas.microsoft.com/office/drawing/2014/main" id="{8D1F9D94-3A84-470E-AA62-3CDF11F69F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7249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43</xdr:row>
      <xdr:rowOff>0</xdr:rowOff>
    </xdr:from>
    <xdr:ext cx="9525" cy="9525"/>
    <xdr:pic>
      <xdr:nvPicPr>
        <xdr:cNvPr id="24" name="Picture 23" descr="clear">
          <a:extLst>
            <a:ext uri="{FF2B5EF4-FFF2-40B4-BE49-F238E27FC236}">
              <a16:creationId xmlns:a16="http://schemas.microsoft.com/office/drawing/2014/main" id="{DF8D143C-4B3C-4EA5-A369-057D53CD0A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7249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50</xdr:row>
      <xdr:rowOff>0</xdr:rowOff>
    </xdr:from>
    <xdr:ext cx="9525" cy="9525"/>
    <xdr:pic>
      <xdr:nvPicPr>
        <xdr:cNvPr id="25" name="Picture 24" descr="clear">
          <a:extLst>
            <a:ext uri="{FF2B5EF4-FFF2-40B4-BE49-F238E27FC236}">
              <a16:creationId xmlns:a16="http://schemas.microsoft.com/office/drawing/2014/main" id="{6362EDA7-0324-43D8-B1E4-7FD40BF2AE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7821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50</xdr:row>
      <xdr:rowOff>0</xdr:rowOff>
    </xdr:from>
    <xdr:ext cx="9525" cy="9525"/>
    <xdr:pic>
      <xdr:nvPicPr>
        <xdr:cNvPr id="26" name="Picture 25" descr="clear">
          <a:extLst>
            <a:ext uri="{FF2B5EF4-FFF2-40B4-BE49-F238E27FC236}">
              <a16:creationId xmlns:a16="http://schemas.microsoft.com/office/drawing/2014/main" id="{78C4AF7E-DE1D-4172-A523-1B178368BE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7821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50</xdr:row>
      <xdr:rowOff>0</xdr:rowOff>
    </xdr:from>
    <xdr:ext cx="9525" cy="9525"/>
    <xdr:pic>
      <xdr:nvPicPr>
        <xdr:cNvPr id="27" name="Picture 26" descr="clear">
          <a:extLst>
            <a:ext uri="{FF2B5EF4-FFF2-40B4-BE49-F238E27FC236}">
              <a16:creationId xmlns:a16="http://schemas.microsoft.com/office/drawing/2014/main" id="{408C6A31-CE84-4D54-BF1D-C54D2820EB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7821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50</xdr:row>
      <xdr:rowOff>0</xdr:rowOff>
    </xdr:from>
    <xdr:ext cx="9525" cy="9525"/>
    <xdr:pic>
      <xdr:nvPicPr>
        <xdr:cNvPr id="28" name="Picture 27" descr="clear">
          <a:extLst>
            <a:ext uri="{FF2B5EF4-FFF2-40B4-BE49-F238E27FC236}">
              <a16:creationId xmlns:a16="http://schemas.microsoft.com/office/drawing/2014/main" id="{B52B8170-EF88-44E3-8842-E27D9B6F71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7821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50</xdr:row>
      <xdr:rowOff>0</xdr:rowOff>
    </xdr:from>
    <xdr:ext cx="9525" cy="9525"/>
    <xdr:pic>
      <xdr:nvPicPr>
        <xdr:cNvPr id="29" name="Picture 28" descr="clear">
          <a:extLst>
            <a:ext uri="{FF2B5EF4-FFF2-40B4-BE49-F238E27FC236}">
              <a16:creationId xmlns:a16="http://schemas.microsoft.com/office/drawing/2014/main" id="{72C32C14-2A62-483A-BA6A-442DE89118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7821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50</xdr:row>
      <xdr:rowOff>0</xdr:rowOff>
    </xdr:from>
    <xdr:ext cx="9525" cy="9525"/>
    <xdr:pic>
      <xdr:nvPicPr>
        <xdr:cNvPr id="30" name="Picture 29" descr="clear">
          <a:extLst>
            <a:ext uri="{FF2B5EF4-FFF2-40B4-BE49-F238E27FC236}">
              <a16:creationId xmlns:a16="http://schemas.microsoft.com/office/drawing/2014/main" id="{96ED24FE-8392-4C71-AD0F-0366819889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7821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50</xdr:row>
      <xdr:rowOff>0</xdr:rowOff>
    </xdr:from>
    <xdr:ext cx="9525" cy="9525"/>
    <xdr:pic>
      <xdr:nvPicPr>
        <xdr:cNvPr id="31" name="Picture 30" descr="clear">
          <a:extLst>
            <a:ext uri="{FF2B5EF4-FFF2-40B4-BE49-F238E27FC236}">
              <a16:creationId xmlns:a16="http://schemas.microsoft.com/office/drawing/2014/main" id="{B49B1802-4503-4EAB-9F7B-1ED07789C0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7821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50</xdr:row>
      <xdr:rowOff>0</xdr:rowOff>
    </xdr:from>
    <xdr:ext cx="9525" cy="9525"/>
    <xdr:pic>
      <xdr:nvPicPr>
        <xdr:cNvPr id="32" name="Picture 31" descr="clear">
          <a:extLst>
            <a:ext uri="{FF2B5EF4-FFF2-40B4-BE49-F238E27FC236}">
              <a16:creationId xmlns:a16="http://schemas.microsoft.com/office/drawing/2014/main" id="{93FB72D4-16C8-471A-84FB-39BE2AD3D4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7821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50</xdr:row>
      <xdr:rowOff>0</xdr:rowOff>
    </xdr:from>
    <xdr:ext cx="9525" cy="9525"/>
    <xdr:pic>
      <xdr:nvPicPr>
        <xdr:cNvPr id="33" name="Picture 32" descr="clear">
          <a:extLst>
            <a:ext uri="{FF2B5EF4-FFF2-40B4-BE49-F238E27FC236}">
              <a16:creationId xmlns:a16="http://schemas.microsoft.com/office/drawing/2014/main" id="{65343FAD-814A-4B0E-95B7-8FE5DBCEBD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7821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104775</xdr:colOff>
      <xdr:row>2</xdr:row>
      <xdr:rowOff>38100</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0" y="0"/>
          <a:ext cx="1819275" cy="457200"/>
        </a:xfrm>
        <a:prstGeom prst="rect">
          <a:avLst/>
        </a:prstGeom>
        <a:ln w="9525" cmpd="sng">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1057275</xdr:colOff>
      <xdr:row>2</xdr:row>
      <xdr:rowOff>38100</xdr:rowOff>
    </xdr:to>
    <xdr:pic>
      <xdr:nvPicPr>
        <xdr:cNvPr id="2" name="Picture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stretch>
          <a:fillRect/>
        </a:stretch>
      </xdr:blipFill>
      <xdr:spPr>
        <a:xfrm>
          <a:off x="0" y="0"/>
          <a:ext cx="1819275" cy="457200"/>
        </a:xfrm>
        <a:prstGeom prst="rect">
          <a:avLst/>
        </a:prstGeom>
        <a:ln w="9525" cmpd="sng">
          <a:noFill/>
        </a:ln>
      </xdr:spPr>
    </xdr:pic>
    <xdr:clientData/>
  </xdr:twoCellAnchor>
  <xdr:twoCellAnchor>
    <xdr:from>
      <xdr:col>5</xdr:col>
      <xdr:colOff>3667125</xdr:colOff>
      <xdr:row>21</xdr:row>
      <xdr:rowOff>360830</xdr:rowOff>
    </xdr:from>
    <xdr:to>
      <xdr:col>7</xdr:col>
      <xdr:colOff>9525</xdr:colOff>
      <xdr:row>23</xdr:row>
      <xdr:rowOff>28575</xdr:rowOff>
    </xdr:to>
    <xdr:sp macro="" textlink="">
      <xdr:nvSpPr>
        <xdr:cNvPr id="3" name="Rectangle 2">
          <a:extLst>
            <a:ext uri="{FF2B5EF4-FFF2-40B4-BE49-F238E27FC236}">
              <a16:creationId xmlns:a16="http://schemas.microsoft.com/office/drawing/2014/main" id="{D9CA243B-F7D3-44D4-8C17-5A1A9506A3B0}"/>
            </a:ext>
          </a:extLst>
        </xdr:cNvPr>
        <xdr:cNvSpPr/>
      </xdr:nvSpPr>
      <xdr:spPr>
        <a:xfrm>
          <a:off x="4429125" y="5875805"/>
          <a:ext cx="1409700" cy="429745"/>
        </a:xfrm>
        <a:prstGeom prst="rect">
          <a:avLst/>
        </a:prstGeom>
        <a:noFill/>
        <a:ln w="28575">
          <a:solidFill>
            <a:srgbClr val="C00000"/>
          </a:solidFill>
        </a:ln>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twoCellAnchor>
    <xdr:from>
      <xdr:col>7</xdr:col>
      <xdr:colOff>9525</xdr:colOff>
      <xdr:row>21</xdr:row>
      <xdr:rowOff>85820</xdr:rowOff>
    </xdr:from>
    <xdr:to>
      <xdr:col>7</xdr:col>
      <xdr:colOff>212351</xdr:colOff>
      <xdr:row>22</xdr:row>
      <xdr:rowOff>194703</xdr:rowOff>
    </xdr:to>
    <xdr:cxnSp macro="">
      <xdr:nvCxnSpPr>
        <xdr:cNvPr id="4" name="Straight Connector 3">
          <a:extLst>
            <a:ext uri="{FF2B5EF4-FFF2-40B4-BE49-F238E27FC236}">
              <a16:creationId xmlns:a16="http://schemas.microsoft.com/office/drawing/2014/main" id="{ED13CD42-E267-4188-A758-36F31C2F4316}"/>
            </a:ext>
          </a:extLst>
        </xdr:cNvPr>
        <xdr:cNvCxnSpPr>
          <a:stCxn id="3" idx="3"/>
          <a:endCxn id="5" idx="1"/>
        </xdr:cNvCxnSpPr>
      </xdr:nvCxnSpPr>
      <xdr:spPr>
        <a:xfrm flipV="1">
          <a:off x="5838825" y="5600795"/>
          <a:ext cx="202826" cy="489883"/>
        </a:xfrm>
        <a:prstGeom prst="line">
          <a:avLst/>
        </a:prstGeom>
        <a:ln>
          <a:solidFill>
            <a:srgbClr val="C00000"/>
          </a:solidFill>
        </a:ln>
        <a:effectLst/>
      </xdr:spPr>
      <xdr:style>
        <a:lnRef idx="2">
          <a:schemeClr val="accent1"/>
        </a:lnRef>
        <a:fillRef idx="0">
          <a:schemeClr val="accent1"/>
        </a:fillRef>
        <a:effectRef idx="1">
          <a:schemeClr val="accent1"/>
        </a:effectRef>
        <a:fontRef idx="minor">
          <a:schemeClr val="tx1"/>
        </a:fontRef>
      </xdr:style>
    </xdr:cxnSp>
    <xdr:clientData/>
  </xdr:twoCellAnchor>
  <xdr:oneCellAnchor>
    <xdr:from>
      <xdr:col>7</xdr:col>
      <xdr:colOff>212351</xdr:colOff>
      <xdr:row>19</xdr:row>
      <xdr:rowOff>161925</xdr:rowOff>
    </xdr:from>
    <xdr:ext cx="1711698" cy="781240"/>
    <xdr:sp macro="" textlink="">
      <xdr:nvSpPr>
        <xdr:cNvPr id="5" name="TextBox 4">
          <a:extLst>
            <a:ext uri="{FF2B5EF4-FFF2-40B4-BE49-F238E27FC236}">
              <a16:creationId xmlns:a16="http://schemas.microsoft.com/office/drawing/2014/main" id="{AF84F524-2C90-40B8-8445-F51040F342FB}"/>
            </a:ext>
          </a:extLst>
        </xdr:cNvPr>
        <xdr:cNvSpPr txBox="1"/>
      </xdr:nvSpPr>
      <xdr:spPr>
        <a:xfrm>
          <a:off x="6041651" y="5210175"/>
          <a:ext cx="1711698" cy="781240"/>
        </a:xfrm>
        <a:prstGeom prst="rect">
          <a:avLst/>
        </a:prstGeom>
        <a:solidFill>
          <a:srgbClr val="FFFF00"/>
        </a:solidFill>
        <a:ln w="28575">
          <a:solidFill>
            <a:srgbClr val="C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100" b="1"/>
            <a:t>Pre-populated cell</a:t>
          </a:r>
          <a:r>
            <a:rPr lang="en-GB" sz="1100" b="1" baseline="0"/>
            <a:t> added for 2020</a:t>
          </a:r>
        </a:p>
        <a:p>
          <a:endParaRPr lang="en-GB" sz="1100" b="1"/>
        </a:p>
        <a:p>
          <a:r>
            <a:rPr lang="en-GB" sz="1100"/>
            <a:t>E2 = 012 USD FX rate</a:t>
          </a:r>
        </a:p>
      </xdr:txBody>
    </xdr:sp>
    <xdr:clientData/>
  </xdr:one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1057275</xdr:colOff>
      <xdr:row>2</xdr:row>
      <xdr:rowOff>38100</xdr:rowOff>
    </xdr:to>
    <xdr:pic>
      <xdr:nvPicPr>
        <xdr:cNvPr id="2" name="Picture 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stretch>
          <a:fillRect/>
        </a:stretch>
      </xdr:blipFill>
      <xdr:spPr>
        <a:xfrm>
          <a:off x="0" y="0"/>
          <a:ext cx="1819275" cy="457200"/>
        </a:xfrm>
        <a:prstGeom prst="rect">
          <a:avLst/>
        </a:prstGeom>
        <a:ln w="9525" cmpd="sng">
          <a:noFill/>
        </a:ln>
      </xdr:spPr>
    </xdr:pic>
    <xdr:clientData/>
  </xdr:twoCellAnchor>
  <xdr:oneCellAnchor>
    <xdr:from>
      <xdr:col>9</xdr:col>
      <xdr:colOff>85725</xdr:colOff>
      <xdr:row>14</xdr:row>
      <xdr:rowOff>200584</xdr:rowOff>
    </xdr:from>
    <xdr:ext cx="2295525" cy="1814599"/>
    <xdr:sp macro="" textlink="">
      <xdr:nvSpPr>
        <xdr:cNvPr id="4" name="TextBox 3">
          <a:extLst>
            <a:ext uri="{FF2B5EF4-FFF2-40B4-BE49-F238E27FC236}">
              <a16:creationId xmlns:a16="http://schemas.microsoft.com/office/drawing/2014/main" id="{2F74B165-7A38-441A-BB9E-5B0E3F0EE5D7}"/>
            </a:ext>
          </a:extLst>
        </xdr:cNvPr>
        <xdr:cNvSpPr txBox="1"/>
      </xdr:nvSpPr>
      <xdr:spPr>
        <a:xfrm>
          <a:off x="7143750" y="3867709"/>
          <a:ext cx="2295525" cy="1814599"/>
        </a:xfrm>
        <a:prstGeom prst="rect">
          <a:avLst/>
        </a:prstGeom>
        <a:solidFill>
          <a:srgbClr val="FFFF00"/>
        </a:solidFill>
        <a:ln w="28575">
          <a:solidFill>
            <a:srgbClr val="C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100" b="1"/>
            <a:t>2 new rows added for 2020</a:t>
          </a:r>
        </a:p>
        <a:p>
          <a:endParaRPr lang="en-GB" sz="1100" b="1"/>
        </a:p>
        <a:p>
          <a:r>
            <a:rPr lang="en-GB" sz="1100"/>
            <a:t>1a</a:t>
          </a:r>
          <a:r>
            <a:rPr lang="en-GB" sz="1100" baseline="0"/>
            <a:t> - Interest rate risk on liabilities</a:t>
          </a:r>
        </a:p>
        <a:p>
          <a:r>
            <a:rPr lang="en-GB" sz="1100"/>
            <a:t>1b - Interest rate risk on assets </a:t>
          </a:r>
        </a:p>
        <a:p>
          <a:endParaRPr lang="en-GB" sz="1100"/>
        </a:p>
        <a:p>
          <a:r>
            <a:rPr lang="en-GB" sz="1100"/>
            <a:t>New</a:t>
          </a:r>
          <a:r>
            <a:rPr lang="en-GB" sz="1100" baseline="0"/>
            <a:t> cells in columns D, F, J &amp; L to be inputted by user.</a:t>
          </a:r>
        </a:p>
        <a:p>
          <a:r>
            <a:rPr lang="en-GB" sz="1100" baseline="0"/>
            <a:t>Cells in columns E &amp; K are calculated:</a:t>
          </a:r>
        </a:p>
        <a:p>
          <a:r>
            <a:rPr lang="en-GB" sz="1100" baseline="0"/>
            <a:t>E = F - D</a:t>
          </a:r>
        </a:p>
        <a:p>
          <a:r>
            <a:rPr lang="en-GB" sz="1100" baseline="0"/>
            <a:t>K = L - J</a:t>
          </a:r>
          <a:r>
            <a:rPr lang="en-GB" sz="1100"/>
            <a:t> </a:t>
          </a:r>
        </a:p>
      </xdr:txBody>
    </xdr:sp>
    <xdr:clientData/>
  </xdr:oneCellAnchor>
  <xdr:twoCellAnchor>
    <xdr:from>
      <xdr:col>2</xdr:col>
      <xdr:colOff>94450</xdr:colOff>
      <xdr:row>24</xdr:row>
      <xdr:rowOff>582706</xdr:rowOff>
    </xdr:from>
    <xdr:to>
      <xdr:col>11</xdr:col>
      <xdr:colOff>1200150</xdr:colOff>
      <xdr:row>27</xdr:row>
      <xdr:rowOff>78441</xdr:rowOff>
    </xdr:to>
    <xdr:sp macro="" textlink="">
      <xdr:nvSpPr>
        <xdr:cNvPr id="5" name="Rectangle 4">
          <a:extLst>
            <a:ext uri="{FF2B5EF4-FFF2-40B4-BE49-F238E27FC236}">
              <a16:creationId xmlns:a16="http://schemas.microsoft.com/office/drawing/2014/main" id="{2B5D4D95-DF4C-4EA5-839E-4CF0B112632E}"/>
            </a:ext>
          </a:extLst>
        </xdr:cNvPr>
        <xdr:cNvSpPr/>
      </xdr:nvSpPr>
      <xdr:spPr>
        <a:xfrm>
          <a:off x="399250" y="7478806"/>
          <a:ext cx="10411625" cy="953060"/>
        </a:xfrm>
        <a:prstGeom prst="rect">
          <a:avLst/>
        </a:prstGeom>
        <a:noFill/>
        <a:ln w="28575">
          <a:solidFill>
            <a:srgbClr val="C00000"/>
          </a:solidFill>
        </a:ln>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twoCellAnchor>
    <xdr:from>
      <xdr:col>8</xdr:col>
      <xdr:colOff>1266824</xdr:colOff>
      <xdr:row>20</xdr:row>
      <xdr:rowOff>89647</xdr:rowOff>
    </xdr:from>
    <xdr:to>
      <xdr:col>11</xdr:col>
      <xdr:colOff>1200149</xdr:colOff>
      <xdr:row>35</xdr:row>
      <xdr:rowOff>0</xdr:rowOff>
    </xdr:to>
    <xdr:sp macro="" textlink="">
      <xdr:nvSpPr>
        <xdr:cNvPr id="20" name="Rectangle 19">
          <a:extLst>
            <a:ext uri="{FF2B5EF4-FFF2-40B4-BE49-F238E27FC236}">
              <a16:creationId xmlns:a16="http://schemas.microsoft.com/office/drawing/2014/main" id="{D3C5BDCE-AA89-4E5C-99B4-6AA15DDAB5FD}"/>
            </a:ext>
          </a:extLst>
        </xdr:cNvPr>
        <xdr:cNvSpPr/>
      </xdr:nvSpPr>
      <xdr:spPr>
        <a:xfrm>
          <a:off x="7048499" y="5833222"/>
          <a:ext cx="3762375" cy="5657850"/>
        </a:xfrm>
        <a:prstGeom prst="rect">
          <a:avLst/>
        </a:prstGeom>
        <a:noFill/>
        <a:ln w="28575">
          <a:solidFill>
            <a:srgbClr val="C00000"/>
          </a:solidFill>
        </a:ln>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twoCellAnchor>
    <xdr:from>
      <xdr:col>10</xdr:col>
      <xdr:colOff>595312</xdr:colOff>
      <xdr:row>19</xdr:row>
      <xdr:rowOff>69971</xdr:rowOff>
    </xdr:from>
    <xdr:to>
      <xdr:col>11</xdr:col>
      <xdr:colOff>552451</xdr:colOff>
      <xdr:row>20</xdr:row>
      <xdr:rowOff>89647</xdr:rowOff>
    </xdr:to>
    <xdr:cxnSp macro="">
      <xdr:nvCxnSpPr>
        <xdr:cNvPr id="25" name="Straight Connector 24">
          <a:extLst>
            <a:ext uri="{FF2B5EF4-FFF2-40B4-BE49-F238E27FC236}">
              <a16:creationId xmlns:a16="http://schemas.microsoft.com/office/drawing/2014/main" id="{80B624D8-F86E-4E36-BE39-7C9C5D2C204C}"/>
            </a:ext>
          </a:extLst>
        </xdr:cNvPr>
        <xdr:cNvCxnSpPr>
          <a:stCxn id="20" idx="0"/>
          <a:endCxn id="29" idx="2"/>
        </xdr:cNvCxnSpPr>
      </xdr:nvCxnSpPr>
      <xdr:spPr>
        <a:xfrm flipV="1">
          <a:off x="8929687" y="5756396"/>
          <a:ext cx="1233489" cy="229226"/>
        </a:xfrm>
        <a:prstGeom prst="line">
          <a:avLst/>
        </a:prstGeom>
        <a:ln>
          <a:solidFill>
            <a:srgbClr val="C00000"/>
          </a:solidFill>
        </a:ln>
        <a:effectLst/>
      </xdr:spPr>
      <xdr:style>
        <a:lnRef idx="2">
          <a:schemeClr val="accent1"/>
        </a:lnRef>
        <a:fillRef idx="0">
          <a:schemeClr val="accent1"/>
        </a:fillRef>
        <a:effectRef idx="1">
          <a:schemeClr val="accent1"/>
        </a:effectRef>
        <a:fontRef idx="minor">
          <a:schemeClr val="tx1"/>
        </a:fontRef>
      </xdr:style>
    </xdr:cxnSp>
    <xdr:clientData/>
  </xdr:twoCellAnchor>
  <xdr:oneCellAnchor>
    <xdr:from>
      <xdr:col>10</xdr:col>
      <xdr:colOff>1181101</xdr:colOff>
      <xdr:row>14</xdr:row>
      <xdr:rowOff>209550</xdr:rowOff>
    </xdr:from>
    <xdr:ext cx="1295400" cy="1813046"/>
    <xdr:sp macro="" textlink="">
      <xdr:nvSpPr>
        <xdr:cNvPr id="29" name="TextBox 28">
          <a:extLst>
            <a:ext uri="{FF2B5EF4-FFF2-40B4-BE49-F238E27FC236}">
              <a16:creationId xmlns:a16="http://schemas.microsoft.com/office/drawing/2014/main" id="{5A4A3014-BAD2-44E1-93D2-BDDFC6980FB4}"/>
            </a:ext>
          </a:extLst>
        </xdr:cNvPr>
        <xdr:cNvSpPr txBox="1"/>
      </xdr:nvSpPr>
      <xdr:spPr>
        <a:xfrm>
          <a:off x="9515476" y="3876675"/>
          <a:ext cx="1295400" cy="1813046"/>
        </a:xfrm>
        <a:prstGeom prst="rect">
          <a:avLst/>
        </a:prstGeom>
        <a:solidFill>
          <a:srgbClr val="FFFF00"/>
        </a:solidFill>
        <a:ln w="28575">
          <a:solidFill>
            <a:srgbClr val="C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100" b="1"/>
            <a:t>3 new columns</a:t>
          </a:r>
          <a:r>
            <a:rPr lang="en-GB" sz="1100" b="1" baseline="0"/>
            <a:t> added for 2020</a:t>
          </a:r>
        </a:p>
        <a:p>
          <a:endParaRPr lang="en-GB" sz="1100" b="1"/>
        </a:p>
        <a:p>
          <a:r>
            <a:rPr lang="en-GB" sz="1100"/>
            <a:t>J - Mean Outcome (one-year)</a:t>
          </a:r>
        </a:p>
        <a:p>
          <a:r>
            <a:rPr lang="en-GB" sz="1100"/>
            <a:t>K - Stress</a:t>
          </a:r>
        </a:p>
        <a:p>
          <a:r>
            <a:rPr lang="en-GB" sz="1100"/>
            <a:t>L</a:t>
          </a:r>
          <a:r>
            <a:rPr lang="en-GB" sz="1100" baseline="0"/>
            <a:t> - </a:t>
          </a:r>
          <a:r>
            <a:rPr lang="en-GB" sz="1100"/>
            <a:t>1:200 Confidence (one-year)</a:t>
          </a:r>
        </a:p>
      </xdr:txBody>
    </xdr:sp>
    <xdr:clientData/>
  </xdr:oneCellAnchor>
  <xdr:twoCellAnchor>
    <xdr:from>
      <xdr:col>7</xdr:col>
      <xdr:colOff>1099738</xdr:colOff>
      <xdr:row>19</xdr:row>
      <xdr:rowOff>62558</xdr:rowOff>
    </xdr:from>
    <xdr:to>
      <xdr:col>9</xdr:col>
      <xdr:colOff>1233488</xdr:colOff>
      <xdr:row>24</xdr:row>
      <xdr:rowOff>582706</xdr:rowOff>
    </xdr:to>
    <xdr:cxnSp macro="">
      <xdr:nvCxnSpPr>
        <xdr:cNvPr id="9" name="Straight Connector 8">
          <a:extLst>
            <a:ext uri="{FF2B5EF4-FFF2-40B4-BE49-F238E27FC236}">
              <a16:creationId xmlns:a16="http://schemas.microsoft.com/office/drawing/2014/main" id="{B5AED8D9-AF42-444F-AAF4-22BE47CF9D72}"/>
            </a:ext>
          </a:extLst>
        </xdr:cNvPr>
        <xdr:cNvCxnSpPr>
          <a:stCxn id="5" idx="0"/>
          <a:endCxn id="4" idx="2"/>
        </xdr:cNvCxnSpPr>
      </xdr:nvCxnSpPr>
      <xdr:spPr>
        <a:xfrm flipV="1">
          <a:off x="5605063" y="5748983"/>
          <a:ext cx="2686450" cy="1882223"/>
        </a:xfrm>
        <a:prstGeom prst="line">
          <a:avLst/>
        </a:prstGeom>
        <a:ln>
          <a:solidFill>
            <a:srgbClr val="C00000"/>
          </a:solidFill>
        </a:ln>
        <a:effectLst/>
      </xdr:spPr>
      <xdr:style>
        <a:lnRef idx="2">
          <a:schemeClr val="accent1"/>
        </a:lnRef>
        <a:fillRef idx="0">
          <a:schemeClr val="accent1"/>
        </a:fillRef>
        <a:effectRef idx="1">
          <a:schemeClr val="accent1"/>
        </a:effectRef>
        <a:fontRef idx="minor">
          <a:schemeClr val="tx1"/>
        </a:fontRef>
      </xdr:style>
    </xdr:cxn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FullyDependent" displayName="FullyDependent" ref="A1:B129" totalsRowShown="0" headerRowDxfId="37" dataDxfId="36">
  <tableColumns count="2">
    <tableColumn id="1" xr3:uid="{00000000-0010-0000-0000-000001000000}" name="p" dataDxfId="35"/>
    <tableColumn id="2" xr3:uid="{00000000-0010-0000-0000-000002000000}" name="Fully Dependent" dataDxfId="34"/>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Independent" displayName="Independent" ref="D1:E129" totalsRowShown="0" headerRowDxfId="33" tableBorderDxfId="32">
  <tableColumns count="2">
    <tableColumn id="1" xr3:uid="{00000000-0010-0000-0100-000001000000}" name="p" dataDxfId="31"/>
    <tableColumn id="2" xr3:uid="{00000000-0010-0000-0100-000002000000}" name="Independent" dataDxfId="3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7.bin"/><Relationship Id="rId1" Type="http://schemas.openxmlformats.org/officeDocument/2006/relationships/hyperlink" Target="mailto:%7b@OrganizationCode%7d"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5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mailto:abc@xyzmail.com" TargetMode="External"/><Relationship Id="rId1" Type="http://schemas.openxmlformats.org/officeDocument/2006/relationships/hyperlink" Target="mailto:abc@xyzmail.com" TargetMode="External"/><Relationship Id="rId4"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8">
    <tabColor rgb="FF696969"/>
  </sheetPr>
  <dimension ref="A1:M991"/>
  <sheetViews>
    <sheetView workbookViewId="0"/>
  </sheetViews>
  <sheetFormatPr defaultRowHeight="12.75" x14ac:dyDescent="0.2"/>
  <sheetData>
    <row r="1" spans="1:13" x14ac:dyDescent="0.2">
      <c r="A1" t="s">
        <v>0</v>
      </c>
      <c r="B1">
        <v>203</v>
      </c>
    </row>
    <row r="2" spans="1:13" x14ac:dyDescent="0.2">
      <c r="A2" t="s">
        <v>1</v>
      </c>
      <c r="B2">
        <v>2</v>
      </c>
    </row>
    <row r="3" spans="1:13" x14ac:dyDescent="0.2">
      <c r="A3" t="s">
        <v>2</v>
      </c>
      <c r="B3">
        <v>20190101</v>
      </c>
    </row>
    <row r="5" spans="1:13" x14ac:dyDescent="0.2">
      <c r="A5" t="s">
        <v>3</v>
      </c>
      <c r="B5" t="s">
        <v>4</v>
      </c>
      <c r="C5" t="s">
        <v>5</v>
      </c>
      <c r="D5" t="s">
        <v>6</v>
      </c>
      <c r="E5" t="s">
        <v>7</v>
      </c>
      <c r="F5" t="s">
        <v>8</v>
      </c>
      <c r="G5" t="s">
        <v>9</v>
      </c>
      <c r="H5" t="s">
        <v>10</v>
      </c>
      <c r="I5" t="s">
        <v>11</v>
      </c>
      <c r="K5" t="s">
        <v>12</v>
      </c>
      <c r="L5" t="s">
        <v>13</v>
      </c>
      <c r="M5" t="s">
        <v>14</v>
      </c>
    </row>
    <row r="6" spans="1:13" x14ac:dyDescent="0.2">
      <c r="A6" t="s">
        <v>70</v>
      </c>
      <c r="B6">
        <v>1</v>
      </c>
      <c r="C6">
        <v>-1</v>
      </c>
      <c r="D6" t="s">
        <v>31</v>
      </c>
      <c r="E6" t="s">
        <v>71</v>
      </c>
      <c r="F6" t="s">
        <v>72</v>
      </c>
      <c r="G6" t="str">
        <f>IF(ISBLANK('010'!E15),"",'010'!E15)</f>
        <v>abc@xyzmail.com</v>
      </c>
      <c r="H6" t="e">
        <f t="shared" ref="H6:H69" si="0">G6-F6</f>
        <v>#VALUE!</v>
      </c>
      <c r="I6" t="b">
        <f t="shared" ref="I6:I69" si="1">ISERROR(H6)</f>
        <v>1</v>
      </c>
      <c r="K6" t="b">
        <f t="shared" ref="K6:K69" si="2">G6=F6</f>
        <v>0</v>
      </c>
      <c r="L6" t="s">
        <v>24</v>
      </c>
      <c r="M6" t="s">
        <v>73</v>
      </c>
    </row>
    <row r="7" spans="1:13" x14ac:dyDescent="0.2">
      <c r="A7" t="s">
        <v>70</v>
      </c>
      <c r="B7">
        <v>2</v>
      </c>
      <c r="C7">
        <v>-1</v>
      </c>
      <c r="D7" t="s">
        <v>31</v>
      </c>
      <c r="E7" t="s">
        <v>74</v>
      </c>
      <c r="F7" t="s">
        <v>75</v>
      </c>
      <c r="G7" t="str">
        <f>IF(ISBLANK('010'!E16),"",'010'!E16)</f>
        <v>J Contact</v>
      </c>
      <c r="H7" t="e">
        <f t="shared" si="0"/>
        <v>#VALUE!</v>
      </c>
      <c r="I7" t="b">
        <f t="shared" si="1"/>
        <v>1</v>
      </c>
      <c r="K7" t="b">
        <f t="shared" si="2"/>
        <v>0</v>
      </c>
      <c r="L7" t="s">
        <v>24</v>
      </c>
      <c r="M7" t="s">
        <v>76</v>
      </c>
    </row>
    <row r="8" spans="1:13" x14ac:dyDescent="0.2">
      <c r="A8" t="s">
        <v>70</v>
      </c>
      <c r="B8">
        <v>3</v>
      </c>
      <c r="C8">
        <v>-1</v>
      </c>
      <c r="D8" t="s">
        <v>31</v>
      </c>
      <c r="E8" t="s">
        <v>77</v>
      </c>
      <c r="F8" t="s">
        <v>31</v>
      </c>
      <c r="G8" t="str">
        <f>IF(ISBLANK('010'!E17),"",'010'!E17)</f>
        <v/>
      </c>
      <c r="H8" t="e">
        <f t="shared" si="0"/>
        <v>#VALUE!</v>
      </c>
      <c r="I8" t="b">
        <f t="shared" si="1"/>
        <v>1</v>
      </c>
      <c r="K8" t="b">
        <f t="shared" si="2"/>
        <v>1</v>
      </c>
      <c r="L8" t="s">
        <v>24</v>
      </c>
      <c r="M8" t="s">
        <v>78</v>
      </c>
    </row>
    <row r="9" spans="1:13" x14ac:dyDescent="0.2">
      <c r="A9" t="s">
        <v>70</v>
      </c>
      <c r="B9">
        <v>4</v>
      </c>
      <c r="C9">
        <v>-1</v>
      </c>
      <c r="D9" t="s">
        <v>31</v>
      </c>
      <c r="E9" t="s">
        <v>79</v>
      </c>
      <c r="F9" t="s">
        <v>72</v>
      </c>
      <c r="G9" t="str">
        <f>IF(ISBLANK('010'!E18),"",'010'!E18)</f>
        <v>abc@xyzmail.com</v>
      </c>
      <c r="H9" t="e">
        <f t="shared" si="0"/>
        <v>#VALUE!</v>
      </c>
      <c r="I9" t="b">
        <f t="shared" si="1"/>
        <v>1</v>
      </c>
      <c r="K9" t="b">
        <f t="shared" si="2"/>
        <v>0</v>
      </c>
      <c r="L9" t="s">
        <v>24</v>
      </c>
      <c r="M9" t="s">
        <v>80</v>
      </c>
    </row>
    <row r="10" spans="1:13" x14ac:dyDescent="0.2">
      <c r="A10" t="s">
        <v>70</v>
      </c>
      <c r="B10">
        <v>5</v>
      </c>
      <c r="C10">
        <v>-1</v>
      </c>
      <c r="D10" t="s">
        <v>31</v>
      </c>
      <c r="E10" t="s">
        <v>81</v>
      </c>
      <c r="F10" t="s">
        <v>72</v>
      </c>
      <c r="G10" t="str">
        <f>IF(ISBLANK('010'!E19),"",'010'!E19)</f>
        <v>H Submitter</v>
      </c>
      <c r="H10" t="e">
        <f t="shared" si="0"/>
        <v>#VALUE!</v>
      </c>
      <c r="I10" t="b">
        <f t="shared" si="1"/>
        <v>1</v>
      </c>
      <c r="K10" t="b">
        <f t="shared" si="2"/>
        <v>0</v>
      </c>
      <c r="L10" t="s">
        <v>24</v>
      </c>
      <c r="M10" t="s">
        <v>82</v>
      </c>
    </row>
    <row r="11" spans="1:13" x14ac:dyDescent="0.2">
      <c r="A11" t="s">
        <v>116</v>
      </c>
      <c r="B11">
        <v>7</v>
      </c>
      <c r="C11">
        <v>-1</v>
      </c>
      <c r="D11" t="s">
        <v>31</v>
      </c>
      <c r="E11" t="s">
        <v>117</v>
      </c>
      <c r="F11" t="s">
        <v>28</v>
      </c>
      <c r="G11" t="str">
        <f>IF(ISBLANK('012'!K24),"",'012'!K24)</f>
        <v/>
      </c>
      <c r="H11" t="e">
        <f t="shared" si="0"/>
        <v>#VALUE!</v>
      </c>
      <c r="I11" t="b">
        <f t="shared" si="1"/>
        <v>1</v>
      </c>
      <c r="K11" t="b">
        <f t="shared" si="2"/>
        <v>0</v>
      </c>
      <c r="L11" t="s">
        <v>24</v>
      </c>
      <c r="M11" t="s">
        <v>61</v>
      </c>
    </row>
    <row r="12" spans="1:13" x14ac:dyDescent="0.2">
      <c r="A12" t="s">
        <v>116</v>
      </c>
      <c r="B12">
        <v>8</v>
      </c>
      <c r="C12">
        <v>-1</v>
      </c>
      <c r="D12" t="s">
        <v>31</v>
      </c>
      <c r="E12" t="s">
        <v>118</v>
      </c>
      <c r="F12" t="s">
        <v>25</v>
      </c>
      <c r="G12" t="str">
        <f>IF(ISBLANK('012'!K14),"",'012'!K14)</f>
        <v>v: if empty
w: if &lt;&gt; Reference Data</v>
      </c>
      <c r="H12" t="e">
        <f t="shared" si="0"/>
        <v>#VALUE!</v>
      </c>
      <c r="I12" t="b">
        <f t="shared" si="1"/>
        <v>1</v>
      </c>
      <c r="K12" t="b">
        <f t="shared" si="2"/>
        <v>0</v>
      </c>
      <c r="L12" t="s">
        <v>24</v>
      </c>
      <c r="M12" t="s">
        <v>65</v>
      </c>
    </row>
    <row r="13" spans="1:13" x14ac:dyDescent="0.2">
      <c r="A13" t="s">
        <v>116</v>
      </c>
      <c r="B13">
        <v>9</v>
      </c>
      <c r="C13">
        <v>-1</v>
      </c>
      <c r="D13" t="s">
        <v>31</v>
      </c>
      <c r="E13" t="s">
        <v>119</v>
      </c>
      <c r="F13" t="s">
        <v>25</v>
      </c>
      <c r="G13" t="str">
        <f>IF(ISBLANK('012'!K16),"",'012'!K16)</f>
        <v>v: if empty
w: if &lt;&gt; Reference Data</v>
      </c>
      <c r="H13" t="e">
        <f t="shared" si="0"/>
        <v>#VALUE!</v>
      </c>
      <c r="I13" t="b">
        <f t="shared" si="1"/>
        <v>1</v>
      </c>
      <c r="K13" t="b">
        <f t="shared" si="2"/>
        <v>0</v>
      </c>
      <c r="L13" t="s">
        <v>24</v>
      </c>
      <c r="M13" t="s">
        <v>22</v>
      </c>
    </row>
    <row r="14" spans="1:13" x14ac:dyDescent="0.2">
      <c r="A14" t="s">
        <v>116</v>
      </c>
      <c r="B14">
        <v>10</v>
      </c>
      <c r="C14">
        <v>-1</v>
      </c>
      <c r="D14" t="s">
        <v>31</v>
      </c>
      <c r="E14" t="s">
        <v>120</v>
      </c>
      <c r="F14" t="s">
        <v>31</v>
      </c>
      <c r="G14" t="str">
        <f>IF(ISBLANK('012'!K18),"",'012'!K18)</f>
        <v>v: if empty
w: if &lt;&gt; Reference Data
w: if Yes and Run-Off</v>
      </c>
      <c r="H14" t="e">
        <f t="shared" si="0"/>
        <v>#VALUE!</v>
      </c>
      <c r="I14" t="b">
        <f t="shared" si="1"/>
        <v>1</v>
      </c>
      <c r="K14" t="b">
        <f t="shared" si="2"/>
        <v>0</v>
      </c>
      <c r="L14" t="s">
        <v>24</v>
      </c>
      <c r="M14" t="s">
        <v>68</v>
      </c>
    </row>
    <row r="15" spans="1:13" x14ac:dyDescent="0.2">
      <c r="A15" t="s">
        <v>116</v>
      </c>
      <c r="B15">
        <v>11</v>
      </c>
      <c r="C15">
        <v>-1</v>
      </c>
      <c r="D15" t="s">
        <v>31</v>
      </c>
      <c r="E15" t="s">
        <v>121</v>
      </c>
      <c r="F15" t="s">
        <v>31</v>
      </c>
      <c r="G15" t="str">
        <f>IF(ISBLANK('012'!K20),"",'012'!K20)</f>
        <v>v: if empty</v>
      </c>
      <c r="H15" t="e">
        <f t="shared" si="0"/>
        <v>#VALUE!</v>
      </c>
      <c r="I15" t="b">
        <f t="shared" si="1"/>
        <v>1</v>
      </c>
      <c r="K15" t="b">
        <f t="shared" si="2"/>
        <v>0</v>
      </c>
      <c r="L15" t="s">
        <v>24</v>
      </c>
      <c r="M15" t="s">
        <v>68</v>
      </c>
    </row>
    <row r="16" spans="1:13" x14ac:dyDescent="0.2">
      <c r="A16" t="s">
        <v>116</v>
      </c>
      <c r="B16">
        <v>900</v>
      </c>
      <c r="C16">
        <v>-1</v>
      </c>
      <c r="D16" t="s">
        <v>31</v>
      </c>
      <c r="E16" t="s">
        <v>122</v>
      </c>
      <c r="F16" t="s">
        <v>25</v>
      </c>
      <c r="G16" t="str">
        <f>IF(ISBLANK('012'!M21),"",'012'!M21)</f>
        <v>TRUE</v>
      </c>
      <c r="H16" t="e">
        <f t="shared" si="0"/>
        <v>#VALUE!</v>
      </c>
      <c r="I16" t="b">
        <f t="shared" si="1"/>
        <v>1</v>
      </c>
      <c r="K16" t="b">
        <f t="shared" si="2"/>
        <v>1</v>
      </c>
      <c r="L16" t="s">
        <v>24</v>
      </c>
      <c r="M16" t="s">
        <v>30</v>
      </c>
    </row>
    <row r="17" spans="1:13" x14ac:dyDescent="0.2">
      <c r="A17" t="s">
        <v>116</v>
      </c>
      <c r="B17">
        <v>901</v>
      </c>
      <c r="C17">
        <v>-1</v>
      </c>
      <c r="D17" t="s">
        <v>31</v>
      </c>
      <c r="E17" t="s">
        <v>123</v>
      </c>
      <c r="F17" t="s">
        <v>25</v>
      </c>
      <c r="G17" t="str">
        <f>IF(ISBLANK('012'!M22),"",'012'!M22)</f>
        <v>TRUE</v>
      </c>
      <c r="H17" t="e">
        <f t="shared" si="0"/>
        <v>#VALUE!</v>
      </c>
      <c r="I17" t="b">
        <f t="shared" si="1"/>
        <v>1</v>
      </c>
      <c r="K17" t="b">
        <f t="shared" si="2"/>
        <v>1</v>
      </c>
      <c r="L17" t="s">
        <v>24</v>
      </c>
      <c r="M17" t="s">
        <v>60</v>
      </c>
    </row>
    <row r="18" spans="1:13" x14ac:dyDescent="0.2">
      <c r="A18" t="s">
        <v>135</v>
      </c>
      <c r="B18">
        <v>13</v>
      </c>
      <c r="C18">
        <v>-1</v>
      </c>
      <c r="D18" t="s">
        <v>31</v>
      </c>
      <c r="E18" t="s">
        <v>136</v>
      </c>
      <c r="F18" s="69">
        <v>0</v>
      </c>
      <c r="G18" s="69" t="str">
        <f>IF(ISBLANK('309'!F16),"",'309'!F16)</f>
        <v>v: if &lt;&gt; C11</v>
      </c>
      <c r="H18" s="69" t="e">
        <f t="shared" si="0"/>
        <v>#VALUE!</v>
      </c>
      <c r="I18" t="b">
        <f t="shared" si="1"/>
        <v>1</v>
      </c>
      <c r="K18" t="b">
        <f t="shared" si="2"/>
        <v>0</v>
      </c>
      <c r="L18" t="s">
        <v>137</v>
      </c>
    </row>
    <row r="19" spans="1:13" x14ac:dyDescent="0.2">
      <c r="A19" t="s">
        <v>135</v>
      </c>
      <c r="B19">
        <v>14</v>
      </c>
      <c r="C19">
        <v>-1</v>
      </c>
      <c r="D19" t="s">
        <v>31</v>
      </c>
      <c r="E19" t="s">
        <v>138</v>
      </c>
      <c r="F19" s="69">
        <v>0</v>
      </c>
      <c r="G19" s="69" t="str">
        <f>IF(ISBLANK('309'!G16),"",'309'!G16)</f>
        <v>v: if &lt;&gt; G11
w: if &lt; A1</v>
      </c>
      <c r="H19" s="69" t="e">
        <f t="shared" si="0"/>
        <v>#VALUE!</v>
      </c>
      <c r="I19" t="b">
        <f t="shared" si="1"/>
        <v>1</v>
      </c>
      <c r="K19" t="b">
        <f t="shared" si="2"/>
        <v>0</v>
      </c>
      <c r="L19" t="s">
        <v>137</v>
      </c>
    </row>
    <row r="20" spans="1:13" x14ac:dyDescent="0.2">
      <c r="A20" t="s">
        <v>135</v>
      </c>
      <c r="B20">
        <v>15</v>
      </c>
      <c r="C20">
        <v>-1</v>
      </c>
      <c r="D20" t="s">
        <v>31</v>
      </c>
      <c r="E20" t="s">
        <v>139</v>
      </c>
      <c r="F20" s="69">
        <v>0</v>
      </c>
      <c r="G20" s="69" t="str">
        <f>IF(ISBLANK('309'!G17),"",'309'!G17)</f>
        <v>= 571.2</v>
      </c>
      <c r="H20" s="69" t="e">
        <f t="shared" si="0"/>
        <v>#VALUE!</v>
      </c>
      <c r="I20" t="b">
        <f t="shared" si="1"/>
        <v>1</v>
      </c>
      <c r="K20" t="b">
        <f t="shared" si="2"/>
        <v>0</v>
      </c>
      <c r="L20" t="s">
        <v>137</v>
      </c>
    </row>
    <row r="21" spans="1:13" x14ac:dyDescent="0.2">
      <c r="A21" t="s">
        <v>135</v>
      </c>
      <c r="B21">
        <v>16</v>
      </c>
      <c r="C21">
        <v>-1</v>
      </c>
      <c r="D21" t="s">
        <v>31</v>
      </c>
      <c r="E21" t="s">
        <v>140</v>
      </c>
      <c r="F21" s="69">
        <v>0</v>
      </c>
      <c r="G21" s="69" t="str">
        <f>IF(ISBLANK('309'!F18),"",'309'!F18)</f>
        <v>v: if &lt;&gt; 0 &amp; NSL = No</v>
      </c>
      <c r="H21" s="69" t="e">
        <f t="shared" si="0"/>
        <v>#VALUE!</v>
      </c>
      <c r="I21" t="b">
        <f t="shared" si="1"/>
        <v>1</v>
      </c>
      <c r="K21" t="b">
        <f t="shared" si="2"/>
        <v>0</v>
      </c>
      <c r="L21" t="s">
        <v>137</v>
      </c>
    </row>
    <row r="22" spans="1:13" x14ac:dyDescent="0.2">
      <c r="A22" t="s">
        <v>135</v>
      </c>
      <c r="B22">
        <v>17</v>
      </c>
      <c r="C22">
        <v>-1</v>
      </c>
      <c r="D22" t="s">
        <v>31</v>
      </c>
      <c r="E22" t="s">
        <v>141</v>
      </c>
      <c r="F22" s="69">
        <v>0</v>
      </c>
      <c r="G22" s="69" t="str">
        <f>IF(ISBLANK('309'!G18),"",'309'!G18)</f>
        <v>v: if &lt;&gt; 0 &amp; NSL = No
w: if &lt;= A3 &amp; NSL = Yes</v>
      </c>
      <c r="H22" s="69" t="e">
        <f t="shared" si="0"/>
        <v>#VALUE!</v>
      </c>
      <c r="I22" t="b">
        <f t="shared" si="1"/>
        <v>1</v>
      </c>
      <c r="K22" t="b">
        <f t="shared" si="2"/>
        <v>0</v>
      </c>
      <c r="L22" t="s">
        <v>137</v>
      </c>
    </row>
    <row r="23" spans="1:13" x14ac:dyDescent="0.2">
      <c r="A23" t="s">
        <v>135</v>
      </c>
      <c r="B23">
        <v>20</v>
      </c>
      <c r="C23">
        <v>-1</v>
      </c>
      <c r="D23" t="s">
        <v>31</v>
      </c>
      <c r="E23" t="s">
        <v>142</v>
      </c>
      <c r="F23" s="69">
        <v>0</v>
      </c>
      <c r="G23" s="69" t="str">
        <f>IF(ISBLANK('309'!F29),"",'309'!F29)</f>
        <v>w: if Active &amp; = C2 + C3
v: if &gt; C2 + C3</v>
      </c>
      <c r="H23" s="69" t="e">
        <f t="shared" si="0"/>
        <v>#VALUE!</v>
      </c>
      <c r="I23" t="b">
        <f t="shared" si="1"/>
        <v>1</v>
      </c>
      <c r="K23" t="b">
        <f t="shared" si="2"/>
        <v>0</v>
      </c>
      <c r="L23" t="s">
        <v>137</v>
      </c>
    </row>
    <row r="24" spans="1:13" x14ac:dyDescent="0.2">
      <c r="A24" t="s">
        <v>135</v>
      </c>
      <c r="B24">
        <v>22</v>
      </c>
      <c r="C24">
        <v>-1</v>
      </c>
      <c r="D24" t="s">
        <v>31</v>
      </c>
      <c r="E24" t="s">
        <v>143</v>
      </c>
      <c r="F24" s="69">
        <v>0</v>
      </c>
      <c r="G24" s="69" t="str">
        <f>IF(ISBLANK('309'!H29),"",'309'!H29)</f>
        <v>w: if &gt; C1</v>
      </c>
      <c r="H24" s="69" t="e">
        <f t="shared" si="0"/>
        <v>#VALUE!</v>
      </c>
      <c r="I24" t="b">
        <f t="shared" si="1"/>
        <v>1</v>
      </c>
      <c r="K24" t="b">
        <f t="shared" si="2"/>
        <v>0</v>
      </c>
      <c r="L24" t="s">
        <v>137</v>
      </c>
    </row>
    <row r="25" spans="1:13" x14ac:dyDescent="0.2">
      <c r="A25" t="s">
        <v>135</v>
      </c>
      <c r="B25">
        <v>24</v>
      </c>
      <c r="C25">
        <v>-1</v>
      </c>
      <c r="D25" t="s">
        <v>31</v>
      </c>
      <c r="E25" t="s">
        <v>144</v>
      </c>
      <c r="F25" s="69">
        <v>0</v>
      </c>
      <c r="G25" s="69" t="str">
        <f>IF(ISBLANK('309'!J29),"",'309'!J29)</f>
        <v>w: if Active &amp; = G2 + G3
v: if &gt; G2 + G3</v>
      </c>
      <c r="H25" s="69" t="e">
        <f t="shared" si="0"/>
        <v>#VALUE!</v>
      </c>
      <c r="I25" t="b">
        <f t="shared" si="1"/>
        <v>1</v>
      </c>
      <c r="K25" t="b">
        <f t="shared" si="2"/>
        <v>0</v>
      </c>
      <c r="L25" t="s">
        <v>137</v>
      </c>
    </row>
    <row r="26" spans="1:13" x14ac:dyDescent="0.2">
      <c r="A26" t="s">
        <v>135</v>
      </c>
      <c r="B26">
        <v>26</v>
      </c>
      <c r="C26">
        <v>-1</v>
      </c>
      <c r="D26" t="s">
        <v>31</v>
      </c>
      <c r="E26" t="s">
        <v>145</v>
      </c>
      <c r="F26" s="69">
        <v>0</v>
      </c>
      <c r="G26" s="69" t="str">
        <f>IF(ISBLANK('309'!L29),"",'309'!L29)</f>
        <v>w: if &gt; G1
w: if &lt; E1</v>
      </c>
      <c r="H26" s="69" t="e">
        <f t="shared" si="0"/>
        <v>#VALUE!</v>
      </c>
      <c r="I26" t="b">
        <f t="shared" si="1"/>
        <v>1</v>
      </c>
      <c r="K26" t="b">
        <f t="shared" si="2"/>
        <v>0</v>
      </c>
      <c r="L26" t="s">
        <v>137</v>
      </c>
    </row>
    <row r="27" spans="1:13" x14ac:dyDescent="0.2">
      <c r="A27" t="s">
        <v>135</v>
      </c>
      <c r="B27">
        <v>28</v>
      </c>
      <c r="C27">
        <v>-1</v>
      </c>
      <c r="D27" t="s">
        <v>31</v>
      </c>
      <c r="E27" t="s">
        <v>146</v>
      </c>
      <c r="F27" s="69">
        <v>0</v>
      </c>
      <c r="G27" s="69" t="str">
        <f>IF(ISBLANK('309'!F30),"",'309'!F30)</f>
        <v>w: if -ve</v>
      </c>
      <c r="H27" s="69" t="e">
        <f t="shared" si="0"/>
        <v>#VALUE!</v>
      </c>
      <c r="I27" t="b">
        <f t="shared" si="1"/>
        <v>1</v>
      </c>
      <c r="K27" t="b">
        <f t="shared" si="2"/>
        <v>0</v>
      </c>
      <c r="L27" t="s">
        <v>137</v>
      </c>
    </row>
    <row r="28" spans="1:13" x14ac:dyDescent="0.2">
      <c r="A28" t="s">
        <v>135</v>
      </c>
      <c r="B28">
        <v>29</v>
      </c>
      <c r="C28">
        <v>-1</v>
      </c>
      <c r="D28" t="s">
        <v>31</v>
      </c>
      <c r="E28" t="s">
        <v>147</v>
      </c>
      <c r="F28" s="69">
        <v>0</v>
      </c>
      <c r="G28" s="69" t="str">
        <f>IF(ISBLANK('309'!J30),"",'309'!J30)</f>
        <v>w: if -ve
w: if &lt; C2</v>
      </c>
      <c r="H28" s="69" t="e">
        <f t="shared" si="0"/>
        <v>#VALUE!</v>
      </c>
      <c r="I28" t="b">
        <f t="shared" si="1"/>
        <v>1</v>
      </c>
      <c r="K28" t="b">
        <f t="shared" si="2"/>
        <v>0</v>
      </c>
      <c r="L28" t="s">
        <v>137</v>
      </c>
    </row>
    <row r="29" spans="1:13" x14ac:dyDescent="0.2">
      <c r="A29" t="s">
        <v>135</v>
      </c>
      <c r="B29">
        <v>30</v>
      </c>
      <c r="C29">
        <v>-1</v>
      </c>
      <c r="D29" t="s">
        <v>31</v>
      </c>
      <c r="E29" t="s">
        <v>148</v>
      </c>
      <c r="F29" s="69">
        <v>0</v>
      </c>
      <c r="G29" s="69" t="str">
        <f>IF(ISBLANK('309'!F31),"",'309'!F31)</f>
        <v>w: if -ve</v>
      </c>
      <c r="H29" s="69" t="e">
        <f t="shared" si="0"/>
        <v>#VALUE!</v>
      </c>
      <c r="I29" t="b">
        <f t="shared" si="1"/>
        <v>1</v>
      </c>
      <c r="K29" t="b">
        <f t="shared" si="2"/>
        <v>0</v>
      </c>
      <c r="L29" t="s">
        <v>137</v>
      </c>
    </row>
    <row r="30" spans="1:13" x14ac:dyDescent="0.2">
      <c r="A30" t="s">
        <v>135</v>
      </c>
      <c r="B30">
        <v>31</v>
      </c>
      <c r="C30">
        <v>-1</v>
      </c>
      <c r="D30" t="s">
        <v>31</v>
      </c>
      <c r="E30" t="s">
        <v>149</v>
      </c>
      <c r="F30" s="69">
        <v>0</v>
      </c>
      <c r="G30" s="69" t="str">
        <f>IF(ISBLANK('309'!J31),"",'309'!J31)</f>
        <v>w: if -ve
w: if &lt; C3</v>
      </c>
      <c r="H30" s="69" t="e">
        <f t="shared" si="0"/>
        <v>#VALUE!</v>
      </c>
      <c r="I30" t="b">
        <f t="shared" si="1"/>
        <v>1</v>
      </c>
      <c r="K30" t="b">
        <f t="shared" si="2"/>
        <v>0</v>
      </c>
      <c r="L30" t="s">
        <v>137</v>
      </c>
    </row>
    <row r="31" spans="1:13" x14ac:dyDescent="0.2">
      <c r="A31" t="s">
        <v>135</v>
      </c>
      <c r="B31">
        <v>32</v>
      </c>
      <c r="C31">
        <v>-1</v>
      </c>
      <c r="D31" t="s">
        <v>31</v>
      </c>
      <c r="E31" t="s">
        <v>150</v>
      </c>
      <c r="F31" s="69">
        <v>0</v>
      </c>
      <c r="G31" s="69" t="str">
        <f>IF(ISBLANK('309'!F33),"",'309'!F33)</f>
        <v>w: if Active &amp; = C5 + C6
v: if &gt; C5 + C6</v>
      </c>
      <c r="H31" s="69" t="e">
        <f t="shared" si="0"/>
        <v>#VALUE!</v>
      </c>
      <c r="I31" t="b">
        <f t="shared" si="1"/>
        <v>1</v>
      </c>
      <c r="K31" t="b">
        <f t="shared" si="2"/>
        <v>0</v>
      </c>
      <c r="L31" t="s">
        <v>137</v>
      </c>
    </row>
    <row r="32" spans="1:13" x14ac:dyDescent="0.2">
      <c r="A32" t="s">
        <v>135</v>
      </c>
      <c r="B32">
        <v>34</v>
      </c>
      <c r="C32">
        <v>-1</v>
      </c>
      <c r="D32" t="s">
        <v>31</v>
      </c>
      <c r="E32" t="s">
        <v>151</v>
      </c>
      <c r="F32" s="69">
        <v>0</v>
      </c>
      <c r="G32" s="69" t="str">
        <f>IF(ISBLANK('309'!H33),"",'309'!H33)</f>
        <v>w: if &gt; C1</v>
      </c>
      <c r="H32" s="69" t="e">
        <f t="shared" si="0"/>
        <v>#VALUE!</v>
      </c>
      <c r="I32" t="b">
        <f t="shared" si="1"/>
        <v>1</v>
      </c>
      <c r="K32" t="b">
        <f t="shared" si="2"/>
        <v>0</v>
      </c>
      <c r="L32" t="s">
        <v>137</v>
      </c>
    </row>
    <row r="33" spans="1:12" x14ac:dyDescent="0.2">
      <c r="A33" t="s">
        <v>135</v>
      </c>
      <c r="B33">
        <v>36</v>
      </c>
      <c r="C33">
        <v>-1</v>
      </c>
      <c r="D33" t="s">
        <v>31</v>
      </c>
      <c r="E33" t="s">
        <v>152</v>
      </c>
      <c r="F33" s="69">
        <v>0</v>
      </c>
      <c r="G33" s="69" t="str">
        <f>IF(ISBLANK('309'!J33),"",'309'!J33)</f>
        <v>w: if Active &amp; = G5 + G6
v: if &gt; G5 + G6</v>
      </c>
      <c r="H33" s="69" t="e">
        <f t="shared" si="0"/>
        <v>#VALUE!</v>
      </c>
      <c r="I33" t="b">
        <f t="shared" si="1"/>
        <v>1</v>
      </c>
      <c r="K33" t="b">
        <f t="shared" si="2"/>
        <v>0</v>
      </c>
      <c r="L33" t="s">
        <v>137</v>
      </c>
    </row>
    <row r="34" spans="1:12" x14ac:dyDescent="0.2">
      <c r="A34" t="s">
        <v>135</v>
      </c>
      <c r="B34">
        <v>38</v>
      </c>
      <c r="C34">
        <v>-1</v>
      </c>
      <c r="D34" t="s">
        <v>31</v>
      </c>
      <c r="E34" t="s">
        <v>153</v>
      </c>
      <c r="F34" s="69">
        <v>0</v>
      </c>
      <c r="G34" s="69" t="str">
        <f>IF(ISBLANK('309'!L33),"",'309'!L33)</f>
        <v>w: if &gt; G4
w: if &lt; E4</v>
      </c>
      <c r="H34" s="69" t="e">
        <f t="shared" si="0"/>
        <v>#VALUE!</v>
      </c>
      <c r="I34" t="b">
        <f t="shared" si="1"/>
        <v>1</v>
      </c>
      <c r="K34" t="b">
        <f t="shared" si="2"/>
        <v>0</v>
      </c>
      <c r="L34" t="s">
        <v>137</v>
      </c>
    </row>
    <row r="35" spans="1:12" x14ac:dyDescent="0.2">
      <c r="A35" t="s">
        <v>135</v>
      </c>
      <c r="B35">
        <v>40</v>
      </c>
      <c r="C35">
        <v>-1</v>
      </c>
      <c r="D35" t="s">
        <v>31</v>
      </c>
      <c r="E35" t="s">
        <v>154</v>
      </c>
      <c r="F35" s="69">
        <v>0</v>
      </c>
      <c r="G35" s="69" t="str">
        <f>IF(ISBLANK('309'!F34),"",'309'!F34)</f>
        <v>w: if -ve</v>
      </c>
      <c r="H35" s="69" t="e">
        <f t="shared" si="0"/>
        <v>#VALUE!</v>
      </c>
      <c r="I35" t="b">
        <f t="shared" si="1"/>
        <v>1</v>
      </c>
      <c r="K35" t="b">
        <f t="shared" si="2"/>
        <v>0</v>
      </c>
      <c r="L35" t="s">
        <v>137</v>
      </c>
    </row>
    <row r="36" spans="1:12" x14ac:dyDescent="0.2">
      <c r="A36" t="s">
        <v>135</v>
      </c>
      <c r="B36">
        <v>41</v>
      </c>
      <c r="C36">
        <v>-1</v>
      </c>
      <c r="D36" t="s">
        <v>31</v>
      </c>
      <c r="E36" t="s">
        <v>155</v>
      </c>
      <c r="F36" s="69">
        <v>0</v>
      </c>
      <c r="G36" s="69" t="str">
        <f>IF(ISBLANK('309'!J34),"",'309'!J34)</f>
        <v>w: if -ve
w: if &lt; C5</v>
      </c>
      <c r="H36" s="69" t="e">
        <f t="shared" si="0"/>
        <v>#VALUE!</v>
      </c>
      <c r="I36" t="b">
        <f t="shared" si="1"/>
        <v>1</v>
      </c>
      <c r="K36" t="b">
        <f t="shared" si="2"/>
        <v>0</v>
      </c>
      <c r="L36" t="s">
        <v>137</v>
      </c>
    </row>
    <row r="37" spans="1:12" x14ac:dyDescent="0.2">
      <c r="A37" t="s">
        <v>135</v>
      </c>
      <c r="B37">
        <v>42</v>
      </c>
      <c r="C37">
        <v>-1</v>
      </c>
      <c r="D37" t="s">
        <v>31</v>
      </c>
      <c r="E37" t="s">
        <v>156</v>
      </c>
      <c r="F37" s="69">
        <v>0</v>
      </c>
      <c r="G37" s="69" t="str">
        <f>IF(ISBLANK('309'!F35),"",'309'!F35)</f>
        <v>w: if -ve</v>
      </c>
      <c r="H37" s="69" t="e">
        <f t="shared" si="0"/>
        <v>#VALUE!</v>
      </c>
      <c r="I37" t="b">
        <f t="shared" si="1"/>
        <v>1</v>
      </c>
      <c r="K37" t="b">
        <f t="shared" si="2"/>
        <v>0</v>
      </c>
      <c r="L37" t="s">
        <v>137</v>
      </c>
    </row>
    <row r="38" spans="1:12" x14ac:dyDescent="0.2">
      <c r="A38" t="s">
        <v>135</v>
      </c>
      <c r="B38">
        <v>43</v>
      </c>
      <c r="C38">
        <v>-1</v>
      </c>
      <c r="D38" t="s">
        <v>31</v>
      </c>
      <c r="E38" t="s">
        <v>157</v>
      </c>
      <c r="F38" s="69">
        <v>0</v>
      </c>
      <c r="G38" s="69" t="str">
        <f>IF(ISBLANK('309'!J35),"",'309'!J35)</f>
        <v>w: if -ve
w: if &lt; C6</v>
      </c>
      <c r="H38" s="69" t="e">
        <f t="shared" si="0"/>
        <v>#VALUE!</v>
      </c>
      <c r="I38" t="b">
        <f t="shared" si="1"/>
        <v>1</v>
      </c>
      <c r="K38" t="b">
        <f t="shared" si="2"/>
        <v>0</v>
      </c>
      <c r="L38" t="s">
        <v>137</v>
      </c>
    </row>
    <row r="39" spans="1:12" x14ac:dyDescent="0.2">
      <c r="A39" t="s">
        <v>135</v>
      </c>
      <c r="B39">
        <v>44</v>
      </c>
      <c r="C39">
        <v>-1</v>
      </c>
      <c r="D39" t="s">
        <v>31</v>
      </c>
      <c r="E39" t="s">
        <v>158</v>
      </c>
      <c r="F39" s="69">
        <v>0</v>
      </c>
      <c r="G39" s="69" t="str">
        <f>IF(ISBLANK('309'!F36),"",'309'!F36)</f>
        <v>w: if -ve</v>
      </c>
      <c r="H39" s="69" t="e">
        <f t="shared" si="0"/>
        <v>#VALUE!</v>
      </c>
      <c r="I39" t="b">
        <f t="shared" si="1"/>
        <v>1</v>
      </c>
      <c r="K39" t="b">
        <f t="shared" si="2"/>
        <v>0</v>
      </c>
      <c r="L39" t="s">
        <v>137</v>
      </c>
    </row>
    <row r="40" spans="1:12" x14ac:dyDescent="0.2">
      <c r="A40" t="s">
        <v>135</v>
      </c>
      <c r="B40">
        <v>46</v>
      </c>
      <c r="C40">
        <v>-1</v>
      </c>
      <c r="D40" t="s">
        <v>31</v>
      </c>
      <c r="E40" t="s">
        <v>159</v>
      </c>
      <c r="F40" s="69">
        <v>0</v>
      </c>
      <c r="G40" s="69" t="str">
        <f>IF(ISBLANK('309'!H36),"",'309'!H36)</f>
        <v>w: if &gt; C7</v>
      </c>
      <c r="H40" s="69" t="e">
        <f t="shared" si="0"/>
        <v>#VALUE!</v>
      </c>
      <c r="I40" t="b">
        <f t="shared" si="1"/>
        <v>1</v>
      </c>
      <c r="K40" t="b">
        <f t="shared" si="2"/>
        <v>0</v>
      </c>
      <c r="L40" t="s">
        <v>137</v>
      </c>
    </row>
    <row r="41" spans="1:12" x14ac:dyDescent="0.2">
      <c r="A41" t="s">
        <v>135</v>
      </c>
      <c r="B41">
        <v>48</v>
      </c>
      <c r="C41">
        <v>-1</v>
      </c>
      <c r="D41" t="s">
        <v>31</v>
      </c>
      <c r="E41" t="s">
        <v>160</v>
      </c>
      <c r="F41" s="69">
        <v>0</v>
      </c>
      <c r="G41" s="69" t="str">
        <f>IF(ISBLANK('309'!J36),"",'309'!J36)</f>
        <v>w: if -ve
w: if &lt; C7</v>
      </c>
      <c r="H41" s="69" t="e">
        <f t="shared" si="0"/>
        <v>#VALUE!</v>
      </c>
      <c r="I41" t="b">
        <f t="shared" si="1"/>
        <v>1</v>
      </c>
      <c r="K41" t="b">
        <f t="shared" si="2"/>
        <v>0</v>
      </c>
      <c r="L41" t="s">
        <v>137</v>
      </c>
    </row>
    <row r="42" spans="1:12" x14ac:dyDescent="0.2">
      <c r="A42" t="s">
        <v>135</v>
      </c>
      <c r="B42">
        <v>50</v>
      </c>
      <c r="C42">
        <v>-1</v>
      </c>
      <c r="D42" t="s">
        <v>31</v>
      </c>
      <c r="E42" t="s">
        <v>161</v>
      </c>
      <c r="F42" s="69">
        <v>0</v>
      </c>
      <c r="G42" s="69" t="str">
        <f>IF(ISBLANK('309'!L36),"",'309'!L36)</f>
        <v>w: if &gt; G7
w: if &lt; E7</v>
      </c>
      <c r="H42" s="69" t="e">
        <f t="shared" si="0"/>
        <v>#VALUE!</v>
      </c>
      <c r="I42" t="b">
        <f t="shared" si="1"/>
        <v>1</v>
      </c>
      <c r="K42" t="b">
        <f t="shared" si="2"/>
        <v>0</v>
      </c>
      <c r="L42" t="s">
        <v>137</v>
      </c>
    </row>
    <row r="43" spans="1:12" x14ac:dyDescent="0.2">
      <c r="A43" t="s">
        <v>135</v>
      </c>
      <c r="B43">
        <v>52</v>
      </c>
      <c r="C43">
        <v>-1</v>
      </c>
      <c r="D43" t="s">
        <v>31</v>
      </c>
      <c r="E43" t="s">
        <v>162</v>
      </c>
      <c r="F43" s="69">
        <v>0</v>
      </c>
      <c r="G43" s="69" t="str">
        <f>IF(ISBLANK('309'!F37),"",'309'!F37)</f>
        <v>w: if -ve</v>
      </c>
      <c r="H43" s="69" t="e">
        <f t="shared" si="0"/>
        <v>#VALUE!</v>
      </c>
      <c r="I43" t="b">
        <f t="shared" si="1"/>
        <v>1</v>
      </c>
      <c r="K43" t="b">
        <f t="shared" si="2"/>
        <v>0</v>
      </c>
      <c r="L43" t="s">
        <v>137</v>
      </c>
    </row>
    <row r="44" spans="1:12" x14ac:dyDescent="0.2">
      <c r="A44" t="s">
        <v>135</v>
      </c>
      <c r="B44">
        <v>54</v>
      </c>
      <c r="C44">
        <v>-1</v>
      </c>
      <c r="D44" t="s">
        <v>31</v>
      </c>
      <c r="E44" t="s">
        <v>163</v>
      </c>
      <c r="F44" s="69">
        <v>0</v>
      </c>
      <c r="G44" s="69" t="str">
        <f>IF(ISBLANK('309'!H37),"",'309'!H37)</f>
        <v>w: if &gt; C8</v>
      </c>
      <c r="H44" s="69" t="e">
        <f t="shared" si="0"/>
        <v>#VALUE!</v>
      </c>
      <c r="I44" t="b">
        <f t="shared" si="1"/>
        <v>1</v>
      </c>
      <c r="K44" t="b">
        <f t="shared" si="2"/>
        <v>0</v>
      </c>
      <c r="L44" t="s">
        <v>137</v>
      </c>
    </row>
    <row r="45" spans="1:12" x14ac:dyDescent="0.2">
      <c r="A45" t="s">
        <v>135</v>
      </c>
      <c r="B45">
        <v>56</v>
      </c>
      <c r="C45">
        <v>-1</v>
      </c>
      <c r="D45" t="s">
        <v>31</v>
      </c>
      <c r="E45" t="s">
        <v>164</v>
      </c>
      <c r="F45" s="69">
        <v>0</v>
      </c>
      <c r="G45" s="69" t="str">
        <f>IF(ISBLANK('309'!J37),"",'309'!J37)</f>
        <v>w: if -ve
w: if &lt; C8</v>
      </c>
      <c r="H45" s="69" t="e">
        <f t="shared" si="0"/>
        <v>#VALUE!</v>
      </c>
      <c r="I45" t="b">
        <f t="shared" si="1"/>
        <v>1</v>
      </c>
      <c r="K45" t="b">
        <f t="shared" si="2"/>
        <v>0</v>
      </c>
      <c r="L45" t="s">
        <v>137</v>
      </c>
    </row>
    <row r="46" spans="1:12" x14ac:dyDescent="0.2">
      <c r="A46" t="s">
        <v>135</v>
      </c>
      <c r="B46">
        <v>58</v>
      </c>
      <c r="C46">
        <v>-1</v>
      </c>
      <c r="D46" t="s">
        <v>31</v>
      </c>
      <c r="E46" t="s">
        <v>165</v>
      </c>
      <c r="F46" s="69">
        <v>0</v>
      </c>
      <c r="G46" s="69" t="str">
        <f>IF(ISBLANK('309'!L37),"",'309'!L37)</f>
        <v>w: if &gt; G8
w: if &lt; E8</v>
      </c>
      <c r="H46" s="69" t="e">
        <f t="shared" si="0"/>
        <v>#VALUE!</v>
      </c>
      <c r="I46" t="b">
        <f t="shared" si="1"/>
        <v>1</v>
      </c>
      <c r="K46" t="b">
        <f t="shared" si="2"/>
        <v>0</v>
      </c>
      <c r="L46" t="s">
        <v>137</v>
      </c>
    </row>
    <row r="47" spans="1:12" x14ac:dyDescent="0.2">
      <c r="A47" t="s">
        <v>135</v>
      </c>
      <c r="B47">
        <v>68</v>
      </c>
      <c r="C47">
        <v>-1</v>
      </c>
      <c r="D47" t="s">
        <v>31</v>
      </c>
      <c r="E47" t="s">
        <v>166</v>
      </c>
      <c r="F47" s="69">
        <v>0</v>
      </c>
      <c r="G47" s="69" t="str">
        <f>IF(ISBLANK('309'!F39),"",'309'!F39)</f>
        <v>w: if +ve</v>
      </c>
      <c r="H47" s="69" t="e">
        <f t="shared" si="0"/>
        <v>#VALUE!</v>
      </c>
      <c r="I47" t="b">
        <f t="shared" si="1"/>
        <v>1</v>
      </c>
      <c r="K47" t="b">
        <f t="shared" si="2"/>
        <v>0</v>
      </c>
      <c r="L47" t="s">
        <v>137</v>
      </c>
    </row>
    <row r="48" spans="1:12" x14ac:dyDescent="0.2">
      <c r="A48" t="s">
        <v>135</v>
      </c>
      <c r="B48">
        <v>69</v>
      </c>
      <c r="C48">
        <v>-1</v>
      </c>
      <c r="D48" t="s">
        <v>31</v>
      </c>
      <c r="E48" t="s">
        <v>167</v>
      </c>
      <c r="F48" s="69">
        <v>0</v>
      </c>
      <c r="G48" s="69" t="str">
        <f>IF(ISBLANK('309'!J39),"",'309'!J39)</f>
        <v>w: if +ve</v>
      </c>
      <c r="H48" s="69" t="e">
        <f t="shared" si="0"/>
        <v>#VALUE!</v>
      </c>
      <c r="I48" t="b">
        <f t="shared" si="1"/>
        <v>1</v>
      </c>
      <c r="K48" t="b">
        <f t="shared" si="2"/>
        <v>0</v>
      </c>
      <c r="L48" t="s">
        <v>137</v>
      </c>
    </row>
    <row r="49" spans="1:12" x14ac:dyDescent="0.2">
      <c r="A49" t="s">
        <v>205</v>
      </c>
      <c r="B49">
        <v>73</v>
      </c>
      <c r="C49">
        <v>-1</v>
      </c>
      <c r="D49" t="s">
        <v>31</v>
      </c>
      <c r="E49" t="s">
        <v>206</v>
      </c>
      <c r="F49" s="69">
        <v>0</v>
      </c>
      <c r="G49" s="69" t="str">
        <f>IF(ISBLANK('310'!G14),"",'310'!G14)</f>
        <v>w: if +ve</v>
      </c>
      <c r="H49" s="69" t="e">
        <f t="shared" si="0"/>
        <v>#VALUE!</v>
      </c>
      <c r="I49" t="b">
        <f t="shared" si="1"/>
        <v>1</v>
      </c>
      <c r="K49" t="b">
        <f t="shared" si="2"/>
        <v>0</v>
      </c>
      <c r="L49" t="s">
        <v>137</v>
      </c>
    </row>
    <row r="50" spans="1:12" x14ac:dyDescent="0.2">
      <c r="A50" t="s">
        <v>205</v>
      </c>
      <c r="B50">
        <v>74</v>
      </c>
      <c r="C50">
        <v>-1</v>
      </c>
      <c r="D50" t="s">
        <v>31</v>
      </c>
      <c r="E50" t="s">
        <v>207</v>
      </c>
      <c r="F50" s="69">
        <v>0</v>
      </c>
      <c r="G50" s="69" t="str">
        <f>IF(ISBLANK('310'!H14),"",'310'!H14)</f>
        <v>w: if +ve</v>
      </c>
      <c r="H50" s="69" t="e">
        <f t="shared" si="0"/>
        <v>#VALUE!</v>
      </c>
      <c r="I50" t="b">
        <f t="shared" si="1"/>
        <v>1</v>
      </c>
      <c r="K50" t="b">
        <f t="shared" si="2"/>
        <v>0</v>
      </c>
      <c r="L50" t="s">
        <v>137</v>
      </c>
    </row>
    <row r="51" spans="1:12" x14ac:dyDescent="0.2">
      <c r="A51" t="s">
        <v>205</v>
      </c>
      <c r="B51">
        <v>75</v>
      </c>
      <c r="C51">
        <v>-1</v>
      </c>
      <c r="D51" t="s">
        <v>31</v>
      </c>
      <c r="E51" t="s">
        <v>208</v>
      </c>
      <c r="F51" s="69">
        <v>0</v>
      </c>
      <c r="G51" s="69" t="str">
        <f>IF(ISBLANK('310'!I14),"",'310'!I14)</f>
        <v>v: if &lt; B1</v>
      </c>
      <c r="H51" s="69" t="e">
        <f t="shared" si="0"/>
        <v>#VALUE!</v>
      </c>
      <c r="I51" t="b">
        <f t="shared" si="1"/>
        <v>1</v>
      </c>
      <c r="K51" t="b">
        <f t="shared" si="2"/>
        <v>0</v>
      </c>
      <c r="L51" t="s">
        <v>137</v>
      </c>
    </row>
    <row r="52" spans="1:12" x14ac:dyDescent="0.2">
      <c r="A52" t="s">
        <v>205</v>
      </c>
      <c r="B52">
        <v>76</v>
      </c>
      <c r="C52">
        <v>-1</v>
      </c>
      <c r="D52" t="s">
        <v>31</v>
      </c>
      <c r="E52" t="s">
        <v>209</v>
      </c>
      <c r="F52" s="69">
        <v>0</v>
      </c>
      <c r="G52" s="69" t="str">
        <f>IF(ISBLANK('310'!J14),"",'310'!J14)</f>
        <v>w: if -ve
v: if &lt; C1</v>
      </c>
      <c r="H52" s="69" t="e">
        <f t="shared" si="0"/>
        <v>#VALUE!</v>
      </c>
      <c r="I52" t="b">
        <f t="shared" si="1"/>
        <v>1</v>
      </c>
      <c r="K52" t="b">
        <f t="shared" si="2"/>
        <v>0</v>
      </c>
      <c r="L52" t="s">
        <v>137</v>
      </c>
    </row>
    <row r="53" spans="1:12" x14ac:dyDescent="0.2">
      <c r="A53" t="s">
        <v>205</v>
      </c>
      <c r="B53">
        <v>77</v>
      </c>
      <c r="C53">
        <v>-1</v>
      </c>
      <c r="D53" t="s">
        <v>31</v>
      </c>
      <c r="E53" t="s">
        <v>210</v>
      </c>
      <c r="F53" s="69">
        <v>0</v>
      </c>
      <c r="G53" s="69" t="str">
        <f>IF(ISBLANK('310'!K14),"",'310'!K14)</f>
        <v>w: if -ve
v: if &lt; D1</v>
      </c>
      <c r="H53" s="69" t="e">
        <f t="shared" si="0"/>
        <v>#VALUE!</v>
      </c>
      <c r="I53" t="b">
        <f t="shared" si="1"/>
        <v>1</v>
      </c>
      <c r="K53" t="b">
        <f t="shared" si="2"/>
        <v>0</v>
      </c>
      <c r="L53" t="s">
        <v>137</v>
      </c>
    </row>
    <row r="54" spans="1:12" x14ac:dyDescent="0.2">
      <c r="A54" t="s">
        <v>205</v>
      </c>
      <c r="B54">
        <v>78</v>
      </c>
      <c r="C54">
        <v>-1</v>
      </c>
      <c r="D54" t="s">
        <v>31</v>
      </c>
      <c r="E54" t="s">
        <v>211</v>
      </c>
      <c r="F54" s="69">
        <v>0</v>
      </c>
      <c r="G54" s="69" t="str">
        <f>IF(ISBLANK('310'!L14),"",'310'!L14)</f>
        <v>w: if -ve
v: if &lt; E1</v>
      </c>
      <c r="H54" s="69" t="e">
        <f t="shared" si="0"/>
        <v>#VALUE!</v>
      </c>
      <c r="I54" t="b">
        <f t="shared" si="1"/>
        <v>1</v>
      </c>
      <c r="K54" t="b">
        <f t="shared" si="2"/>
        <v>0</v>
      </c>
      <c r="L54" t="s">
        <v>137</v>
      </c>
    </row>
    <row r="55" spans="1:12" x14ac:dyDescent="0.2">
      <c r="A55" t="s">
        <v>205</v>
      </c>
      <c r="B55">
        <v>80</v>
      </c>
      <c r="C55">
        <v>-1</v>
      </c>
      <c r="D55" t="s">
        <v>31</v>
      </c>
      <c r="E55" t="s">
        <v>212</v>
      </c>
      <c r="F55" s="69">
        <v>0</v>
      </c>
      <c r="G55" s="69" t="str">
        <f>IF(ISBLANK('310'!N14),"",'310'!N14)</f>
        <v>w: if -ve
v: if &lt; G1</v>
      </c>
      <c r="H55" s="69" t="e">
        <f t="shared" si="0"/>
        <v>#VALUE!</v>
      </c>
      <c r="I55" t="b">
        <f t="shared" si="1"/>
        <v>1</v>
      </c>
      <c r="K55" t="b">
        <f t="shared" si="2"/>
        <v>0</v>
      </c>
      <c r="L55" t="s">
        <v>137</v>
      </c>
    </row>
    <row r="56" spans="1:12" x14ac:dyDescent="0.2">
      <c r="A56" t="s">
        <v>205</v>
      </c>
      <c r="B56">
        <v>81</v>
      </c>
      <c r="C56">
        <v>-1</v>
      </c>
      <c r="D56" t="s">
        <v>31</v>
      </c>
      <c r="E56" t="s">
        <v>138</v>
      </c>
      <c r="F56" s="69">
        <v>0</v>
      </c>
      <c r="G56" s="69" t="str">
        <f>IF(ISBLANK('310'!G15),"",'310'!G15)</f>
        <v>w: if +ve</v>
      </c>
      <c r="H56" s="69" t="e">
        <f t="shared" si="0"/>
        <v>#VALUE!</v>
      </c>
      <c r="I56" t="b">
        <f t="shared" si="1"/>
        <v>1</v>
      </c>
      <c r="K56" t="b">
        <f t="shared" si="2"/>
        <v>0</v>
      </c>
      <c r="L56" t="s">
        <v>137</v>
      </c>
    </row>
    <row r="57" spans="1:12" x14ac:dyDescent="0.2">
      <c r="A57" t="s">
        <v>205</v>
      </c>
      <c r="B57">
        <v>82</v>
      </c>
      <c r="C57">
        <v>-1</v>
      </c>
      <c r="D57" t="s">
        <v>31</v>
      </c>
      <c r="E57" t="s">
        <v>213</v>
      </c>
      <c r="F57" s="69">
        <v>0</v>
      </c>
      <c r="G57" s="69" t="str">
        <f>IF(ISBLANK('310'!H15),"",'310'!H15)</f>
        <v>w: if +ve</v>
      </c>
      <c r="H57" s="69" t="e">
        <f t="shared" si="0"/>
        <v>#VALUE!</v>
      </c>
      <c r="I57" t="b">
        <f t="shared" si="1"/>
        <v>1</v>
      </c>
      <c r="K57" t="b">
        <f t="shared" si="2"/>
        <v>0</v>
      </c>
      <c r="L57" t="s">
        <v>137</v>
      </c>
    </row>
    <row r="58" spans="1:12" x14ac:dyDescent="0.2">
      <c r="A58" t="s">
        <v>205</v>
      </c>
      <c r="B58">
        <v>83</v>
      </c>
      <c r="C58">
        <v>-1</v>
      </c>
      <c r="D58" t="s">
        <v>31</v>
      </c>
      <c r="E58" t="s">
        <v>214</v>
      </c>
      <c r="F58" s="69">
        <v>0</v>
      </c>
      <c r="G58" s="69" t="str">
        <f>IF(ISBLANK('310'!I15),"",'310'!I15)</f>
        <v>v: if &lt; B2</v>
      </c>
      <c r="H58" s="69" t="e">
        <f t="shared" si="0"/>
        <v>#VALUE!</v>
      </c>
      <c r="I58" t="b">
        <f t="shared" si="1"/>
        <v>1</v>
      </c>
      <c r="K58" t="b">
        <f t="shared" si="2"/>
        <v>0</v>
      </c>
      <c r="L58" t="s">
        <v>137</v>
      </c>
    </row>
    <row r="59" spans="1:12" x14ac:dyDescent="0.2">
      <c r="A59" t="s">
        <v>205</v>
      </c>
      <c r="B59">
        <v>84</v>
      </c>
      <c r="C59">
        <v>-1</v>
      </c>
      <c r="D59" t="s">
        <v>31</v>
      </c>
      <c r="E59" t="s">
        <v>215</v>
      </c>
      <c r="F59" s="69">
        <v>0</v>
      </c>
      <c r="G59" s="69" t="str">
        <f>IF(ISBLANK('310'!J15),"",'310'!J15)</f>
        <v>w: if -ve
v: if &lt; C2</v>
      </c>
      <c r="H59" s="69" t="e">
        <f t="shared" si="0"/>
        <v>#VALUE!</v>
      </c>
      <c r="I59" t="b">
        <f t="shared" si="1"/>
        <v>1</v>
      </c>
      <c r="K59" t="b">
        <f t="shared" si="2"/>
        <v>0</v>
      </c>
      <c r="L59" t="s">
        <v>137</v>
      </c>
    </row>
    <row r="60" spans="1:12" x14ac:dyDescent="0.2">
      <c r="A60" t="s">
        <v>205</v>
      </c>
      <c r="B60">
        <v>85</v>
      </c>
      <c r="C60">
        <v>-1</v>
      </c>
      <c r="D60" t="s">
        <v>31</v>
      </c>
      <c r="E60" t="s">
        <v>118</v>
      </c>
      <c r="F60" s="69">
        <v>0</v>
      </c>
      <c r="G60" s="69" t="str">
        <f>IF(ISBLANK('310'!K15),"",'310'!K15)</f>
        <v>w: if -ve
v: if &lt; D2</v>
      </c>
      <c r="H60" s="69" t="e">
        <f t="shared" si="0"/>
        <v>#VALUE!</v>
      </c>
      <c r="I60" t="b">
        <f t="shared" si="1"/>
        <v>1</v>
      </c>
      <c r="K60" t="b">
        <f t="shared" si="2"/>
        <v>0</v>
      </c>
      <c r="L60" t="s">
        <v>137</v>
      </c>
    </row>
    <row r="61" spans="1:12" x14ac:dyDescent="0.2">
      <c r="A61" t="s">
        <v>205</v>
      </c>
      <c r="B61">
        <v>86</v>
      </c>
      <c r="C61">
        <v>-1</v>
      </c>
      <c r="D61" t="s">
        <v>31</v>
      </c>
      <c r="E61" t="s">
        <v>216</v>
      </c>
      <c r="F61" s="69">
        <v>0</v>
      </c>
      <c r="G61" s="69" t="str">
        <f>IF(ISBLANK('310'!L15),"",'310'!L15)</f>
        <v>w: if -ve
v: if &lt; E2</v>
      </c>
      <c r="H61" s="69" t="e">
        <f t="shared" si="0"/>
        <v>#VALUE!</v>
      </c>
      <c r="I61" t="b">
        <f t="shared" si="1"/>
        <v>1</v>
      </c>
      <c r="K61" t="b">
        <f t="shared" si="2"/>
        <v>0</v>
      </c>
      <c r="L61" t="s">
        <v>137</v>
      </c>
    </row>
    <row r="62" spans="1:12" x14ac:dyDescent="0.2">
      <c r="A62" t="s">
        <v>205</v>
      </c>
      <c r="B62">
        <v>88</v>
      </c>
      <c r="C62">
        <v>-1</v>
      </c>
      <c r="D62" t="s">
        <v>31</v>
      </c>
      <c r="E62" t="s">
        <v>217</v>
      </c>
      <c r="F62" s="69">
        <v>0</v>
      </c>
      <c r="G62" s="69" t="str">
        <f>IF(ISBLANK('310'!N15),"",'310'!N15)</f>
        <v>w: if -ve
v: if &lt; G2</v>
      </c>
      <c r="H62" s="69" t="e">
        <f t="shared" si="0"/>
        <v>#VALUE!</v>
      </c>
      <c r="I62" t="b">
        <f t="shared" si="1"/>
        <v>1</v>
      </c>
      <c r="K62" t="b">
        <f t="shared" si="2"/>
        <v>0</v>
      </c>
      <c r="L62" t="s">
        <v>137</v>
      </c>
    </row>
    <row r="63" spans="1:12" x14ac:dyDescent="0.2">
      <c r="A63" t="s">
        <v>231</v>
      </c>
      <c r="B63">
        <v>110</v>
      </c>
      <c r="C63">
        <v>1</v>
      </c>
      <c r="D63" t="s">
        <v>232</v>
      </c>
      <c r="E63" t="s">
        <v>233</v>
      </c>
      <c r="F63" s="69">
        <v>0</v>
      </c>
      <c r="G63" s="69">
        <f>IF(ISBLANK('311'!G29),"",'311'!G29)</f>
        <v>0</v>
      </c>
      <c r="H63" s="69">
        <f t="shared" si="0"/>
        <v>0</v>
      </c>
      <c r="I63" t="b">
        <f t="shared" si="1"/>
        <v>0</v>
      </c>
      <c r="K63" t="b">
        <f t="shared" si="2"/>
        <v>1</v>
      </c>
      <c r="L63" t="s">
        <v>137</v>
      </c>
    </row>
    <row r="64" spans="1:12" x14ac:dyDescent="0.2">
      <c r="A64" t="s">
        <v>231</v>
      </c>
      <c r="B64">
        <v>111</v>
      </c>
      <c r="C64">
        <v>1</v>
      </c>
      <c r="D64" t="s">
        <v>232</v>
      </c>
      <c r="E64" t="s">
        <v>151</v>
      </c>
      <c r="F64" s="69">
        <v>0</v>
      </c>
      <c r="G64" s="69" t="str">
        <f>IF(ISBLANK('311'!H29),"",'311'!H29)</f>
        <v>w: if &lt;&gt; 0</v>
      </c>
      <c r="H64" s="69" t="e">
        <f t="shared" si="0"/>
        <v>#VALUE!</v>
      </c>
      <c r="I64" t="b">
        <f t="shared" si="1"/>
        <v>1</v>
      </c>
      <c r="K64" t="b">
        <f t="shared" si="2"/>
        <v>0</v>
      </c>
      <c r="L64" t="s">
        <v>137</v>
      </c>
    </row>
    <row r="65" spans="1:12" x14ac:dyDescent="0.2">
      <c r="A65" t="s">
        <v>231</v>
      </c>
      <c r="B65">
        <v>110</v>
      </c>
      <c r="C65">
        <v>2</v>
      </c>
      <c r="D65" t="s">
        <v>234</v>
      </c>
      <c r="E65" t="s">
        <v>235</v>
      </c>
      <c r="F65" s="69">
        <v>0</v>
      </c>
      <c r="G65" s="69">
        <f>IF(ISBLANK('311'!G30),"",'311'!G30)</f>
        <v>0</v>
      </c>
      <c r="H65" s="69">
        <f t="shared" si="0"/>
        <v>0</v>
      </c>
      <c r="I65" t="b">
        <f t="shared" si="1"/>
        <v>0</v>
      </c>
      <c r="K65" t="b">
        <f t="shared" si="2"/>
        <v>1</v>
      </c>
      <c r="L65" t="s">
        <v>137</v>
      </c>
    </row>
    <row r="66" spans="1:12" x14ac:dyDescent="0.2">
      <c r="A66" t="s">
        <v>231</v>
      </c>
      <c r="B66">
        <v>111</v>
      </c>
      <c r="C66">
        <v>2</v>
      </c>
      <c r="D66" t="s">
        <v>234</v>
      </c>
      <c r="E66" t="s">
        <v>236</v>
      </c>
      <c r="F66" s="69">
        <v>0</v>
      </c>
      <c r="G66" s="69" t="str">
        <f>IF(ISBLANK('311'!H30),"",'311'!H30)</f>
        <v>w: if &lt;&gt; 0</v>
      </c>
      <c r="H66" s="69" t="e">
        <f t="shared" si="0"/>
        <v>#VALUE!</v>
      </c>
      <c r="I66" t="b">
        <f t="shared" si="1"/>
        <v>1</v>
      </c>
      <c r="K66" t="b">
        <f t="shared" si="2"/>
        <v>0</v>
      </c>
      <c r="L66" t="s">
        <v>137</v>
      </c>
    </row>
    <row r="67" spans="1:12" x14ac:dyDescent="0.2">
      <c r="A67" t="s">
        <v>231</v>
      </c>
      <c r="B67">
        <v>110</v>
      </c>
      <c r="C67">
        <v>3</v>
      </c>
      <c r="D67" t="s">
        <v>237</v>
      </c>
      <c r="E67" t="s">
        <v>238</v>
      </c>
      <c r="F67" s="69">
        <v>0</v>
      </c>
      <c r="G67" s="69">
        <f>IF(ISBLANK('311'!G31),"",'311'!G31)</f>
        <v>0</v>
      </c>
      <c r="H67" s="69">
        <f t="shared" si="0"/>
        <v>0</v>
      </c>
      <c r="I67" t="b">
        <f t="shared" si="1"/>
        <v>0</v>
      </c>
      <c r="K67" t="b">
        <f t="shared" si="2"/>
        <v>1</v>
      </c>
      <c r="L67" t="s">
        <v>137</v>
      </c>
    </row>
    <row r="68" spans="1:12" x14ac:dyDescent="0.2">
      <c r="A68" t="s">
        <v>231</v>
      </c>
      <c r="B68">
        <v>111</v>
      </c>
      <c r="C68">
        <v>3</v>
      </c>
      <c r="D68" t="s">
        <v>237</v>
      </c>
      <c r="E68" t="s">
        <v>239</v>
      </c>
      <c r="F68" s="69">
        <v>0</v>
      </c>
      <c r="G68" s="69" t="str">
        <f>IF(ISBLANK('311'!H31),"",'311'!H31)</f>
        <v>w: if &lt;&gt; 0</v>
      </c>
      <c r="H68" s="69" t="e">
        <f t="shared" si="0"/>
        <v>#VALUE!</v>
      </c>
      <c r="I68" t="b">
        <f t="shared" si="1"/>
        <v>1</v>
      </c>
      <c r="K68" t="b">
        <f t="shared" si="2"/>
        <v>0</v>
      </c>
      <c r="L68" t="s">
        <v>137</v>
      </c>
    </row>
    <row r="69" spans="1:12" x14ac:dyDescent="0.2">
      <c r="A69" t="s">
        <v>231</v>
      </c>
      <c r="B69">
        <v>110</v>
      </c>
      <c r="C69">
        <v>4</v>
      </c>
      <c r="D69" t="s">
        <v>240</v>
      </c>
      <c r="E69" t="s">
        <v>241</v>
      </c>
      <c r="F69" s="69">
        <v>0</v>
      </c>
      <c r="G69" s="69">
        <f>IF(ISBLANK('311'!G32),"",'311'!G32)</f>
        <v>0</v>
      </c>
      <c r="H69" s="69">
        <f t="shared" si="0"/>
        <v>0</v>
      </c>
      <c r="I69" t="b">
        <f t="shared" si="1"/>
        <v>0</v>
      </c>
      <c r="K69" t="b">
        <f t="shared" si="2"/>
        <v>1</v>
      </c>
      <c r="L69" t="s">
        <v>137</v>
      </c>
    </row>
    <row r="70" spans="1:12" x14ac:dyDescent="0.2">
      <c r="A70" t="s">
        <v>231</v>
      </c>
      <c r="B70">
        <v>111</v>
      </c>
      <c r="C70">
        <v>4</v>
      </c>
      <c r="D70" t="s">
        <v>240</v>
      </c>
      <c r="E70" t="s">
        <v>242</v>
      </c>
      <c r="F70" s="69">
        <v>0</v>
      </c>
      <c r="G70" s="69" t="str">
        <f>IF(ISBLANK('311'!H32),"",'311'!H32)</f>
        <v>w: if &lt;&gt; 0</v>
      </c>
      <c r="H70" s="69" t="e">
        <f t="shared" ref="H70:H133" si="3">G70-F70</f>
        <v>#VALUE!</v>
      </c>
      <c r="I70" t="b">
        <f t="shared" ref="I70:I133" si="4">ISERROR(H70)</f>
        <v>1</v>
      </c>
      <c r="K70" t="b">
        <f t="shared" ref="K70:K133" si="5">G70=F70</f>
        <v>0</v>
      </c>
      <c r="L70" t="s">
        <v>137</v>
      </c>
    </row>
    <row r="71" spans="1:12" x14ac:dyDescent="0.2">
      <c r="A71" t="s">
        <v>231</v>
      </c>
      <c r="B71">
        <v>110</v>
      </c>
      <c r="C71">
        <v>5</v>
      </c>
      <c r="D71" t="s">
        <v>243</v>
      </c>
      <c r="E71" t="s">
        <v>244</v>
      </c>
      <c r="F71" s="69">
        <v>0</v>
      </c>
      <c r="G71" s="69">
        <f>IF(ISBLANK('311'!G33),"",'311'!G33)</f>
        <v>0</v>
      </c>
      <c r="H71" s="69">
        <f t="shared" si="3"/>
        <v>0</v>
      </c>
      <c r="I71" t="b">
        <f t="shared" si="4"/>
        <v>0</v>
      </c>
      <c r="K71" t="b">
        <f t="shared" si="5"/>
        <v>1</v>
      </c>
      <c r="L71" t="s">
        <v>137</v>
      </c>
    </row>
    <row r="72" spans="1:12" x14ac:dyDescent="0.2">
      <c r="A72" t="s">
        <v>231</v>
      </c>
      <c r="B72">
        <v>111</v>
      </c>
      <c r="C72">
        <v>5</v>
      </c>
      <c r="D72" t="s">
        <v>243</v>
      </c>
      <c r="E72" t="s">
        <v>245</v>
      </c>
      <c r="F72" s="69">
        <v>0</v>
      </c>
      <c r="G72" s="69" t="str">
        <f>IF(ISBLANK('311'!H33),"",'311'!H33)</f>
        <v>w: if &lt;&gt; 0</v>
      </c>
      <c r="H72" s="69" t="e">
        <f t="shared" si="3"/>
        <v>#VALUE!</v>
      </c>
      <c r="I72" t="b">
        <f t="shared" si="4"/>
        <v>1</v>
      </c>
      <c r="K72" t="b">
        <f t="shared" si="5"/>
        <v>0</v>
      </c>
      <c r="L72" t="s">
        <v>137</v>
      </c>
    </row>
    <row r="73" spans="1:12" x14ac:dyDescent="0.2">
      <c r="A73" t="s">
        <v>231</v>
      </c>
      <c r="B73">
        <v>110</v>
      </c>
      <c r="C73">
        <v>6</v>
      </c>
      <c r="D73" t="s">
        <v>246</v>
      </c>
      <c r="E73" t="s">
        <v>247</v>
      </c>
      <c r="F73" s="69">
        <v>0</v>
      </c>
      <c r="G73" s="69">
        <f>IF(ISBLANK('311'!G34),"",'311'!G34)</f>
        <v>0</v>
      </c>
      <c r="H73" s="69">
        <f t="shared" si="3"/>
        <v>0</v>
      </c>
      <c r="I73" t="b">
        <f t="shared" si="4"/>
        <v>0</v>
      </c>
      <c r="K73" t="b">
        <f t="shared" si="5"/>
        <v>1</v>
      </c>
      <c r="L73" t="s">
        <v>137</v>
      </c>
    </row>
    <row r="74" spans="1:12" x14ac:dyDescent="0.2">
      <c r="A74" t="s">
        <v>231</v>
      </c>
      <c r="B74">
        <v>111</v>
      </c>
      <c r="C74">
        <v>6</v>
      </c>
      <c r="D74" t="s">
        <v>246</v>
      </c>
      <c r="E74" t="s">
        <v>248</v>
      </c>
      <c r="F74" s="69">
        <v>0</v>
      </c>
      <c r="G74" s="69" t="str">
        <f>IF(ISBLANK('311'!H34),"",'311'!H34)</f>
        <v>w: if &lt;&gt; 0</v>
      </c>
      <c r="H74" s="69" t="e">
        <f t="shared" si="3"/>
        <v>#VALUE!</v>
      </c>
      <c r="I74" t="b">
        <f t="shared" si="4"/>
        <v>1</v>
      </c>
      <c r="K74" t="b">
        <f t="shared" si="5"/>
        <v>0</v>
      </c>
      <c r="L74" t="s">
        <v>137</v>
      </c>
    </row>
    <row r="75" spans="1:12" x14ac:dyDescent="0.2">
      <c r="A75" t="s">
        <v>231</v>
      </c>
      <c r="B75">
        <v>110</v>
      </c>
      <c r="C75">
        <v>7</v>
      </c>
      <c r="D75" t="s">
        <v>249</v>
      </c>
      <c r="E75" t="s">
        <v>250</v>
      </c>
      <c r="F75" s="69">
        <v>0</v>
      </c>
      <c r="G75" s="69">
        <f>IF(ISBLANK('311'!G35),"",'311'!G35)</f>
        <v>0</v>
      </c>
      <c r="H75" s="69">
        <f t="shared" si="3"/>
        <v>0</v>
      </c>
      <c r="I75" t="b">
        <f t="shared" si="4"/>
        <v>0</v>
      </c>
      <c r="K75" t="b">
        <f t="shared" si="5"/>
        <v>1</v>
      </c>
      <c r="L75" t="s">
        <v>137</v>
      </c>
    </row>
    <row r="76" spans="1:12" x14ac:dyDescent="0.2">
      <c r="A76" t="s">
        <v>231</v>
      </c>
      <c r="B76">
        <v>111</v>
      </c>
      <c r="C76">
        <v>7</v>
      </c>
      <c r="D76" t="s">
        <v>249</v>
      </c>
      <c r="E76" t="s">
        <v>251</v>
      </c>
      <c r="F76" s="69">
        <v>0</v>
      </c>
      <c r="G76" s="69" t="str">
        <f>IF(ISBLANK('311'!H35),"",'311'!H35)</f>
        <v>w: if &lt;&gt; 0</v>
      </c>
      <c r="H76" s="69" t="e">
        <f t="shared" si="3"/>
        <v>#VALUE!</v>
      </c>
      <c r="I76" t="b">
        <f t="shared" si="4"/>
        <v>1</v>
      </c>
      <c r="K76" t="b">
        <f t="shared" si="5"/>
        <v>0</v>
      </c>
      <c r="L76" t="s">
        <v>137</v>
      </c>
    </row>
    <row r="77" spans="1:12" x14ac:dyDescent="0.2">
      <c r="A77" t="s">
        <v>231</v>
      </c>
      <c r="B77">
        <v>110</v>
      </c>
      <c r="C77">
        <v>8</v>
      </c>
      <c r="D77" t="s">
        <v>252</v>
      </c>
      <c r="E77" t="s">
        <v>253</v>
      </c>
      <c r="F77" s="69">
        <v>0</v>
      </c>
      <c r="G77" s="69">
        <f>IF(ISBLANK('311'!G36),"",'311'!G36)</f>
        <v>0</v>
      </c>
      <c r="H77" s="69">
        <f t="shared" si="3"/>
        <v>0</v>
      </c>
      <c r="I77" t="b">
        <f t="shared" si="4"/>
        <v>0</v>
      </c>
      <c r="K77" t="b">
        <f t="shared" si="5"/>
        <v>1</v>
      </c>
      <c r="L77" t="s">
        <v>137</v>
      </c>
    </row>
    <row r="78" spans="1:12" x14ac:dyDescent="0.2">
      <c r="A78" t="s">
        <v>231</v>
      </c>
      <c r="B78">
        <v>111</v>
      </c>
      <c r="C78">
        <v>8</v>
      </c>
      <c r="D78" t="s">
        <v>252</v>
      </c>
      <c r="E78" t="s">
        <v>254</v>
      </c>
      <c r="F78" s="69">
        <v>0</v>
      </c>
      <c r="G78" s="69" t="str">
        <f>IF(ISBLANK('311'!H36),"",'311'!H36)</f>
        <v>w: if &lt;&gt; 0</v>
      </c>
      <c r="H78" s="69" t="e">
        <f t="shared" si="3"/>
        <v>#VALUE!</v>
      </c>
      <c r="I78" t="b">
        <f t="shared" si="4"/>
        <v>1</v>
      </c>
      <c r="K78" t="b">
        <f t="shared" si="5"/>
        <v>0</v>
      </c>
      <c r="L78" t="s">
        <v>137</v>
      </c>
    </row>
    <row r="79" spans="1:12" x14ac:dyDescent="0.2">
      <c r="A79" t="s">
        <v>231</v>
      </c>
      <c r="B79">
        <v>110</v>
      </c>
      <c r="C79">
        <v>9</v>
      </c>
      <c r="D79" t="s">
        <v>255</v>
      </c>
      <c r="E79" t="s">
        <v>256</v>
      </c>
      <c r="F79" s="69">
        <v>0</v>
      </c>
      <c r="G79" s="69">
        <f>IF(ISBLANK('311'!G37),"",'311'!G37)</f>
        <v>0</v>
      </c>
      <c r="H79" s="69">
        <f t="shared" si="3"/>
        <v>0</v>
      </c>
      <c r="I79" t="b">
        <f t="shared" si="4"/>
        <v>0</v>
      </c>
      <c r="K79" t="b">
        <f t="shared" si="5"/>
        <v>1</v>
      </c>
      <c r="L79" t="s">
        <v>137</v>
      </c>
    </row>
    <row r="80" spans="1:12" x14ac:dyDescent="0.2">
      <c r="A80" t="s">
        <v>231</v>
      </c>
      <c r="B80">
        <v>111</v>
      </c>
      <c r="C80">
        <v>9</v>
      </c>
      <c r="D80" t="s">
        <v>255</v>
      </c>
      <c r="E80" t="s">
        <v>257</v>
      </c>
      <c r="F80" s="69">
        <v>0</v>
      </c>
      <c r="G80" s="69" t="str">
        <f>IF(ISBLANK('311'!H37),"",'311'!H37)</f>
        <v>w: if &lt;&gt; 0</v>
      </c>
      <c r="H80" s="69" t="e">
        <f t="shared" si="3"/>
        <v>#VALUE!</v>
      </c>
      <c r="I80" t="b">
        <f t="shared" si="4"/>
        <v>1</v>
      </c>
      <c r="K80" t="b">
        <f t="shared" si="5"/>
        <v>0</v>
      </c>
      <c r="L80" t="s">
        <v>137</v>
      </c>
    </row>
    <row r="81" spans="1:12" x14ac:dyDescent="0.2">
      <c r="A81" t="s">
        <v>231</v>
      </c>
      <c r="B81">
        <v>110</v>
      </c>
      <c r="C81">
        <v>10</v>
      </c>
      <c r="D81" t="s">
        <v>258</v>
      </c>
      <c r="E81" t="s">
        <v>259</v>
      </c>
      <c r="F81" s="69">
        <v>0</v>
      </c>
      <c r="G81" s="69">
        <f>IF(ISBLANK('311'!G38),"",'311'!G38)</f>
        <v>0</v>
      </c>
      <c r="H81" s="69">
        <f t="shared" si="3"/>
        <v>0</v>
      </c>
      <c r="I81" t="b">
        <f t="shared" si="4"/>
        <v>0</v>
      </c>
      <c r="K81" t="b">
        <f t="shared" si="5"/>
        <v>1</v>
      </c>
      <c r="L81" t="s">
        <v>137</v>
      </c>
    </row>
    <row r="82" spans="1:12" x14ac:dyDescent="0.2">
      <c r="A82" t="s">
        <v>231</v>
      </c>
      <c r="B82">
        <v>111</v>
      </c>
      <c r="C82">
        <v>10</v>
      </c>
      <c r="D82" t="s">
        <v>258</v>
      </c>
      <c r="E82" t="s">
        <v>260</v>
      </c>
      <c r="F82" s="69">
        <v>0</v>
      </c>
      <c r="G82" s="69" t="str">
        <f>IF(ISBLANK('311'!H38),"",'311'!H38)</f>
        <v>w: if &lt;&gt; 0</v>
      </c>
      <c r="H82" s="69" t="e">
        <f t="shared" si="3"/>
        <v>#VALUE!</v>
      </c>
      <c r="I82" t="b">
        <f t="shared" si="4"/>
        <v>1</v>
      </c>
      <c r="K82" t="b">
        <f t="shared" si="5"/>
        <v>0</v>
      </c>
      <c r="L82" t="s">
        <v>137</v>
      </c>
    </row>
    <row r="83" spans="1:12" x14ac:dyDescent="0.2">
      <c r="A83" t="s">
        <v>231</v>
      </c>
      <c r="B83">
        <v>110</v>
      </c>
      <c r="C83">
        <v>11</v>
      </c>
      <c r="D83" t="s">
        <v>261</v>
      </c>
      <c r="E83" t="s">
        <v>262</v>
      </c>
      <c r="F83" s="69">
        <v>0</v>
      </c>
      <c r="G83" s="69">
        <f>IF(ISBLANK('311'!G39),"",'311'!G39)</f>
        <v>0</v>
      </c>
      <c r="H83" s="69">
        <f t="shared" si="3"/>
        <v>0</v>
      </c>
      <c r="I83" t="b">
        <f t="shared" si="4"/>
        <v>0</v>
      </c>
      <c r="K83" t="b">
        <f t="shared" si="5"/>
        <v>1</v>
      </c>
      <c r="L83" t="s">
        <v>137</v>
      </c>
    </row>
    <row r="84" spans="1:12" x14ac:dyDescent="0.2">
      <c r="A84" t="s">
        <v>231</v>
      </c>
      <c r="B84">
        <v>111</v>
      </c>
      <c r="C84">
        <v>11</v>
      </c>
      <c r="D84" t="s">
        <v>261</v>
      </c>
      <c r="E84" t="s">
        <v>263</v>
      </c>
      <c r="F84" s="69">
        <v>0</v>
      </c>
      <c r="G84" s="69" t="str">
        <f>IF(ISBLANK('311'!H39),"",'311'!H39)</f>
        <v>w: if &lt;&gt; 0</v>
      </c>
      <c r="H84" s="69" t="e">
        <f t="shared" si="3"/>
        <v>#VALUE!</v>
      </c>
      <c r="I84" t="b">
        <f t="shared" si="4"/>
        <v>1</v>
      </c>
      <c r="K84" t="b">
        <f t="shared" si="5"/>
        <v>0</v>
      </c>
      <c r="L84" t="s">
        <v>137</v>
      </c>
    </row>
    <row r="85" spans="1:12" x14ac:dyDescent="0.2">
      <c r="A85" t="s">
        <v>231</v>
      </c>
      <c r="B85">
        <v>110</v>
      </c>
      <c r="C85">
        <v>12</v>
      </c>
      <c r="D85" t="s">
        <v>264</v>
      </c>
      <c r="E85" t="s">
        <v>265</v>
      </c>
      <c r="F85" s="69">
        <v>0</v>
      </c>
      <c r="G85" s="69">
        <f>IF(ISBLANK('311'!G40),"",'311'!G40)</f>
        <v>0</v>
      </c>
      <c r="H85" s="69">
        <f t="shared" si="3"/>
        <v>0</v>
      </c>
      <c r="I85" t="b">
        <f t="shared" si="4"/>
        <v>0</v>
      </c>
      <c r="K85" t="b">
        <f t="shared" si="5"/>
        <v>1</v>
      </c>
      <c r="L85" t="s">
        <v>137</v>
      </c>
    </row>
    <row r="86" spans="1:12" x14ac:dyDescent="0.2">
      <c r="A86" t="s">
        <v>231</v>
      </c>
      <c r="B86">
        <v>111</v>
      </c>
      <c r="C86">
        <v>12</v>
      </c>
      <c r="D86" t="s">
        <v>264</v>
      </c>
      <c r="E86" t="s">
        <v>266</v>
      </c>
      <c r="F86" s="69">
        <v>0</v>
      </c>
      <c r="G86" s="69" t="str">
        <f>IF(ISBLANK('311'!H40),"",'311'!H40)</f>
        <v>w: if &lt;&gt; 0</v>
      </c>
      <c r="H86" s="69" t="e">
        <f t="shared" si="3"/>
        <v>#VALUE!</v>
      </c>
      <c r="I86" t="b">
        <f t="shared" si="4"/>
        <v>1</v>
      </c>
      <c r="K86" t="b">
        <f t="shared" si="5"/>
        <v>0</v>
      </c>
      <c r="L86" t="s">
        <v>137</v>
      </c>
    </row>
    <row r="87" spans="1:12" x14ac:dyDescent="0.2">
      <c r="A87" t="s">
        <v>231</v>
      </c>
      <c r="B87">
        <v>110</v>
      </c>
      <c r="C87">
        <v>13</v>
      </c>
      <c r="D87" t="s">
        <v>267</v>
      </c>
      <c r="E87" t="s">
        <v>268</v>
      </c>
      <c r="F87" s="69">
        <v>0</v>
      </c>
      <c r="G87" s="69">
        <f>IF(ISBLANK('311'!G41),"",'311'!G41)</f>
        <v>0</v>
      </c>
      <c r="H87" s="69">
        <f t="shared" si="3"/>
        <v>0</v>
      </c>
      <c r="I87" t="b">
        <f t="shared" si="4"/>
        <v>0</v>
      </c>
      <c r="K87" t="b">
        <f t="shared" si="5"/>
        <v>1</v>
      </c>
      <c r="L87" t="s">
        <v>137</v>
      </c>
    </row>
    <row r="88" spans="1:12" x14ac:dyDescent="0.2">
      <c r="A88" t="s">
        <v>231</v>
      </c>
      <c r="B88">
        <v>111</v>
      </c>
      <c r="C88">
        <v>13</v>
      </c>
      <c r="D88" t="s">
        <v>267</v>
      </c>
      <c r="E88" t="s">
        <v>269</v>
      </c>
      <c r="F88" s="69">
        <v>0</v>
      </c>
      <c r="G88" s="69" t="str">
        <f>IF(ISBLANK('311'!H41),"",'311'!H41)</f>
        <v>w: if &lt;&gt; 0</v>
      </c>
      <c r="H88" s="69" t="e">
        <f t="shared" si="3"/>
        <v>#VALUE!</v>
      </c>
      <c r="I88" t="b">
        <f t="shared" si="4"/>
        <v>1</v>
      </c>
      <c r="K88" t="b">
        <f t="shared" si="5"/>
        <v>0</v>
      </c>
      <c r="L88" t="s">
        <v>137</v>
      </c>
    </row>
    <row r="89" spans="1:12" x14ac:dyDescent="0.2">
      <c r="A89" t="s">
        <v>231</v>
      </c>
      <c r="B89">
        <v>110</v>
      </c>
      <c r="C89">
        <v>14</v>
      </c>
      <c r="D89" t="s">
        <v>270</v>
      </c>
      <c r="E89" t="s">
        <v>271</v>
      </c>
      <c r="F89" s="69">
        <v>0</v>
      </c>
      <c r="G89" s="69">
        <f>IF(ISBLANK('311'!G42),"",'311'!G42)</f>
        <v>0</v>
      </c>
      <c r="H89" s="69">
        <f t="shared" si="3"/>
        <v>0</v>
      </c>
      <c r="I89" t="b">
        <f t="shared" si="4"/>
        <v>0</v>
      </c>
      <c r="K89" t="b">
        <f t="shared" si="5"/>
        <v>1</v>
      </c>
      <c r="L89" t="s">
        <v>137</v>
      </c>
    </row>
    <row r="90" spans="1:12" x14ac:dyDescent="0.2">
      <c r="A90" t="s">
        <v>231</v>
      </c>
      <c r="B90">
        <v>111</v>
      </c>
      <c r="C90">
        <v>14</v>
      </c>
      <c r="D90" t="s">
        <v>270</v>
      </c>
      <c r="E90" t="s">
        <v>272</v>
      </c>
      <c r="F90" s="69">
        <v>0</v>
      </c>
      <c r="G90" s="69" t="str">
        <f>IF(ISBLANK('311'!H42),"",'311'!H42)</f>
        <v>w: if &lt;&gt; 0</v>
      </c>
      <c r="H90" s="69" t="e">
        <f t="shared" si="3"/>
        <v>#VALUE!</v>
      </c>
      <c r="I90" t="b">
        <f t="shared" si="4"/>
        <v>1</v>
      </c>
      <c r="K90" t="b">
        <f t="shared" si="5"/>
        <v>0</v>
      </c>
      <c r="L90" t="s">
        <v>137</v>
      </c>
    </row>
    <row r="91" spans="1:12" x14ac:dyDescent="0.2">
      <c r="A91" t="s">
        <v>231</v>
      </c>
      <c r="B91">
        <v>110</v>
      </c>
      <c r="C91">
        <v>15</v>
      </c>
      <c r="D91" t="s">
        <v>273</v>
      </c>
      <c r="E91" t="s">
        <v>274</v>
      </c>
      <c r="F91" s="69">
        <v>0</v>
      </c>
      <c r="G91" s="69">
        <f>IF(ISBLANK('311'!G43),"",'311'!G43)</f>
        <v>0</v>
      </c>
      <c r="H91" s="69">
        <f t="shared" si="3"/>
        <v>0</v>
      </c>
      <c r="I91" t="b">
        <f t="shared" si="4"/>
        <v>0</v>
      </c>
      <c r="K91" t="b">
        <f t="shared" si="5"/>
        <v>1</v>
      </c>
      <c r="L91" t="s">
        <v>137</v>
      </c>
    </row>
    <row r="92" spans="1:12" x14ac:dyDescent="0.2">
      <c r="A92" t="s">
        <v>231</v>
      </c>
      <c r="B92">
        <v>111</v>
      </c>
      <c r="C92">
        <v>15</v>
      </c>
      <c r="D92" t="s">
        <v>273</v>
      </c>
      <c r="E92" t="s">
        <v>275</v>
      </c>
      <c r="F92" s="69">
        <v>0</v>
      </c>
      <c r="G92" s="69" t="str">
        <f>IF(ISBLANK('311'!H43),"",'311'!H43)</f>
        <v>w: if &lt;&gt; 0</v>
      </c>
      <c r="H92" s="69" t="e">
        <f t="shared" si="3"/>
        <v>#VALUE!</v>
      </c>
      <c r="I92" t="b">
        <f t="shared" si="4"/>
        <v>1</v>
      </c>
      <c r="K92" t="b">
        <f t="shared" si="5"/>
        <v>0</v>
      </c>
      <c r="L92" t="s">
        <v>137</v>
      </c>
    </row>
    <row r="93" spans="1:12" x14ac:dyDescent="0.2">
      <c r="A93" t="s">
        <v>231</v>
      </c>
      <c r="B93">
        <v>110</v>
      </c>
      <c r="C93">
        <v>16</v>
      </c>
      <c r="D93" t="s">
        <v>276</v>
      </c>
      <c r="E93" t="s">
        <v>277</v>
      </c>
      <c r="F93" s="69">
        <v>0</v>
      </c>
      <c r="G93" s="69">
        <f>IF(ISBLANK('311'!G44),"",'311'!G44)</f>
        <v>0</v>
      </c>
      <c r="H93" s="69">
        <f t="shared" si="3"/>
        <v>0</v>
      </c>
      <c r="I93" t="b">
        <f t="shared" si="4"/>
        <v>0</v>
      </c>
      <c r="K93" t="b">
        <f t="shared" si="5"/>
        <v>1</v>
      </c>
      <c r="L93" t="s">
        <v>137</v>
      </c>
    </row>
    <row r="94" spans="1:12" x14ac:dyDescent="0.2">
      <c r="A94" t="s">
        <v>231</v>
      </c>
      <c r="B94">
        <v>111</v>
      </c>
      <c r="C94">
        <v>16</v>
      </c>
      <c r="D94" t="s">
        <v>276</v>
      </c>
      <c r="E94" t="s">
        <v>278</v>
      </c>
      <c r="F94" s="69">
        <v>0</v>
      </c>
      <c r="G94" s="69" t="str">
        <f>IF(ISBLANK('311'!H44),"",'311'!H44)</f>
        <v>w: if &lt;&gt; 0</v>
      </c>
      <c r="H94" s="69" t="e">
        <f t="shared" si="3"/>
        <v>#VALUE!</v>
      </c>
      <c r="I94" t="b">
        <f t="shared" si="4"/>
        <v>1</v>
      </c>
      <c r="K94" t="b">
        <f t="shared" si="5"/>
        <v>0</v>
      </c>
      <c r="L94" t="s">
        <v>137</v>
      </c>
    </row>
    <row r="95" spans="1:12" x14ac:dyDescent="0.2">
      <c r="A95" t="s">
        <v>231</v>
      </c>
      <c r="B95">
        <v>110</v>
      </c>
      <c r="C95">
        <v>17</v>
      </c>
      <c r="D95" t="s">
        <v>279</v>
      </c>
      <c r="E95" t="s">
        <v>280</v>
      </c>
      <c r="F95" s="69">
        <v>0</v>
      </c>
      <c r="G95" s="69">
        <f>IF(ISBLANK('311'!G45),"",'311'!G45)</f>
        <v>0</v>
      </c>
      <c r="H95" s="69">
        <f t="shared" si="3"/>
        <v>0</v>
      </c>
      <c r="I95" t="b">
        <f t="shared" si="4"/>
        <v>0</v>
      </c>
      <c r="K95" t="b">
        <f t="shared" si="5"/>
        <v>1</v>
      </c>
      <c r="L95" t="s">
        <v>137</v>
      </c>
    </row>
    <row r="96" spans="1:12" x14ac:dyDescent="0.2">
      <c r="A96" t="s">
        <v>231</v>
      </c>
      <c r="B96">
        <v>111</v>
      </c>
      <c r="C96">
        <v>17</v>
      </c>
      <c r="D96" t="s">
        <v>279</v>
      </c>
      <c r="E96" t="s">
        <v>281</v>
      </c>
      <c r="F96" s="69">
        <v>0</v>
      </c>
      <c r="G96" s="69" t="str">
        <f>IF(ISBLANK('311'!H45),"",'311'!H45)</f>
        <v>w: if &lt;&gt; 0</v>
      </c>
      <c r="H96" s="69" t="e">
        <f t="shared" si="3"/>
        <v>#VALUE!</v>
      </c>
      <c r="I96" t="b">
        <f t="shared" si="4"/>
        <v>1</v>
      </c>
      <c r="K96" t="b">
        <f t="shared" si="5"/>
        <v>0</v>
      </c>
      <c r="L96" t="s">
        <v>137</v>
      </c>
    </row>
    <row r="97" spans="1:12" x14ac:dyDescent="0.2">
      <c r="A97" t="s">
        <v>231</v>
      </c>
      <c r="B97">
        <v>110</v>
      </c>
      <c r="C97">
        <v>18</v>
      </c>
      <c r="D97" t="s">
        <v>282</v>
      </c>
      <c r="E97" t="s">
        <v>283</v>
      </c>
      <c r="F97" s="69">
        <v>0</v>
      </c>
      <c r="G97" s="69">
        <f>IF(ISBLANK('311'!G46),"",'311'!G46)</f>
        <v>0</v>
      </c>
      <c r="H97" s="69">
        <f t="shared" si="3"/>
        <v>0</v>
      </c>
      <c r="I97" t="b">
        <f t="shared" si="4"/>
        <v>0</v>
      </c>
      <c r="K97" t="b">
        <f t="shared" si="5"/>
        <v>1</v>
      </c>
      <c r="L97" t="s">
        <v>137</v>
      </c>
    </row>
    <row r="98" spans="1:12" x14ac:dyDescent="0.2">
      <c r="A98" t="s">
        <v>231</v>
      </c>
      <c r="B98">
        <v>111</v>
      </c>
      <c r="C98">
        <v>18</v>
      </c>
      <c r="D98" t="s">
        <v>282</v>
      </c>
      <c r="E98" t="s">
        <v>284</v>
      </c>
      <c r="F98" s="69">
        <v>0</v>
      </c>
      <c r="G98" s="69" t="str">
        <f>IF(ISBLANK('311'!H46),"",'311'!H46)</f>
        <v>w: if &lt;&gt; 0</v>
      </c>
      <c r="H98" s="69" t="e">
        <f t="shared" si="3"/>
        <v>#VALUE!</v>
      </c>
      <c r="I98" t="b">
        <f t="shared" si="4"/>
        <v>1</v>
      </c>
      <c r="K98" t="b">
        <f t="shared" si="5"/>
        <v>0</v>
      </c>
      <c r="L98" t="s">
        <v>137</v>
      </c>
    </row>
    <row r="99" spans="1:12" x14ac:dyDescent="0.2">
      <c r="A99" t="s">
        <v>231</v>
      </c>
      <c r="B99">
        <v>110</v>
      </c>
      <c r="C99">
        <v>19</v>
      </c>
      <c r="D99" t="s">
        <v>285</v>
      </c>
      <c r="E99" t="s">
        <v>286</v>
      </c>
      <c r="F99" s="69">
        <v>0</v>
      </c>
      <c r="G99" s="69">
        <f>IF(ISBLANK('311'!G47),"",'311'!G47)</f>
        <v>0</v>
      </c>
      <c r="H99" s="69">
        <f t="shared" si="3"/>
        <v>0</v>
      </c>
      <c r="I99" t="b">
        <f t="shared" si="4"/>
        <v>0</v>
      </c>
      <c r="K99" t="b">
        <f t="shared" si="5"/>
        <v>1</v>
      </c>
      <c r="L99" t="s">
        <v>137</v>
      </c>
    </row>
    <row r="100" spans="1:12" x14ac:dyDescent="0.2">
      <c r="A100" t="s">
        <v>231</v>
      </c>
      <c r="B100">
        <v>111</v>
      </c>
      <c r="C100">
        <v>19</v>
      </c>
      <c r="D100" t="s">
        <v>285</v>
      </c>
      <c r="E100" t="s">
        <v>287</v>
      </c>
      <c r="F100" s="69">
        <v>0</v>
      </c>
      <c r="G100" s="69" t="str">
        <f>IF(ISBLANK('311'!H47),"",'311'!H47)</f>
        <v>w: if &lt;&gt; 0</v>
      </c>
      <c r="H100" s="69" t="e">
        <f t="shared" si="3"/>
        <v>#VALUE!</v>
      </c>
      <c r="I100" t="b">
        <f t="shared" si="4"/>
        <v>1</v>
      </c>
      <c r="K100" t="b">
        <f t="shared" si="5"/>
        <v>0</v>
      </c>
      <c r="L100" t="s">
        <v>137</v>
      </c>
    </row>
    <row r="101" spans="1:12" x14ac:dyDescent="0.2">
      <c r="A101" t="s">
        <v>231</v>
      </c>
      <c r="B101">
        <v>110</v>
      </c>
      <c r="C101">
        <v>20</v>
      </c>
      <c r="D101" t="s">
        <v>288</v>
      </c>
      <c r="E101" t="s">
        <v>289</v>
      </c>
      <c r="F101" s="69">
        <v>0</v>
      </c>
      <c r="G101" s="69">
        <f>IF(ISBLANK('311'!G48),"",'311'!G48)</f>
        <v>0</v>
      </c>
      <c r="H101" s="69">
        <f t="shared" si="3"/>
        <v>0</v>
      </c>
      <c r="I101" t="b">
        <f t="shared" si="4"/>
        <v>0</v>
      </c>
      <c r="K101" t="b">
        <f t="shared" si="5"/>
        <v>1</v>
      </c>
      <c r="L101" t="s">
        <v>137</v>
      </c>
    </row>
    <row r="102" spans="1:12" x14ac:dyDescent="0.2">
      <c r="A102" t="s">
        <v>231</v>
      </c>
      <c r="B102">
        <v>111</v>
      </c>
      <c r="C102">
        <v>20</v>
      </c>
      <c r="D102" t="s">
        <v>288</v>
      </c>
      <c r="E102" t="s">
        <v>290</v>
      </c>
      <c r="F102" s="69">
        <v>0</v>
      </c>
      <c r="G102" s="69" t="str">
        <f>IF(ISBLANK('311'!H48),"",'311'!H48)</f>
        <v>w: if &lt;&gt; 0</v>
      </c>
      <c r="H102" s="69" t="e">
        <f t="shared" si="3"/>
        <v>#VALUE!</v>
      </c>
      <c r="I102" t="b">
        <f t="shared" si="4"/>
        <v>1</v>
      </c>
      <c r="K102" t="b">
        <f t="shared" si="5"/>
        <v>0</v>
      </c>
      <c r="L102" t="s">
        <v>137</v>
      </c>
    </row>
    <row r="103" spans="1:12" x14ac:dyDescent="0.2">
      <c r="A103" t="s">
        <v>231</v>
      </c>
      <c r="B103">
        <v>110</v>
      </c>
      <c r="C103">
        <v>21</v>
      </c>
      <c r="D103" t="s">
        <v>291</v>
      </c>
      <c r="E103" t="s">
        <v>292</v>
      </c>
      <c r="F103" s="69">
        <v>0</v>
      </c>
      <c r="G103" s="69">
        <f>IF(ISBLANK('311'!G49),"",'311'!G49)</f>
        <v>0</v>
      </c>
      <c r="H103" s="69">
        <f t="shared" si="3"/>
        <v>0</v>
      </c>
      <c r="I103" t="b">
        <f t="shared" si="4"/>
        <v>0</v>
      </c>
      <c r="K103" t="b">
        <f t="shared" si="5"/>
        <v>1</v>
      </c>
      <c r="L103" t="s">
        <v>137</v>
      </c>
    </row>
    <row r="104" spans="1:12" x14ac:dyDescent="0.2">
      <c r="A104" t="s">
        <v>231</v>
      </c>
      <c r="B104">
        <v>111</v>
      </c>
      <c r="C104">
        <v>21</v>
      </c>
      <c r="D104" t="s">
        <v>291</v>
      </c>
      <c r="E104" t="s">
        <v>293</v>
      </c>
      <c r="F104" s="69">
        <v>0</v>
      </c>
      <c r="G104" s="69" t="str">
        <f>IF(ISBLANK('311'!H49),"",'311'!H49)</f>
        <v>w: if &lt;&gt; 0</v>
      </c>
      <c r="H104" s="69" t="e">
        <f t="shared" si="3"/>
        <v>#VALUE!</v>
      </c>
      <c r="I104" t="b">
        <f t="shared" si="4"/>
        <v>1</v>
      </c>
      <c r="K104" t="b">
        <f t="shared" si="5"/>
        <v>0</v>
      </c>
      <c r="L104" t="s">
        <v>137</v>
      </c>
    </row>
    <row r="105" spans="1:12" x14ac:dyDescent="0.2">
      <c r="A105" t="s">
        <v>231</v>
      </c>
      <c r="B105">
        <v>110</v>
      </c>
      <c r="C105">
        <v>22</v>
      </c>
      <c r="D105" t="s">
        <v>294</v>
      </c>
      <c r="E105" t="s">
        <v>295</v>
      </c>
      <c r="F105" s="69">
        <v>0</v>
      </c>
      <c r="G105" s="69">
        <f>IF(ISBLANK('311'!G50),"",'311'!G50)</f>
        <v>0</v>
      </c>
      <c r="H105" s="69">
        <f t="shared" si="3"/>
        <v>0</v>
      </c>
      <c r="I105" t="b">
        <f t="shared" si="4"/>
        <v>0</v>
      </c>
      <c r="K105" t="b">
        <f t="shared" si="5"/>
        <v>1</v>
      </c>
      <c r="L105" t="s">
        <v>137</v>
      </c>
    </row>
    <row r="106" spans="1:12" x14ac:dyDescent="0.2">
      <c r="A106" t="s">
        <v>231</v>
      </c>
      <c r="B106">
        <v>111</v>
      </c>
      <c r="C106">
        <v>22</v>
      </c>
      <c r="D106" t="s">
        <v>294</v>
      </c>
      <c r="E106" t="s">
        <v>296</v>
      </c>
      <c r="F106" s="69">
        <v>0</v>
      </c>
      <c r="G106" s="69" t="str">
        <f>IF(ISBLANK('311'!H50),"",'311'!H50)</f>
        <v>w: if &lt;&gt; 0</v>
      </c>
      <c r="H106" s="69" t="e">
        <f t="shared" si="3"/>
        <v>#VALUE!</v>
      </c>
      <c r="I106" t="b">
        <f t="shared" si="4"/>
        <v>1</v>
      </c>
      <c r="K106" t="b">
        <f t="shared" si="5"/>
        <v>0</v>
      </c>
      <c r="L106" t="s">
        <v>137</v>
      </c>
    </row>
    <row r="107" spans="1:12" x14ac:dyDescent="0.2">
      <c r="A107" t="s">
        <v>231</v>
      </c>
      <c r="B107">
        <v>110</v>
      </c>
      <c r="C107">
        <v>23</v>
      </c>
      <c r="D107" t="s">
        <v>297</v>
      </c>
      <c r="E107" t="s">
        <v>298</v>
      </c>
      <c r="F107" s="69">
        <v>0</v>
      </c>
      <c r="G107" s="69">
        <f>IF(ISBLANK('311'!G51),"",'311'!G51)</f>
        <v>0</v>
      </c>
      <c r="H107" s="69">
        <f t="shared" si="3"/>
        <v>0</v>
      </c>
      <c r="I107" t="b">
        <f t="shared" si="4"/>
        <v>0</v>
      </c>
      <c r="K107" t="b">
        <f t="shared" si="5"/>
        <v>1</v>
      </c>
      <c r="L107" t="s">
        <v>137</v>
      </c>
    </row>
    <row r="108" spans="1:12" x14ac:dyDescent="0.2">
      <c r="A108" t="s">
        <v>231</v>
      </c>
      <c r="B108">
        <v>111</v>
      </c>
      <c r="C108">
        <v>23</v>
      </c>
      <c r="D108" t="s">
        <v>297</v>
      </c>
      <c r="E108" t="s">
        <v>299</v>
      </c>
      <c r="F108" s="69">
        <v>0</v>
      </c>
      <c r="G108" s="69" t="str">
        <f>IF(ISBLANK('311'!H51),"",'311'!H51)</f>
        <v>w: if &lt;&gt; 0</v>
      </c>
      <c r="H108" s="69" t="e">
        <f t="shared" si="3"/>
        <v>#VALUE!</v>
      </c>
      <c r="I108" t="b">
        <f t="shared" si="4"/>
        <v>1</v>
      </c>
      <c r="K108" t="b">
        <f t="shared" si="5"/>
        <v>0</v>
      </c>
      <c r="L108" t="s">
        <v>137</v>
      </c>
    </row>
    <row r="109" spans="1:12" x14ac:dyDescent="0.2">
      <c r="A109" t="s">
        <v>231</v>
      </c>
      <c r="B109">
        <v>110</v>
      </c>
      <c r="C109">
        <v>24</v>
      </c>
      <c r="D109" t="s">
        <v>300</v>
      </c>
      <c r="E109" t="s">
        <v>301</v>
      </c>
      <c r="F109" s="69">
        <v>0</v>
      </c>
      <c r="G109" s="69">
        <f>IF(ISBLANK('311'!G52),"",'311'!G52)</f>
        <v>0</v>
      </c>
      <c r="H109" s="69">
        <f t="shared" si="3"/>
        <v>0</v>
      </c>
      <c r="I109" t="b">
        <f t="shared" si="4"/>
        <v>0</v>
      </c>
      <c r="K109" t="b">
        <f t="shared" si="5"/>
        <v>1</v>
      </c>
      <c r="L109" t="s">
        <v>137</v>
      </c>
    </row>
    <row r="110" spans="1:12" x14ac:dyDescent="0.2">
      <c r="A110" t="s">
        <v>231</v>
      </c>
      <c r="B110">
        <v>111</v>
      </c>
      <c r="C110">
        <v>24</v>
      </c>
      <c r="D110" t="s">
        <v>300</v>
      </c>
      <c r="E110" t="s">
        <v>302</v>
      </c>
      <c r="F110" s="69">
        <v>0</v>
      </c>
      <c r="G110" s="69" t="str">
        <f>IF(ISBLANK('311'!H52),"",'311'!H52)</f>
        <v>w: if &lt;&gt; 0</v>
      </c>
      <c r="H110" s="69" t="e">
        <f t="shared" si="3"/>
        <v>#VALUE!</v>
      </c>
      <c r="I110" t="b">
        <f t="shared" si="4"/>
        <v>1</v>
      </c>
      <c r="K110" t="b">
        <f t="shared" si="5"/>
        <v>0</v>
      </c>
      <c r="L110" t="s">
        <v>137</v>
      </c>
    </row>
    <row r="111" spans="1:12" x14ac:dyDescent="0.2">
      <c r="A111" t="s">
        <v>231</v>
      </c>
      <c r="B111">
        <v>110</v>
      </c>
      <c r="C111">
        <v>25</v>
      </c>
      <c r="D111" t="s">
        <v>303</v>
      </c>
      <c r="E111" t="s">
        <v>304</v>
      </c>
      <c r="F111" s="69">
        <v>0</v>
      </c>
      <c r="G111" s="69">
        <f>IF(ISBLANK('311'!G53),"",'311'!G53)</f>
        <v>0</v>
      </c>
      <c r="H111" s="69">
        <f t="shared" si="3"/>
        <v>0</v>
      </c>
      <c r="I111" t="b">
        <f t="shared" si="4"/>
        <v>0</v>
      </c>
      <c r="K111" t="b">
        <f t="shared" si="5"/>
        <v>1</v>
      </c>
      <c r="L111" t="s">
        <v>137</v>
      </c>
    </row>
    <row r="112" spans="1:12" x14ac:dyDescent="0.2">
      <c r="A112" t="s">
        <v>231</v>
      </c>
      <c r="B112">
        <v>111</v>
      </c>
      <c r="C112">
        <v>25</v>
      </c>
      <c r="D112" t="s">
        <v>303</v>
      </c>
      <c r="E112" t="s">
        <v>305</v>
      </c>
      <c r="F112" s="69">
        <v>0</v>
      </c>
      <c r="G112" s="69" t="str">
        <f>IF(ISBLANK('311'!H53),"",'311'!H53)</f>
        <v>w: if &lt;&gt; 0</v>
      </c>
      <c r="H112" s="69" t="e">
        <f t="shared" si="3"/>
        <v>#VALUE!</v>
      </c>
      <c r="I112" t="b">
        <f t="shared" si="4"/>
        <v>1</v>
      </c>
      <c r="K112" t="b">
        <f t="shared" si="5"/>
        <v>0</v>
      </c>
      <c r="L112" t="s">
        <v>137</v>
      </c>
    </row>
    <row r="113" spans="1:12" x14ac:dyDescent="0.2">
      <c r="A113" t="s">
        <v>231</v>
      </c>
      <c r="B113">
        <v>110</v>
      </c>
      <c r="C113">
        <v>26</v>
      </c>
      <c r="D113" t="s">
        <v>306</v>
      </c>
      <c r="E113" t="s">
        <v>307</v>
      </c>
      <c r="F113" s="69">
        <v>0</v>
      </c>
      <c r="G113" s="69">
        <f>IF(ISBLANK('311'!G54),"",'311'!G54)</f>
        <v>0</v>
      </c>
      <c r="H113" s="69">
        <f t="shared" si="3"/>
        <v>0</v>
      </c>
      <c r="I113" t="b">
        <f t="shared" si="4"/>
        <v>0</v>
      </c>
      <c r="K113" t="b">
        <f t="shared" si="5"/>
        <v>1</v>
      </c>
      <c r="L113" t="s">
        <v>137</v>
      </c>
    </row>
    <row r="114" spans="1:12" x14ac:dyDescent="0.2">
      <c r="A114" t="s">
        <v>231</v>
      </c>
      <c r="B114">
        <v>111</v>
      </c>
      <c r="C114">
        <v>26</v>
      </c>
      <c r="D114" t="s">
        <v>306</v>
      </c>
      <c r="E114" t="s">
        <v>308</v>
      </c>
      <c r="F114" s="69">
        <v>0</v>
      </c>
      <c r="G114" s="69" t="str">
        <f>IF(ISBLANK('311'!H54),"",'311'!H54)</f>
        <v>w: if &lt;&gt; 0</v>
      </c>
      <c r="H114" s="69" t="e">
        <f t="shared" si="3"/>
        <v>#VALUE!</v>
      </c>
      <c r="I114" t="b">
        <f t="shared" si="4"/>
        <v>1</v>
      </c>
      <c r="K114" t="b">
        <f t="shared" si="5"/>
        <v>0</v>
      </c>
      <c r="L114" t="s">
        <v>137</v>
      </c>
    </row>
    <row r="115" spans="1:12" x14ac:dyDescent="0.2">
      <c r="A115" t="s">
        <v>231</v>
      </c>
      <c r="B115">
        <v>110</v>
      </c>
      <c r="C115">
        <v>27</v>
      </c>
      <c r="D115" t="s">
        <v>309</v>
      </c>
      <c r="E115" t="s">
        <v>310</v>
      </c>
      <c r="F115" s="69">
        <v>0</v>
      </c>
      <c r="G115" s="69">
        <f>IF(ISBLANK('311'!G55),"",'311'!G55)</f>
        <v>0</v>
      </c>
      <c r="H115" s="69">
        <f t="shared" si="3"/>
        <v>0</v>
      </c>
      <c r="I115" t="b">
        <f t="shared" si="4"/>
        <v>0</v>
      </c>
      <c r="K115" t="b">
        <f t="shared" si="5"/>
        <v>1</v>
      </c>
      <c r="L115" t="s">
        <v>137</v>
      </c>
    </row>
    <row r="116" spans="1:12" x14ac:dyDescent="0.2">
      <c r="A116" t="s">
        <v>231</v>
      </c>
      <c r="B116">
        <v>111</v>
      </c>
      <c r="C116">
        <v>27</v>
      </c>
      <c r="D116" t="s">
        <v>309</v>
      </c>
      <c r="E116" t="s">
        <v>311</v>
      </c>
      <c r="F116" s="69">
        <v>0</v>
      </c>
      <c r="G116" s="69" t="str">
        <f>IF(ISBLANK('311'!H55),"",'311'!H55)</f>
        <v>w: if &lt;&gt; 0</v>
      </c>
      <c r="H116" s="69" t="e">
        <f t="shared" si="3"/>
        <v>#VALUE!</v>
      </c>
      <c r="I116" t="b">
        <f t="shared" si="4"/>
        <v>1</v>
      </c>
      <c r="K116" t="b">
        <f t="shared" si="5"/>
        <v>0</v>
      </c>
      <c r="L116" t="s">
        <v>137</v>
      </c>
    </row>
    <row r="117" spans="1:12" x14ac:dyDescent="0.2">
      <c r="A117" t="s">
        <v>231</v>
      </c>
      <c r="B117">
        <v>110</v>
      </c>
      <c r="C117">
        <v>28</v>
      </c>
      <c r="D117" t="s">
        <v>312</v>
      </c>
      <c r="E117" t="s">
        <v>313</v>
      </c>
      <c r="F117" s="69">
        <v>0</v>
      </c>
      <c r="G117" s="69">
        <f>IF(ISBLANK('311'!G56),"",'311'!G56)</f>
        <v>0</v>
      </c>
      <c r="H117" s="69">
        <f t="shared" si="3"/>
        <v>0</v>
      </c>
      <c r="I117" t="b">
        <f t="shared" si="4"/>
        <v>0</v>
      </c>
      <c r="K117" t="b">
        <f t="shared" si="5"/>
        <v>1</v>
      </c>
      <c r="L117" t="s">
        <v>137</v>
      </c>
    </row>
    <row r="118" spans="1:12" x14ac:dyDescent="0.2">
      <c r="A118" t="s">
        <v>231</v>
      </c>
      <c r="B118">
        <v>111</v>
      </c>
      <c r="C118">
        <v>28</v>
      </c>
      <c r="D118" t="s">
        <v>312</v>
      </c>
      <c r="E118" t="s">
        <v>314</v>
      </c>
      <c r="F118" s="69">
        <v>0</v>
      </c>
      <c r="G118" s="69" t="str">
        <f>IF(ISBLANK('311'!H56),"",'311'!H56)</f>
        <v>w: if -ve</v>
      </c>
      <c r="H118" s="69" t="e">
        <f t="shared" si="3"/>
        <v>#VALUE!</v>
      </c>
      <c r="I118" t="b">
        <f t="shared" si="4"/>
        <v>1</v>
      </c>
      <c r="K118" t="b">
        <f t="shared" si="5"/>
        <v>0</v>
      </c>
      <c r="L118" t="s">
        <v>137</v>
      </c>
    </row>
    <row r="119" spans="1:12" x14ac:dyDescent="0.2">
      <c r="A119" t="s">
        <v>231</v>
      </c>
      <c r="B119">
        <v>110</v>
      </c>
      <c r="C119">
        <v>29</v>
      </c>
      <c r="D119" t="s">
        <v>315</v>
      </c>
      <c r="E119" t="s">
        <v>316</v>
      </c>
      <c r="F119" s="69">
        <v>0</v>
      </c>
      <c r="G119" s="69">
        <f>IF(ISBLANK('311'!G57),"",'311'!G57)</f>
        <v>0</v>
      </c>
      <c r="H119" s="69">
        <f t="shared" si="3"/>
        <v>0</v>
      </c>
      <c r="I119" t="b">
        <f t="shared" si="4"/>
        <v>0</v>
      </c>
      <c r="K119" t="b">
        <f t="shared" si="5"/>
        <v>1</v>
      </c>
      <c r="L119" t="s">
        <v>137</v>
      </c>
    </row>
    <row r="120" spans="1:12" x14ac:dyDescent="0.2">
      <c r="A120" t="s">
        <v>231</v>
      </c>
      <c r="B120">
        <v>111</v>
      </c>
      <c r="C120">
        <v>29</v>
      </c>
      <c r="D120" t="s">
        <v>315</v>
      </c>
      <c r="E120" t="s">
        <v>317</v>
      </c>
      <c r="F120" s="69">
        <v>0</v>
      </c>
      <c r="G120" s="69" t="str">
        <f>IF(ISBLANK('311'!H57),"",'311'!H57)</f>
        <v>w: if -ve</v>
      </c>
      <c r="H120" s="69" t="e">
        <f t="shared" si="3"/>
        <v>#VALUE!</v>
      </c>
      <c r="I120" t="b">
        <f t="shared" si="4"/>
        <v>1</v>
      </c>
      <c r="K120" t="b">
        <f t="shared" si="5"/>
        <v>0</v>
      </c>
      <c r="L120" t="s">
        <v>137</v>
      </c>
    </row>
    <row r="121" spans="1:12" x14ac:dyDescent="0.2">
      <c r="A121" t="s">
        <v>231</v>
      </c>
      <c r="B121">
        <v>113</v>
      </c>
      <c r="C121">
        <v>-1</v>
      </c>
      <c r="D121" t="s">
        <v>31</v>
      </c>
      <c r="E121" t="s">
        <v>318</v>
      </c>
      <c r="F121" s="69">
        <v>0</v>
      </c>
      <c r="G121" s="69" t="str">
        <f>IF(ISBLANK('311'!G62),"",'311'!G62)</f>
        <v>v: if &lt;&gt; 0 &amp; 012 ULO = No</v>
      </c>
      <c r="H121" s="69" t="e">
        <f t="shared" si="3"/>
        <v>#VALUE!</v>
      </c>
      <c r="I121" t="b">
        <f t="shared" si="4"/>
        <v>1</v>
      </c>
      <c r="K121" t="b">
        <f t="shared" si="5"/>
        <v>0</v>
      </c>
      <c r="L121" t="s">
        <v>137</v>
      </c>
    </row>
    <row r="122" spans="1:12" x14ac:dyDescent="0.2">
      <c r="A122" t="s">
        <v>231</v>
      </c>
      <c r="B122">
        <v>89</v>
      </c>
      <c r="C122">
        <v>-1</v>
      </c>
      <c r="D122" t="s">
        <v>31</v>
      </c>
      <c r="E122" t="s">
        <v>319</v>
      </c>
      <c r="F122" s="69">
        <v>0</v>
      </c>
      <c r="G122" s="69" t="str">
        <f>IF(ISBLANK('311'!F18),"",'311'!F18)</f>
        <v>v: if -ve</v>
      </c>
      <c r="H122" s="69" t="e">
        <f t="shared" si="3"/>
        <v>#VALUE!</v>
      </c>
      <c r="I122" t="b">
        <f t="shared" si="4"/>
        <v>1</v>
      </c>
      <c r="K122" t="b">
        <f t="shared" si="5"/>
        <v>0</v>
      </c>
      <c r="L122" t="s">
        <v>137</v>
      </c>
    </row>
    <row r="123" spans="1:12" x14ac:dyDescent="0.2">
      <c r="A123" t="s">
        <v>231</v>
      </c>
      <c r="B123">
        <v>90</v>
      </c>
      <c r="C123">
        <v>-1</v>
      </c>
      <c r="D123" t="s">
        <v>31</v>
      </c>
      <c r="E123" t="s">
        <v>320</v>
      </c>
      <c r="F123" s="69">
        <v>0</v>
      </c>
      <c r="G123" s="69" t="str">
        <f>IF(ISBLANK('311'!G18),"",'311'!G18)</f>
        <v>v: if -ve</v>
      </c>
      <c r="H123" s="69" t="e">
        <f t="shared" si="3"/>
        <v>#VALUE!</v>
      </c>
      <c r="I123" t="b">
        <f t="shared" si="4"/>
        <v>1</v>
      </c>
      <c r="K123" t="b">
        <f t="shared" si="5"/>
        <v>0</v>
      </c>
      <c r="L123" t="s">
        <v>137</v>
      </c>
    </row>
    <row r="124" spans="1:12" x14ac:dyDescent="0.2">
      <c r="A124" t="s">
        <v>231</v>
      </c>
      <c r="B124">
        <v>91</v>
      </c>
      <c r="C124">
        <v>-1</v>
      </c>
      <c r="D124" t="s">
        <v>31</v>
      </c>
      <c r="E124" t="s">
        <v>321</v>
      </c>
      <c r="F124" s="69">
        <v>0</v>
      </c>
      <c r="G124" s="69" t="str">
        <f>IF(ISBLANK('311'!H18),"",'311'!H18)</f>
        <v>v: if -ve
v: if &lt; B1</v>
      </c>
      <c r="H124" s="69" t="e">
        <f t="shared" si="3"/>
        <v>#VALUE!</v>
      </c>
      <c r="I124" t="b">
        <f t="shared" si="4"/>
        <v>1</v>
      </c>
      <c r="K124" t="b">
        <f t="shared" si="5"/>
        <v>0</v>
      </c>
      <c r="L124" t="s">
        <v>137</v>
      </c>
    </row>
    <row r="125" spans="1:12" x14ac:dyDescent="0.2">
      <c r="A125" t="s">
        <v>231</v>
      </c>
      <c r="B125">
        <v>92</v>
      </c>
      <c r="C125">
        <v>-1</v>
      </c>
      <c r="D125" t="s">
        <v>31</v>
      </c>
      <c r="E125" t="s">
        <v>322</v>
      </c>
      <c r="F125" s="69">
        <v>0</v>
      </c>
      <c r="G125" s="69" t="str">
        <f>IF(ISBLANK('311'!I18),"",'311'!I18)</f>
        <v>v: if -ve
v: if &lt; C1</v>
      </c>
      <c r="H125" s="69" t="e">
        <f t="shared" si="3"/>
        <v>#VALUE!</v>
      </c>
      <c r="I125" t="b">
        <f t="shared" si="4"/>
        <v>1</v>
      </c>
      <c r="K125" t="b">
        <f t="shared" si="5"/>
        <v>0</v>
      </c>
      <c r="L125" t="s">
        <v>137</v>
      </c>
    </row>
    <row r="126" spans="1:12" x14ac:dyDescent="0.2">
      <c r="A126" t="s">
        <v>231</v>
      </c>
      <c r="B126">
        <v>93</v>
      </c>
      <c r="C126">
        <v>-1</v>
      </c>
      <c r="D126" t="s">
        <v>31</v>
      </c>
      <c r="E126" t="s">
        <v>323</v>
      </c>
      <c r="F126" s="69">
        <v>0</v>
      </c>
      <c r="G126" s="69" t="str">
        <f>IF(ISBLANK('311'!J18),"",'311'!J18)</f>
        <v>v: if -ve
v: if &lt; D1</v>
      </c>
      <c r="H126" s="69" t="e">
        <f t="shared" si="3"/>
        <v>#VALUE!</v>
      </c>
      <c r="I126" t="b">
        <f t="shared" si="4"/>
        <v>1</v>
      </c>
      <c r="K126" t="b">
        <f t="shared" si="5"/>
        <v>0</v>
      </c>
      <c r="L126" t="s">
        <v>137</v>
      </c>
    </row>
    <row r="127" spans="1:12" x14ac:dyDescent="0.2">
      <c r="A127" t="s">
        <v>231</v>
      </c>
      <c r="B127">
        <v>94</v>
      </c>
      <c r="C127">
        <v>-1</v>
      </c>
      <c r="D127" t="s">
        <v>31</v>
      </c>
      <c r="E127" t="s">
        <v>324</v>
      </c>
      <c r="F127" s="69">
        <v>0</v>
      </c>
      <c r="G127" s="69" t="str">
        <f>IF(ISBLANK('311'!K18),"",'311'!K18)</f>
        <v>v: if -ve
v: if &lt; E1</v>
      </c>
      <c r="H127" s="69" t="e">
        <f t="shared" si="3"/>
        <v>#VALUE!</v>
      </c>
      <c r="I127" t="b">
        <f t="shared" si="4"/>
        <v>1</v>
      </c>
      <c r="K127" t="b">
        <f t="shared" si="5"/>
        <v>0</v>
      </c>
      <c r="L127" t="s">
        <v>137</v>
      </c>
    </row>
    <row r="128" spans="1:12" x14ac:dyDescent="0.2">
      <c r="A128" t="s">
        <v>231</v>
      </c>
      <c r="B128">
        <v>95</v>
      </c>
      <c r="C128">
        <v>-1</v>
      </c>
      <c r="D128" t="s">
        <v>31</v>
      </c>
      <c r="E128" t="s">
        <v>325</v>
      </c>
      <c r="F128" s="69">
        <v>0</v>
      </c>
      <c r="G128" s="69" t="str">
        <f>IF(ISBLANK('311'!L18),"",'311'!L18)</f>
        <v>v: if -ve
v: if &lt; F1</v>
      </c>
      <c r="H128" s="69" t="e">
        <f t="shared" si="3"/>
        <v>#VALUE!</v>
      </c>
      <c r="I128" t="b">
        <f t="shared" si="4"/>
        <v>1</v>
      </c>
      <c r="K128" t="b">
        <f t="shared" si="5"/>
        <v>0</v>
      </c>
      <c r="L128" t="s">
        <v>137</v>
      </c>
    </row>
    <row r="129" spans="1:12" x14ac:dyDescent="0.2">
      <c r="A129" t="s">
        <v>231</v>
      </c>
      <c r="B129">
        <v>96</v>
      </c>
      <c r="C129">
        <v>-1</v>
      </c>
      <c r="D129" t="s">
        <v>31</v>
      </c>
      <c r="E129" t="s">
        <v>326</v>
      </c>
      <c r="F129" s="69">
        <v>0</v>
      </c>
      <c r="G129" s="69" t="str">
        <f>IF(ISBLANK('311'!M18),"",'311'!M18)</f>
        <v>v: if -ve
v: if &lt; G1</v>
      </c>
      <c r="H129" s="69" t="e">
        <f t="shared" si="3"/>
        <v>#VALUE!</v>
      </c>
      <c r="I129" t="b">
        <f t="shared" si="4"/>
        <v>1</v>
      </c>
      <c r="K129" t="b">
        <f t="shared" si="5"/>
        <v>0</v>
      </c>
      <c r="L129" t="s">
        <v>137</v>
      </c>
    </row>
    <row r="130" spans="1:12" x14ac:dyDescent="0.2">
      <c r="A130" t="s">
        <v>231</v>
      </c>
      <c r="B130">
        <v>97</v>
      </c>
      <c r="C130">
        <v>-1</v>
      </c>
      <c r="D130" t="s">
        <v>31</v>
      </c>
      <c r="E130" t="s">
        <v>327</v>
      </c>
      <c r="F130" s="69">
        <v>0</v>
      </c>
      <c r="G130" s="69" t="str">
        <f>IF(ISBLANK('311'!F19),"",'311'!F19)</f>
        <v>v: if -ve
w: if &lt; A1</v>
      </c>
      <c r="H130" s="69" t="e">
        <f t="shared" si="3"/>
        <v>#VALUE!</v>
      </c>
      <c r="I130" t="b">
        <f t="shared" si="4"/>
        <v>1</v>
      </c>
      <c r="K130" t="b">
        <f t="shared" si="5"/>
        <v>0</v>
      </c>
      <c r="L130" t="s">
        <v>137</v>
      </c>
    </row>
    <row r="131" spans="1:12" x14ac:dyDescent="0.2">
      <c r="A131" t="s">
        <v>231</v>
      </c>
      <c r="B131">
        <v>98</v>
      </c>
      <c r="C131">
        <v>-1</v>
      </c>
      <c r="D131" t="s">
        <v>31</v>
      </c>
      <c r="E131" t="s">
        <v>328</v>
      </c>
      <c r="F131" s="69">
        <v>0</v>
      </c>
      <c r="G131" s="69" t="str">
        <f>IF(ISBLANK('311'!L19),"",'311'!L19)</f>
        <v>v: if -ve
w: if &lt; G1</v>
      </c>
      <c r="H131" s="69" t="e">
        <f t="shared" si="3"/>
        <v>#VALUE!</v>
      </c>
      <c r="I131" t="b">
        <f t="shared" si="4"/>
        <v>1</v>
      </c>
      <c r="K131" t="b">
        <f t="shared" si="5"/>
        <v>0</v>
      </c>
      <c r="L131" t="s">
        <v>137</v>
      </c>
    </row>
    <row r="132" spans="1:12" x14ac:dyDescent="0.2">
      <c r="A132" t="s">
        <v>231</v>
      </c>
      <c r="B132">
        <v>99</v>
      </c>
      <c r="C132">
        <v>-1</v>
      </c>
      <c r="D132" t="s">
        <v>31</v>
      </c>
      <c r="E132" t="s">
        <v>329</v>
      </c>
      <c r="F132" s="69">
        <v>0</v>
      </c>
      <c r="G132" s="69" t="str">
        <f>IF(ISBLANK('311'!F21),"",'311'!F21)</f>
        <v>v: if -ve</v>
      </c>
      <c r="H132" s="69" t="e">
        <f t="shared" si="3"/>
        <v>#VALUE!</v>
      </c>
      <c r="I132" t="b">
        <f t="shared" si="4"/>
        <v>1</v>
      </c>
      <c r="K132" t="b">
        <f t="shared" si="5"/>
        <v>0</v>
      </c>
      <c r="L132" t="s">
        <v>137</v>
      </c>
    </row>
    <row r="133" spans="1:12" x14ac:dyDescent="0.2">
      <c r="A133" t="s">
        <v>231</v>
      </c>
      <c r="B133">
        <v>100</v>
      </c>
      <c r="C133">
        <v>-1</v>
      </c>
      <c r="D133" t="s">
        <v>31</v>
      </c>
      <c r="E133" t="s">
        <v>330</v>
      </c>
      <c r="F133" s="69">
        <v>0</v>
      </c>
      <c r="G133" s="69" t="str">
        <f>IF(ISBLANK('311'!G21),"",'311'!G21)</f>
        <v>v: if -ve</v>
      </c>
      <c r="H133" s="69" t="e">
        <f t="shared" si="3"/>
        <v>#VALUE!</v>
      </c>
      <c r="I133" t="b">
        <f t="shared" si="4"/>
        <v>1</v>
      </c>
      <c r="K133" t="b">
        <f t="shared" si="5"/>
        <v>0</v>
      </c>
      <c r="L133" t="s">
        <v>137</v>
      </c>
    </row>
    <row r="134" spans="1:12" x14ac:dyDescent="0.2">
      <c r="A134" t="s">
        <v>231</v>
      </c>
      <c r="B134">
        <v>101</v>
      </c>
      <c r="C134">
        <v>-1</v>
      </c>
      <c r="D134" t="s">
        <v>31</v>
      </c>
      <c r="E134" t="s">
        <v>331</v>
      </c>
      <c r="F134" s="69">
        <v>0</v>
      </c>
      <c r="G134" s="69" t="str">
        <f>IF(ISBLANK('311'!H21),"",'311'!H21)</f>
        <v>v: if -ve
v: if &lt; B3</v>
      </c>
      <c r="H134" s="69" t="e">
        <f t="shared" ref="H134:H197" si="6">G134-F134</f>
        <v>#VALUE!</v>
      </c>
      <c r="I134" t="b">
        <f t="shared" ref="I134:I197" si="7">ISERROR(H134)</f>
        <v>1</v>
      </c>
      <c r="K134" t="b">
        <f t="shared" ref="K134:K197" si="8">G134=F134</f>
        <v>0</v>
      </c>
      <c r="L134" t="s">
        <v>137</v>
      </c>
    </row>
    <row r="135" spans="1:12" x14ac:dyDescent="0.2">
      <c r="A135" t="s">
        <v>231</v>
      </c>
      <c r="B135">
        <v>102</v>
      </c>
      <c r="C135">
        <v>-1</v>
      </c>
      <c r="D135" t="s">
        <v>31</v>
      </c>
      <c r="E135" t="s">
        <v>332</v>
      </c>
      <c r="F135" s="69">
        <v>0</v>
      </c>
      <c r="G135" s="69" t="str">
        <f>IF(ISBLANK('311'!I21),"",'311'!I21)</f>
        <v>v: if -ve
v: if &lt; C3</v>
      </c>
      <c r="H135" s="69" t="e">
        <f t="shared" si="6"/>
        <v>#VALUE!</v>
      </c>
      <c r="I135" t="b">
        <f t="shared" si="7"/>
        <v>1</v>
      </c>
      <c r="K135" t="b">
        <f t="shared" si="8"/>
        <v>0</v>
      </c>
      <c r="L135" t="s">
        <v>137</v>
      </c>
    </row>
    <row r="136" spans="1:12" x14ac:dyDescent="0.2">
      <c r="A136" t="s">
        <v>231</v>
      </c>
      <c r="B136">
        <v>103</v>
      </c>
      <c r="C136">
        <v>-1</v>
      </c>
      <c r="D136" t="s">
        <v>31</v>
      </c>
      <c r="E136" t="s">
        <v>333</v>
      </c>
      <c r="F136" s="69">
        <v>0</v>
      </c>
      <c r="G136" s="69" t="str">
        <f>IF(ISBLANK('311'!J21),"",'311'!J21)</f>
        <v>v: if -ve
v: if &lt; D3</v>
      </c>
      <c r="H136" s="69" t="e">
        <f t="shared" si="6"/>
        <v>#VALUE!</v>
      </c>
      <c r="I136" t="b">
        <f t="shared" si="7"/>
        <v>1</v>
      </c>
      <c r="K136" t="b">
        <f t="shared" si="8"/>
        <v>0</v>
      </c>
      <c r="L136" t="s">
        <v>137</v>
      </c>
    </row>
    <row r="137" spans="1:12" x14ac:dyDescent="0.2">
      <c r="A137" t="s">
        <v>231</v>
      </c>
      <c r="B137">
        <v>104</v>
      </c>
      <c r="C137">
        <v>-1</v>
      </c>
      <c r="D137" t="s">
        <v>31</v>
      </c>
      <c r="E137" t="s">
        <v>121</v>
      </c>
      <c r="F137" s="69">
        <v>0</v>
      </c>
      <c r="G137" s="69" t="str">
        <f>IF(ISBLANK('311'!K21),"",'311'!K21)</f>
        <v>v: if -ve
v: if &lt; E3</v>
      </c>
      <c r="H137" s="69" t="e">
        <f t="shared" si="6"/>
        <v>#VALUE!</v>
      </c>
      <c r="I137" t="b">
        <f t="shared" si="7"/>
        <v>1</v>
      </c>
      <c r="K137" t="b">
        <f t="shared" si="8"/>
        <v>0</v>
      </c>
      <c r="L137" t="s">
        <v>137</v>
      </c>
    </row>
    <row r="138" spans="1:12" x14ac:dyDescent="0.2">
      <c r="A138" t="s">
        <v>231</v>
      </c>
      <c r="B138">
        <v>105</v>
      </c>
      <c r="C138">
        <v>-1</v>
      </c>
      <c r="D138" t="s">
        <v>31</v>
      </c>
      <c r="E138" t="s">
        <v>334</v>
      </c>
      <c r="F138" s="69">
        <v>0</v>
      </c>
      <c r="G138" s="69" t="str">
        <f>IF(ISBLANK('311'!L21),"",'311'!L21)</f>
        <v>v: if -ve
w: if &lt; G1
v: if &lt; F3</v>
      </c>
      <c r="H138" s="69" t="e">
        <f t="shared" si="6"/>
        <v>#VALUE!</v>
      </c>
      <c r="I138" t="b">
        <f t="shared" si="7"/>
        <v>1</v>
      </c>
      <c r="K138" t="b">
        <f t="shared" si="8"/>
        <v>0</v>
      </c>
      <c r="L138" t="s">
        <v>137</v>
      </c>
    </row>
    <row r="139" spans="1:12" x14ac:dyDescent="0.2">
      <c r="A139" t="s">
        <v>231</v>
      </c>
      <c r="B139">
        <v>106</v>
      </c>
      <c r="C139">
        <v>-1</v>
      </c>
      <c r="D139" t="s">
        <v>31</v>
      </c>
      <c r="E139" t="s">
        <v>335</v>
      </c>
      <c r="F139" s="69">
        <v>0</v>
      </c>
      <c r="G139" s="69" t="str">
        <f>IF(ISBLANK('311'!M21),"",'311'!M21)</f>
        <v>v: if -ve
w: if &lt; H1
v: if &lt; G3</v>
      </c>
      <c r="H139" s="69" t="e">
        <f t="shared" si="6"/>
        <v>#VALUE!</v>
      </c>
      <c r="I139" t="b">
        <f t="shared" si="7"/>
        <v>1</v>
      </c>
      <c r="K139" t="b">
        <f t="shared" si="8"/>
        <v>0</v>
      </c>
      <c r="L139" t="s">
        <v>137</v>
      </c>
    </row>
    <row r="140" spans="1:12" x14ac:dyDescent="0.2">
      <c r="A140" t="s">
        <v>231</v>
      </c>
      <c r="B140">
        <v>107</v>
      </c>
      <c r="C140">
        <v>-1</v>
      </c>
      <c r="D140" t="s">
        <v>31</v>
      </c>
      <c r="E140" t="s">
        <v>336</v>
      </c>
      <c r="F140" s="69">
        <v>0</v>
      </c>
      <c r="G140" s="69" t="str">
        <f>IF(ISBLANK('311'!F22),"",'311'!F22)</f>
        <v>v: if -ve
w: if &lt; A3</v>
      </c>
      <c r="H140" s="69" t="e">
        <f t="shared" si="6"/>
        <v>#VALUE!</v>
      </c>
      <c r="I140" t="b">
        <f t="shared" si="7"/>
        <v>1</v>
      </c>
      <c r="K140" t="b">
        <f t="shared" si="8"/>
        <v>0</v>
      </c>
      <c r="L140" t="s">
        <v>137</v>
      </c>
    </row>
    <row r="141" spans="1:12" x14ac:dyDescent="0.2">
      <c r="A141" t="s">
        <v>231</v>
      </c>
      <c r="B141">
        <v>108</v>
      </c>
      <c r="C141">
        <v>-1</v>
      </c>
      <c r="D141" t="s">
        <v>31</v>
      </c>
      <c r="E141" t="s">
        <v>337</v>
      </c>
      <c r="F141" s="69">
        <v>0</v>
      </c>
      <c r="G141" s="69" t="str">
        <f>IF(ISBLANK('311'!L22),"",'311'!L22)</f>
        <v>v: if -ve
w: if &lt; G2</v>
      </c>
      <c r="H141" s="69" t="e">
        <f t="shared" si="6"/>
        <v>#VALUE!</v>
      </c>
      <c r="I141" t="b">
        <f t="shared" si="7"/>
        <v>1</v>
      </c>
      <c r="K141" t="b">
        <f t="shared" si="8"/>
        <v>0</v>
      </c>
      <c r="L141" t="s">
        <v>137</v>
      </c>
    </row>
    <row r="142" spans="1:12" x14ac:dyDescent="0.2">
      <c r="A142" t="s">
        <v>360</v>
      </c>
      <c r="B142">
        <v>120</v>
      </c>
      <c r="C142">
        <v>1</v>
      </c>
      <c r="D142" t="s">
        <v>232</v>
      </c>
      <c r="E142" t="s">
        <v>361</v>
      </c>
      <c r="F142" s="69">
        <v>0</v>
      </c>
      <c r="G142" s="69" t="str">
        <f>IF(ISBLANK('312'!E19),"",'312'!E19)</f>
        <v>w: if &lt; H
w: if -ve</v>
      </c>
      <c r="H142" s="69" t="e">
        <f t="shared" si="6"/>
        <v>#VALUE!</v>
      </c>
      <c r="I142" t="b">
        <f t="shared" si="7"/>
        <v>1</v>
      </c>
      <c r="K142" t="b">
        <f t="shared" si="8"/>
        <v>0</v>
      </c>
      <c r="L142" t="s">
        <v>137</v>
      </c>
    </row>
    <row r="143" spans="1:12" x14ac:dyDescent="0.2">
      <c r="A143" t="s">
        <v>360</v>
      </c>
      <c r="B143">
        <v>121</v>
      </c>
      <c r="C143">
        <v>1</v>
      </c>
      <c r="D143" t="s">
        <v>232</v>
      </c>
      <c r="E143" t="s">
        <v>362</v>
      </c>
      <c r="F143" s="69">
        <v>0</v>
      </c>
      <c r="G143" s="69" t="str">
        <f>IF(ISBLANK('312'!F19),"",'312'!F19)</f>
        <v>w: if &lt; I
w: if -ve</v>
      </c>
      <c r="H143" s="69" t="e">
        <f t="shared" si="6"/>
        <v>#VALUE!</v>
      </c>
      <c r="I143" t="b">
        <f t="shared" si="7"/>
        <v>1</v>
      </c>
      <c r="K143" t="b">
        <f t="shared" si="8"/>
        <v>0</v>
      </c>
      <c r="L143" t="s">
        <v>137</v>
      </c>
    </row>
    <row r="144" spans="1:12" x14ac:dyDescent="0.2">
      <c r="A144" t="s">
        <v>360</v>
      </c>
      <c r="B144">
        <v>122</v>
      </c>
      <c r="C144">
        <v>1</v>
      </c>
      <c r="D144" t="s">
        <v>232</v>
      </c>
      <c r="E144" t="s">
        <v>363</v>
      </c>
      <c r="F144" s="69">
        <v>0</v>
      </c>
      <c r="G144" s="69" t="str">
        <f>IF(ISBLANK('312'!G19),"",'312'!G19)</f>
        <v xml:space="preserve"> w: if &gt; A + B
w: if -ve</v>
      </c>
      <c r="H144" s="69" t="e">
        <f t="shared" si="6"/>
        <v>#VALUE!</v>
      </c>
      <c r="I144" t="b">
        <f t="shared" si="7"/>
        <v>1</v>
      </c>
      <c r="K144" t="b">
        <f t="shared" si="8"/>
        <v>0</v>
      </c>
      <c r="L144" t="s">
        <v>137</v>
      </c>
    </row>
    <row r="145" spans="1:12" x14ac:dyDescent="0.2">
      <c r="A145" t="s">
        <v>360</v>
      </c>
      <c r="B145">
        <v>123</v>
      </c>
      <c r="C145">
        <v>1</v>
      </c>
      <c r="D145" t="s">
        <v>232</v>
      </c>
      <c r="E145" t="s">
        <v>364</v>
      </c>
      <c r="F145" s="69">
        <v>0</v>
      </c>
      <c r="G145" s="69" t="str">
        <f>IF(ISBLANK('312'!H19),"",'312'!H19)</f>
        <v>w: if &lt; K
w: if -ve</v>
      </c>
      <c r="H145" s="69" t="e">
        <f t="shared" si="6"/>
        <v>#VALUE!</v>
      </c>
      <c r="I145" t="b">
        <f t="shared" si="7"/>
        <v>1</v>
      </c>
      <c r="K145" t="b">
        <f t="shared" si="8"/>
        <v>0</v>
      </c>
      <c r="L145" t="s">
        <v>137</v>
      </c>
    </row>
    <row r="146" spans="1:12" x14ac:dyDescent="0.2">
      <c r="A146" t="s">
        <v>360</v>
      </c>
      <c r="B146">
        <v>124</v>
      </c>
      <c r="C146">
        <v>1</v>
      </c>
      <c r="D146" t="s">
        <v>232</v>
      </c>
      <c r="E146" t="s">
        <v>365</v>
      </c>
      <c r="F146" s="69">
        <v>0</v>
      </c>
      <c r="G146" s="69" t="str">
        <f>IF(ISBLANK('312'!I19),"",'312'!I19)</f>
        <v>w: if &lt; L
w: if -ve</v>
      </c>
      <c r="H146" s="69" t="e">
        <f t="shared" si="6"/>
        <v>#VALUE!</v>
      </c>
      <c r="I146" t="b">
        <f t="shared" si="7"/>
        <v>1</v>
      </c>
      <c r="K146" t="b">
        <f t="shared" si="8"/>
        <v>0</v>
      </c>
      <c r="L146" t="s">
        <v>137</v>
      </c>
    </row>
    <row r="147" spans="1:12" x14ac:dyDescent="0.2">
      <c r="A147" t="s">
        <v>360</v>
      </c>
      <c r="B147">
        <v>125</v>
      </c>
      <c r="C147">
        <v>1</v>
      </c>
      <c r="D147" t="s">
        <v>232</v>
      </c>
      <c r="E147" t="s">
        <v>366</v>
      </c>
      <c r="F147" s="69">
        <v>0</v>
      </c>
      <c r="G147" s="69" t="str">
        <f>IF(ISBLANK('312'!J19),"",'312'!J19)</f>
        <v>w: if &gt; D minus E
w: if -ve</v>
      </c>
      <c r="H147" s="69" t="e">
        <f t="shared" si="6"/>
        <v>#VALUE!</v>
      </c>
      <c r="I147" t="b">
        <f t="shared" si="7"/>
        <v>1</v>
      </c>
      <c r="K147" t="b">
        <f t="shared" si="8"/>
        <v>0</v>
      </c>
      <c r="L147" t="s">
        <v>137</v>
      </c>
    </row>
    <row r="148" spans="1:12" x14ac:dyDescent="0.2">
      <c r="A148" t="s">
        <v>360</v>
      </c>
      <c r="B148">
        <v>127</v>
      </c>
      <c r="C148">
        <v>1</v>
      </c>
      <c r="D148" t="s">
        <v>232</v>
      </c>
      <c r="E148" t="s">
        <v>367</v>
      </c>
      <c r="F148" s="69">
        <v>0</v>
      </c>
      <c r="G148" s="69" t="str">
        <f>IF(ISBLANK('312'!L19),"",'312'!L19)</f>
        <v>w: if =0 &amp; A &lt;&gt; 0
w: if -ve</v>
      </c>
      <c r="H148" s="69" t="e">
        <f t="shared" si="6"/>
        <v>#VALUE!</v>
      </c>
      <c r="I148" t="b">
        <f t="shared" si="7"/>
        <v>1</v>
      </c>
      <c r="K148" t="b">
        <f t="shared" si="8"/>
        <v>0</v>
      </c>
      <c r="L148" t="s">
        <v>137</v>
      </c>
    </row>
    <row r="149" spans="1:12" x14ac:dyDescent="0.2">
      <c r="A149" t="s">
        <v>360</v>
      </c>
      <c r="B149">
        <v>128</v>
      </c>
      <c r="C149">
        <v>1</v>
      </c>
      <c r="D149" t="s">
        <v>232</v>
      </c>
      <c r="E149" t="s">
        <v>368</v>
      </c>
      <c r="F149" s="69">
        <v>0</v>
      </c>
      <c r="G149" s="69" t="str">
        <f>IF(ISBLANK('312'!M19),"",'312'!M19)</f>
        <v>w: if =0 &amp; B &lt;&gt; 0
w: if -ve</v>
      </c>
      <c r="H149" s="69" t="e">
        <f t="shared" si="6"/>
        <v>#VALUE!</v>
      </c>
      <c r="I149" t="b">
        <f t="shared" si="7"/>
        <v>1</v>
      </c>
      <c r="K149" t="b">
        <f t="shared" si="8"/>
        <v>0</v>
      </c>
      <c r="L149" t="s">
        <v>137</v>
      </c>
    </row>
    <row r="150" spans="1:12" x14ac:dyDescent="0.2">
      <c r="A150" t="s">
        <v>360</v>
      </c>
      <c r="B150">
        <v>129</v>
      </c>
      <c r="C150">
        <v>1</v>
      </c>
      <c r="D150" t="s">
        <v>232</v>
      </c>
      <c r="E150" t="s">
        <v>369</v>
      </c>
      <c r="F150" s="69">
        <v>0</v>
      </c>
      <c r="G150" s="69" t="str">
        <f>IF(ISBLANK('312'!N19),"",'312'!N19)</f>
        <v>w: if &gt; H + I
w: if -ve</v>
      </c>
      <c r="H150" s="69" t="e">
        <f t="shared" si="6"/>
        <v>#VALUE!</v>
      </c>
      <c r="I150" t="b">
        <f t="shared" si="7"/>
        <v>1</v>
      </c>
      <c r="K150" t="b">
        <f t="shared" si="8"/>
        <v>0</v>
      </c>
      <c r="L150" t="s">
        <v>137</v>
      </c>
    </row>
    <row r="151" spans="1:12" x14ac:dyDescent="0.2">
      <c r="A151" t="s">
        <v>360</v>
      </c>
      <c r="B151">
        <v>130</v>
      </c>
      <c r="C151">
        <v>1</v>
      </c>
      <c r="D151" t="s">
        <v>232</v>
      </c>
      <c r="E151" t="s">
        <v>370</v>
      </c>
      <c r="F151" s="69">
        <v>0</v>
      </c>
      <c r="G151" s="69" t="str">
        <f>IF(ISBLANK('312'!O19),"",'312'!O19)</f>
        <v>w: if =0 &amp; D &lt;&gt; 0
w: if -ve</v>
      </c>
      <c r="H151" s="69" t="e">
        <f t="shared" si="6"/>
        <v>#VALUE!</v>
      </c>
      <c r="I151" t="b">
        <f t="shared" si="7"/>
        <v>1</v>
      </c>
      <c r="K151" t="b">
        <f t="shared" si="8"/>
        <v>0</v>
      </c>
      <c r="L151" t="s">
        <v>137</v>
      </c>
    </row>
    <row r="152" spans="1:12" x14ac:dyDescent="0.2">
      <c r="A152" t="s">
        <v>360</v>
      </c>
      <c r="B152">
        <v>131</v>
      </c>
      <c r="C152">
        <v>1</v>
      </c>
      <c r="D152" t="s">
        <v>232</v>
      </c>
      <c r="E152" t="s">
        <v>371</v>
      </c>
      <c r="F152" s="69">
        <v>0</v>
      </c>
      <c r="G152" s="69" t="str">
        <f>IF(ISBLANK('312'!P19),"",'312'!P19)</f>
        <v>w: if =0 &amp; E &lt;&gt; 0
w: if -ve</v>
      </c>
      <c r="H152" s="69" t="e">
        <f t="shared" si="6"/>
        <v>#VALUE!</v>
      </c>
      <c r="I152" t="b">
        <f t="shared" si="7"/>
        <v>1</v>
      </c>
      <c r="K152" t="b">
        <f t="shared" si="8"/>
        <v>0</v>
      </c>
      <c r="L152" t="s">
        <v>137</v>
      </c>
    </row>
    <row r="153" spans="1:12" x14ac:dyDescent="0.2">
      <c r="A153" t="s">
        <v>360</v>
      </c>
      <c r="B153">
        <v>132</v>
      </c>
      <c r="C153">
        <v>1</v>
      </c>
      <c r="D153" t="s">
        <v>232</v>
      </c>
      <c r="E153" t="s">
        <v>372</v>
      </c>
      <c r="F153" s="69">
        <v>0</v>
      </c>
      <c r="G153" s="69" t="str">
        <f>IF(ISBLANK('312'!Q19),"",'312'!Q19)</f>
        <v>w: if &gt; K minus L
w: if -ve</v>
      </c>
      <c r="H153" s="69" t="e">
        <f t="shared" si="6"/>
        <v>#VALUE!</v>
      </c>
      <c r="I153" t="b">
        <f t="shared" si="7"/>
        <v>1</v>
      </c>
      <c r="K153" t="b">
        <f t="shared" si="8"/>
        <v>0</v>
      </c>
      <c r="L153" t="s">
        <v>137</v>
      </c>
    </row>
    <row r="154" spans="1:12" x14ac:dyDescent="0.2">
      <c r="A154" t="s">
        <v>360</v>
      </c>
      <c r="B154">
        <v>133</v>
      </c>
      <c r="C154">
        <v>1</v>
      </c>
      <c r="D154" t="s">
        <v>232</v>
      </c>
      <c r="E154" t="s">
        <v>373</v>
      </c>
      <c r="F154" s="69">
        <v>0</v>
      </c>
      <c r="G154" s="69" t="str">
        <f>IF(ISBLANK('312'!R19),"",'312'!R19)</f>
        <v>w: if -ve</v>
      </c>
      <c r="H154" s="69" t="e">
        <f t="shared" si="6"/>
        <v>#VALUE!</v>
      </c>
      <c r="I154" t="b">
        <f t="shared" si="7"/>
        <v>1</v>
      </c>
      <c r="K154" t="b">
        <f t="shared" si="8"/>
        <v>0</v>
      </c>
      <c r="L154" t="s">
        <v>137</v>
      </c>
    </row>
    <row r="155" spans="1:12" x14ac:dyDescent="0.2">
      <c r="A155" t="s">
        <v>360</v>
      </c>
      <c r="B155">
        <v>135</v>
      </c>
      <c r="C155">
        <v>1</v>
      </c>
      <c r="D155" t="s">
        <v>232</v>
      </c>
      <c r="E155" t="s">
        <v>374</v>
      </c>
      <c r="F155" s="69">
        <v>0</v>
      </c>
      <c r="G155" s="69" t="str">
        <f>IF(ISBLANK('312'!T19),"",'312'!T19)</f>
        <v/>
      </c>
      <c r="H155" s="69" t="e">
        <f t="shared" si="6"/>
        <v>#VALUE!</v>
      </c>
      <c r="I155" t="b">
        <f t="shared" si="7"/>
        <v>1</v>
      </c>
      <c r="K155" t="b">
        <f t="shared" si="8"/>
        <v>0</v>
      </c>
      <c r="L155" t="s">
        <v>137</v>
      </c>
    </row>
    <row r="156" spans="1:12" x14ac:dyDescent="0.2">
      <c r="A156" t="s">
        <v>360</v>
      </c>
      <c r="B156">
        <v>120</v>
      </c>
      <c r="C156">
        <v>2</v>
      </c>
      <c r="D156" t="s">
        <v>234</v>
      </c>
      <c r="E156" t="s">
        <v>375</v>
      </c>
      <c r="F156" s="69">
        <v>0</v>
      </c>
      <c r="G156" s="69" t="str">
        <f>IF(ISBLANK('312'!E20),"",'312'!E20)</f>
        <v>w: if &lt; H
w: if -ve</v>
      </c>
      <c r="H156" s="69" t="e">
        <f t="shared" si="6"/>
        <v>#VALUE!</v>
      </c>
      <c r="I156" t="b">
        <f t="shared" si="7"/>
        <v>1</v>
      </c>
      <c r="K156" t="b">
        <f t="shared" si="8"/>
        <v>0</v>
      </c>
      <c r="L156" t="s">
        <v>137</v>
      </c>
    </row>
    <row r="157" spans="1:12" x14ac:dyDescent="0.2">
      <c r="A157" t="s">
        <v>360</v>
      </c>
      <c r="B157">
        <v>121</v>
      </c>
      <c r="C157">
        <v>2</v>
      </c>
      <c r="D157" t="s">
        <v>234</v>
      </c>
      <c r="E157" t="s">
        <v>142</v>
      </c>
      <c r="F157" s="69">
        <v>0</v>
      </c>
      <c r="G157" s="69" t="str">
        <f>IF(ISBLANK('312'!F20),"",'312'!F20)</f>
        <v>w: if &lt; I
w: if -ve</v>
      </c>
      <c r="H157" s="69" t="e">
        <f t="shared" si="6"/>
        <v>#VALUE!</v>
      </c>
      <c r="I157" t="b">
        <f t="shared" si="7"/>
        <v>1</v>
      </c>
      <c r="K157" t="b">
        <f t="shared" si="8"/>
        <v>0</v>
      </c>
      <c r="L157" t="s">
        <v>137</v>
      </c>
    </row>
    <row r="158" spans="1:12" x14ac:dyDescent="0.2">
      <c r="A158" t="s">
        <v>360</v>
      </c>
      <c r="B158">
        <v>122</v>
      </c>
      <c r="C158">
        <v>2</v>
      </c>
      <c r="D158" t="s">
        <v>234</v>
      </c>
      <c r="E158" t="s">
        <v>376</v>
      </c>
      <c r="F158" s="69">
        <v>0</v>
      </c>
      <c r="G158" s="69" t="str">
        <f>IF(ISBLANK('312'!G20),"",'312'!G20)</f>
        <v xml:space="preserve"> w: if &gt; A + B
w: if -ve</v>
      </c>
      <c r="H158" s="69" t="e">
        <f t="shared" si="6"/>
        <v>#VALUE!</v>
      </c>
      <c r="I158" t="b">
        <f t="shared" si="7"/>
        <v>1</v>
      </c>
      <c r="K158" t="b">
        <f t="shared" si="8"/>
        <v>0</v>
      </c>
      <c r="L158" t="s">
        <v>137</v>
      </c>
    </row>
    <row r="159" spans="1:12" x14ac:dyDescent="0.2">
      <c r="A159" t="s">
        <v>360</v>
      </c>
      <c r="B159">
        <v>123</v>
      </c>
      <c r="C159">
        <v>2</v>
      </c>
      <c r="D159" t="s">
        <v>234</v>
      </c>
      <c r="E159" t="s">
        <v>143</v>
      </c>
      <c r="F159" s="69">
        <v>0</v>
      </c>
      <c r="G159" s="69" t="str">
        <f>IF(ISBLANK('312'!H20),"",'312'!H20)</f>
        <v>w: if &lt; K
w: if -ve</v>
      </c>
      <c r="H159" s="69" t="e">
        <f t="shared" si="6"/>
        <v>#VALUE!</v>
      </c>
      <c r="I159" t="b">
        <f t="shared" si="7"/>
        <v>1</v>
      </c>
      <c r="K159" t="b">
        <f t="shared" si="8"/>
        <v>0</v>
      </c>
      <c r="L159" t="s">
        <v>137</v>
      </c>
    </row>
    <row r="160" spans="1:12" x14ac:dyDescent="0.2">
      <c r="A160" t="s">
        <v>360</v>
      </c>
      <c r="B160">
        <v>124</v>
      </c>
      <c r="C160">
        <v>2</v>
      </c>
      <c r="D160" t="s">
        <v>234</v>
      </c>
      <c r="E160" t="s">
        <v>377</v>
      </c>
      <c r="F160" s="69">
        <v>0</v>
      </c>
      <c r="G160" s="69" t="str">
        <f>IF(ISBLANK('312'!I20),"",'312'!I20)</f>
        <v>w: if &lt; L
w: if -ve</v>
      </c>
      <c r="H160" s="69" t="e">
        <f t="shared" si="6"/>
        <v>#VALUE!</v>
      </c>
      <c r="I160" t="b">
        <f t="shared" si="7"/>
        <v>1</v>
      </c>
      <c r="K160" t="b">
        <f t="shared" si="8"/>
        <v>0</v>
      </c>
      <c r="L160" t="s">
        <v>137</v>
      </c>
    </row>
    <row r="161" spans="1:12" x14ac:dyDescent="0.2">
      <c r="A161" t="s">
        <v>360</v>
      </c>
      <c r="B161">
        <v>125</v>
      </c>
      <c r="C161">
        <v>2</v>
      </c>
      <c r="D161" t="s">
        <v>234</v>
      </c>
      <c r="E161" t="s">
        <v>144</v>
      </c>
      <c r="F161" s="69">
        <v>0</v>
      </c>
      <c r="G161" s="69" t="str">
        <f>IF(ISBLANK('312'!J20),"",'312'!J20)</f>
        <v>w: if &gt; D minus E
w: if -ve</v>
      </c>
      <c r="H161" s="69" t="e">
        <f t="shared" si="6"/>
        <v>#VALUE!</v>
      </c>
      <c r="I161" t="b">
        <f t="shared" si="7"/>
        <v>1</v>
      </c>
      <c r="K161" t="b">
        <f t="shared" si="8"/>
        <v>0</v>
      </c>
      <c r="L161" t="s">
        <v>137</v>
      </c>
    </row>
    <row r="162" spans="1:12" x14ac:dyDescent="0.2">
      <c r="A162" t="s">
        <v>360</v>
      </c>
      <c r="B162">
        <v>127</v>
      </c>
      <c r="C162">
        <v>2</v>
      </c>
      <c r="D162" t="s">
        <v>234</v>
      </c>
      <c r="E162" t="s">
        <v>145</v>
      </c>
      <c r="F162" s="69">
        <v>0</v>
      </c>
      <c r="G162" s="69" t="str">
        <f>IF(ISBLANK('312'!L20),"",'312'!L20)</f>
        <v>w: if =0 &amp; A &lt;&gt; 0
w: if -ve</v>
      </c>
      <c r="H162" s="69" t="e">
        <f t="shared" si="6"/>
        <v>#VALUE!</v>
      </c>
      <c r="I162" t="b">
        <f t="shared" si="7"/>
        <v>1</v>
      </c>
      <c r="K162" t="b">
        <f t="shared" si="8"/>
        <v>0</v>
      </c>
      <c r="L162" t="s">
        <v>137</v>
      </c>
    </row>
    <row r="163" spans="1:12" x14ac:dyDescent="0.2">
      <c r="A163" t="s">
        <v>360</v>
      </c>
      <c r="B163">
        <v>128</v>
      </c>
      <c r="C163">
        <v>2</v>
      </c>
      <c r="D163" t="s">
        <v>234</v>
      </c>
      <c r="E163" t="s">
        <v>378</v>
      </c>
      <c r="F163" s="69">
        <v>0</v>
      </c>
      <c r="G163" s="69" t="str">
        <f>IF(ISBLANK('312'!M20),"",'312'!M20)</f>
        <v>w: if =0 &amp; B &lt;&gt; 0
w: if -ve</v>
      </c>
      <c r="H163" s="69" t="e">
        <f t="shared" si="6"/>
        <v>#VALUE!</v>
      </c>
      <c r="I163" t="b">
        <f t="shared" si="7"/>
        <v>1</v>
      </c>
      <c r="K163" t="b">
        <f t="shared" si="8"/>
        <v>0</v>
      </c>
      <c r="L163" t="s">
        <v>137</v>
      </c>
    </row>
    <row r="164" spans="1:12" x14ac:dyDescent="0.2">
      <c r="A164" t="s">
        <v>360</v>
      </c>
      <c r="B164">
        <v>129</v>
      </c>
      <c r="C164">
        <v>2</v>
      </c>
      <c r="D164" t="s">
        <v>234</v>
      </c>
      <c r="E164" t="s">
        <v>379</v>
      </c>
      <c r="F164" s="69">
        <v>0</v>
      </c>
      <c r="G164" s="69" t="str">
        <f>IF(ISBLANK('312'!N20),"",'312'!N20)</f>
        <v>w: if &gt; H + I
w: if -ve</v>
      </c>
      <c r="H164" s="69" t="e">
        <f t="shared" si="6"/>
        <v>#VALUE!</v>
      </c>
      <c r="I164" t="b">
        <f t="shared" si="7"/>
        <v>1</v>
      </c>
      <c r="K164" t="b">
        <f t="shared" si="8"/>
        <v>0</v>
      </c>
      <c r="L164" t="s">
        <v>137</v>
      </c>
    </row>
    <row r="165" spans="1:12" x14ac:dyDescent="0.2">
      <c r="A165" t="s">
        <v>360</v>
      </c>
      <c r="B165">
        <v>130</v>
      </c>
      <c r="C165">
        <v>2</v>
      </c>
      <c r="D165" t="s">
        <v>234</v>
      </c>
      <c r="E165" t="s">
        <v>380</v>
      </c>
      <c r="F165" s="69">
        <v>0</v>
      </c>
      <c r="G165" s="69" t="str">
        <f>IF(ISBLANK('312'!O20),"",'312'!O20)</f>
        <v>w: if =0 &amp; D &lt;&gt; 0
w: if -ve</v>
      </c>
      <c r="H165" s="69" t="e">
        <f t="shared" si="6"/>
        <v>#VALUE!</v>
      </c>
      <c r="I165" t="b">
        <f t="shared" si="7"/>
        <v>1</v>
      </c>
      <c r="K165" t="b">
        <f t="shared" si="8"/>
        <v>0</v>
      </c>
      <c r="L165" t="s">
        <v>137</v>
      </c>
    </row>
    <row r="166" spans="1:12" x14ac:dyDescent="0.2">
      <c r="A166" t="s">
        <v>360</v>
      </c>
      <c r="B166">
        <v>131</v>
      </c>
      <c r="C166">
        <v>2</v>
      </c>
      <c r="D166" t="s">
        <v>234</v>
      </c>
      <c r="E166" t="s">
        <v>381</v>
      </c>
      <c r="F166" s="69">
        <v>0</v>
      </c>
      <c r="G166" s="69" t="str">
        <f>IF(ISBLANK('312'!P20),"",'312'!P20)</f>
        <v>w: if =0 &amp; E &lt;&gt; 0
w: if -ve</v>
      </c>
      <c r="H166" s="69" t="e">
        <f t="shared" si="6"/>
        <v>#VALUE!</v>
      </c>
      <c r="I166" t="b">
        <f t="shared" si="7"/>
        <v>1</v>
      </c>
      <c r="K166" t="b">
        <f t="shared" si="8"/>
        <v>0</v>
      </c>
      <c r="L166" t="s">
        <v>137</v>
      </c>
    </row>
    <row r="167" spans="1:12" x14ac:dyDescent="0.2">
      <c r="A167" t="s">
        <v>360</v>
      </c>
      <c r="B167">
        <v>132</v>
      </c>
      <c r="C167">
        <v>2</v>
      </c>
      <c r="D167" t="s">
        <v>234</v>
      </c>
      <c r="E167" t="s">
        <v>382</v>
      </c>
      <c r="F167" s="69">
        <v>0</v>
      </c>
      <c r="G167" s="69" t="str">
        <f>IF(ISBLANK('312'!Q20),"",'312'!Q20)</f>
        <v>w: if &gt; K minus L
w: if -ve</v>
      </c>
      <c r="H167" s="69" t="e">
        <f t="shared" si="6"/>
        <v>#VALUE!</v>
      </c>
      <c r="I167" t="b">
        <f t="shared" si="7"/>
        <v>1</v>
      </c>
      <c r="K167" t="b">
        <f t="shared" si="8"/>
        <v>0</v>
      </c>
      <c r="L167" t="s">
        <v>137</v>
      </c>
    </row>
    <row r="168" spans="1:12" x14ac:dyDescent="0.2">
      <c r="A168" t="s">
        <v>360</v>
      </c>
      <c r="B168">
        <v>133</v>
      </c>
      <c r="C168">
        <v>2</v>
      </c>
      <c r="D168" t="s">
        <v>234</v>
      </c>
      <c r="E168" t="s">
        <v>383</v>
      </c>
      <c r="F168" s="69">
        <v>0</v>
      </c>
      <c r="G168" s="69" t="str">
        <f>IF(ISBLANK('312'!R20),"",'312'!R20)</f>
        <v>w: if -ve</v>
      </c>
      <c r="H168" s="69" t="e">
        <f t="shared" si="6"/>
        <v>#VALUE!</v>
      </c>
      <c r="I168" t="b">
        <f t="shared" si="7"/>
        <v>1</v>
      </c>
      <c r="K168" t="b">
        <f t="shared" si="8"/>
        <v>0</v>
      </c>
      <c r="L168" t="s">
        <v>137</v>
      </c>
    </row>
    <row r="169" spans="1:12" x14ac:dyDescent="0.2">
      <c r="A169" t="s">
        <v>360</v>
      </c>
      <c r="B169">
        <v>135</v>
      </c>
      <c r="C169">
        <v>2</v>
      </c>
      <c r="D169" t="s">
        <v>234</v>
      </c>
      <c r="E169" t="s">
        <v>384</v>
      </c>
      <c r="F169" s="69">
        <v>0</v>
      </c>
      <c r="G169" s="69" t="str">
        <f>IF(ISBLANK('312'!T20),"",'312'!T20)</f>
        <v/>
      </c>
      <c r="H169" s="69" t="e">
        <f t="shared" si="6"/>
        <v>#VALUE!</v>
      </c>
      <c r="I169" t="b">
        <f t="shared" si="7"/>
        <v>1</v>
      </c>
      <c r="K169" t="b">
        <f t="shared" si="8"/>
        <v>0</v>
      </c>
      <c r="L169" t="s">
        <v>137</v>
      </c>
    </row>
    <row r="170" spans="1:12" x14ac:dyDescent="0.2">
      <c r="A170" t="s">
        <v>360</v>
      </c>
      <c r="B170">
        <v>120</v>
      </c>
      <c r="C170">
        <v>3</v>
      </c>
      <c r="D170" t="s">
        <v>237</v>
      </c>
      <c r="E170" t="s">
        <v>385</v>
      </c>
      <c r="F170" s="69">
        <v>0</v>
      </c>
      <c r="G170" s="69" t="str">
        <f>IF(ISBLANK('312'!E21),"",'312'!E21)</f>
        <v>w: if &lt; H
w: if -ve</v>
      </c>
      <c r="H170" s="69" t="e">
        <f t="shared" si="6"/>
        <v>#VALUE!</v>
      </c>
      <c r="I170" t="b">
        <f t="shared" si="7"/>
        <v>1</v>
      </c>
      <c r="K170" t="b">
        <f t="shared" si="8"/>
        <v>0</v>
      </c>
      <c r="L170" t="s">
        <v>137</v>
      </c>
    </row>
    <row r="171" spans="1:12" x14ac:dyDescent="0.2">
      <c r="A171" t="s">
        <v>360</v>
      </c>
      <c r="B171">
        <v>121</v>
      </c>
      <c r="C171">
        <v>3</v>
      </c>
      <c r="D171" t="s">
        <v>237</v>
      </c>
      <c r="E171" t="s">
        <v>156</v>
      </c>
      <c r="F171" s="69">
        <v>0</v>
      </c>
      <c r="G171" s="69" t="str">
        <f>IF(ISBLANK('312'!F21),"",'312'!F21)</f>
        <v>w: if &lt; I
w: if -ve</v>
      </c>
      <c r="H171" s="69" t="e">
        <f t="shared" si="6"/>
        <v>#VALUE!</v>
      </c>
      <c r="I171" t="b">
        <f t="shared" si="7"/>
        <v>1</v>
      </c>
      <c r="K171" t="b">
        <f t="shared" si="8"/>
        <v>0</v>
      </c>
      <c r="L171" t="s">
        <v>137</v>
      </c>
    </row>
    <row r="172" spans="1:12" x14ac:dyDescent="0.2">
      <c r="A172" t="s">
        <v>360</v>
      </c>
      <c r="B172">
        <v>122</v>
      </c>
      <c r="C172">
        <v>3</v>
      </c>
      <c r="D172" t="s">
        <v>237</v>
      </c>
      <c r="E172" t="s">
        <v>386</v>
      </c>
      <c r="F172" s="69">
        <v>0</v>
      </c>
      <c r="G172" s="69" t="str">
        <f>IF(ISBLANK('312'!G21),"",'312'!G21)</f>
        <v xml:space="preserve"> w: if &gt; A + B
w: if -ve</v>
      </c>
      <c r="H172" s="69" t="e">
        <f t="shared" si="6"/>
        <v>#VALUE!</v>
      </c>
      <c r="I172" t="b">
        <f t="shared" si="7"/>
        <v>1</v>
      </c>
      <c r="K172" t="b">
        <f t="shared" si="8"/>
        <v>0</v>
      </c>
      <c r="L172" t="s">
        <v>137</v>
      </c>
    </row>
    <row r="173" spans="1:12" x14ac:dyDescent="0.2">
      <c r="A173" t="s">
        <v>360</v>
      </c>
      <c r="B173">
        <v>123</v>
      </c>
      <c r="C173">
        <v>3</v>
      </c>
      <c r="D173" t="s">
        <v>237</v>
      </c>
      <c r="E173" t="s">
        <v>387</v>
      </c>
      <c r="F173" s="69">
        <v>0</v>
      </c>
      <c r="G173" s="69" t="str">
        <f>IF(ISBLANK('312'!H21),"",'312'!H21)</f>
        <v>w: if &lt; K
w: if -ve</v>
      </c>
      <c r="H173" s="69" t="e">
        <f t="shared" si="6"/>
        <v>#VALUE!</v>
      </c>
      <c r="I173" t="b">
        <f t="shared" si="7"/>
        <v>1</v>
      </c>
      <c r="K173" t="b">
        <f t="shared" si="8"/>
        <v>0</v>
      </c>
      <c r="L173" t="s">
        <v>137</v>
      </c>
    </row>
    <row r="174" spans="1:12" x14ac:dyDescent="0.2">
      <c r="A174" t="s">
        <v>360</v>
      </c>
      <c r="B174">
        <v>124</v>
      </c>
      <c r="C174">
        <v>3</v>
      </c>
      <c r="D174" t="s">
        <v>237</v>
      </c>
      <c r="E174" t="s">
        <v>388</v>
      </c>
      <c r="F174" s="69">
        <v>0</v>
      </c>
      <c r="G174" s="69" t="str">
        <f>IF(ISBLANK('312'!I21),"",'312'!I21)</f>
        <v>w: if &lt; L
w: if -ve</v>
      </c>
      <c r="H174" s="69" t="e">
        <f t="shared" si="6"/>
        <v>#VALUE!</v>
      </c>
      <c r="I174" t="b">
        <f t="shared" si="7"/>
        <v>1</v>
      </c>
      <c r="K174" t="b">
        <f t="shared" si="8"/>
        <v>0</v>
      </c>
      <c r="L174" t="s">
        <v>137</v>
      </c>
    </row>
    <row r="175" spans="1:12" x14ac:dyDescent="0.2">
      <c r="A175" t="s">
        <v>360</v>
      </c>
      <c r="B175">
        <v>125</v>
      </c>
      <c r="C175">
        <v>3</v>
      </c>
      <c r="D175" t="s">
        <v>237</v>
      </c>
      <c r="E175" t="s">
        <v>157</v>
      </c>
      <c r="F175" s="69">
        <v>0</v>
      </c>
      <c r="G175" s="69" t="str">
        <f>IF(ISBLANK('312'!J21),"",'312'!J21)</f>
        <v>w: if &gt; D minus E
w: if -ve</v>
      </c>
      <c r="H175" s="69" t="e">
        <f t="shared" si="6"/>
        <v>#VALUE!</v>
      </c>
      <c r="I175" t="b">
        <f t="shared" si="7"/>
        <v>1</v>
      </c>
      <c r="K175" t="b">
        <f t="shared" si="8"/>
        <v>0</v>
      </c>
      <c r="L175" t="s">
        <v>137</v>
      </c>
    </row>
    <row r="176" spans="1:12" x14ac:dyDescent="0.2">
      <c r="A176" t="s">
        <v>360</v>
      </c>
      <c r="B176">
        <v>127</v>
      </c>
      <c r="C176">
        <v>3</v>
      </c>
      <c r="D176" t="s">
        <v>237</v>
      </c>
      <c r="E176" t="s">
        <v>389</v>
      </c>
      <c r="F176" s="69">
        <v>0</v>
      </c>
      <c r="G176" s="69" t="str">
        <f>IF(ISBLANK('312'!L21),"",'312'!L21)</f>
        <v>w: if =0 &amp; A &lt;&gt; 0
w: if -ve</v>
      </c>
      <c r="H176" s="69" t="e">
        <f t="shared" si="6"/>
        <v>#VALUE!</v>
      </c>
      <c r="I176" t="b">
        <f t="shared" si="7"/>
        <v>1</v>
      </c>
      <c r="K176" t="b">
        <f t="shared" si="8"/>
        <v>0</v>
      </c>
      <c r="L176" t="s">
        <v>137</v>
      </c>
    </row>
    <row r="177" spans="1:12" x14ac:dyDescent="0.2">
      <c r="A177" t="s">
        <v>360</v>
      </c>
      <c r="B177">
        <v>128</v>
      </c>
      <c r="C177">
        <v>3</v>
      </c>
      <c r="D177" t="s">
        <v>237</v>
      </c>
      <c r="E177" t="s">
        <v>390</v>
      </c>
      <c r="F177" s="69">
        <v>0</v>
      </c>
      <c r="G177" s="69" t="str">
        <f>IF(ISBLANK('312'!M21),"",'312'!M21)</f>
        <v>w: if =0 &amp; B &lt;&gt; 0
w: if -ve</v>
      </c>
      <c r="H177" s="69" t="e">
        <f t="shared" si="6"/>
        <v>#VALUE!</v>
      </c>
      <c r="I177" t="b">
        <f t="shared" si="7"/>
        <v>1</v>
      </c>
      <c r="K177" t="b">
        <f t="shared" si="8"/>
        <v>0</v>
      </c>
      <c r="L177" t="s">
        <v>137</v>
      </c>
    </row>
    <row r="178" spans="1:12" x14ac:dyDescent="0.2">
      <c r="A178" t="s">
        <v>360</v>
      </c>
      <c r="B178">
        <v>129</v>
      </c>
      <c r="C178">
        <v>3</v>
      </c>
      <c r="D178" t="s">
        <v>237</v>
      </c>
      <c r="E178" t="s">
        <v>391</v>
      </c>
      <c r="F178" s="69">
        <v>0</v>
      </c>
      <c r="G178" s="69" t="str">
        <f>IF(ISBLANK('312'!N21),"",'312'!N21)</f>
        <v>w: if &gt; H + I
w: if -ve</v>
      </c>
      <c r="H178" s="69" t="e">
        <f t="shared" si="6"/>
        <v>#VALUE!</v>
      </c>
      <c r="I178" t="b">
        <f t="shared" si="7"/>
        <v>1</v>
      </c>
      <c r="K178" t="b">
        <f t="shared" si="8"/>
        <v>0</v>
      </c>
      <c r="L178" t="s">
        <v>137</v>
      </c>
    </row>
    <row r="179" spans="1:12" x14ac:dyDescent="0.2">
      <c r="A179" t="s">
        <v>360</v>
      </c>
      <c r="B179">
        <v>130</v>
      </c>
      <c r="C179">
        <v>3</v>
      </c>
      <c r="D179" t="s">
        <v>237</v>
      </c>
      <c r="E179" t="s">
        <v>392</v>
      </c>
      <c r="F179" s="69">
        <v>0</v>
      </c>
      <c r="G179" s="69" t="str">
        <f>IF(ISBLANK('312'!O21),"",'312'!O21)</f>
        <v>w: if =0 &amp; D &lt;&gt; 0
w: if -ve</v>
      </c>
      <c r="H179" s="69" t="e">
        <f t="shared" si="6"/>
        <v>#VALUE!</v>
      </c>
      <c r="I179" t="b">
        <f t="shared" si="7"/>
        <v>1</v>
      </c>
      <c r="K179" t="b">
        <f t="shared" si="8"/>
        <v>0</v>
      </c>
      <c r="L179" t="s">
        <v>137</v>
      </c>
    </row>
    <row r="180" spans="1:12" x14ac:dyDescent="0.2">
      <c r="A180" t="s">
        <v>360</v>
      </c>
      <c r="B180">
        <v>131</v>
      </c>
      <c r="C180">
        <v>3</v>
      </c>
      <c r="D180" t="s">
        <v>237</v>
      </c>
      <c r="E180" t="s">
        <v>393</v>
      </c>
      <c r="F180" s="69">
        <v>0</v>
      </c>
      <c r="G180" s="69" t="str">
        <f>IF(ISBLANK('312'!P21),"",'312'!P21)</f>
        <v>w: if =0 &amp; E &lt;&gt; 0
w: if -ve</v>
      </c>
      <c r="H180" s="69" t="e">
        <f t="shared" si="6"/>
        <v>#VALUE!</v>
      </c>
      <c r="I180" t="b">
        <f t="shared" si="7"/>
        <v>1</v>
      </c>
      <c r="K180" t="b">
        <f t="shared" si="8"/>
        <v>0</v>
      </c>
      <c r="L180" t="s">
        <v>137</v>
      </c>
    </row>
    <row r="181" spans="1:12" x14ac:dyDescent="0.2">
      <c r="A181" t="s">
        <v>360</v>
      </c>
      <c r="B181">
        <v>132</v>
      </c>
      <c r="C181">
        <v>3</v>
      </c>
      <c r="D181" t="s">
        <v>237</v>
      </c>
      <c r="E181" t="s">
        <v>394</v>
      </c>
      <c r="F181" s="69">
        <v>0</v>
      </c>
      <c r="G181" s="69" t="str">
        <f>IF(ISBLANK('312'!Q21),"",'312'!Q21)</f>
        <v>w: if &gt; K minus L
w: if -ve</v>
      </c>
      <c r="H181" s="69" t="e">
        <f t="shared" si="6"/>
        <v>#VALUE!</v>
      </c>
      <c r="I181" t="b">
        <f t="shared" si="7"/>
        <v>1</v>
      </c>
      <c r="K181" t="b">
        <f t="shared" si="8"/>
        <v>0</v>
      </c>
      <c r="L181" t="s">
        <v>137</v>
      </c>
    </row>
    <row r="182" spans="1:12" x14ac:dyDescent="0.2">
      <c r="A182" t="s">
        <v>360</v>
      </c>
      <c r="B182">
        <v>133</v>
      </c>
      <c r="C182">
        <v>3</v>
      </c>
      <c r="D182" t="s">
        <v>237</v>
      </c>
      <c r="E182" t="s">
        <v>395</v>
      </c>
      <c r="F182" s="69">
        <v>0</v>
      </c>
      <c r="G182" s="69" t="str">
        <f>IF(ISBLANK('312'!R21),"",'312'!R21)</f>
        <v>w: if -ve</v>
      </c>
      <c r="H182" s="69" t="e">
        <f t="shared" si="6"/>
        <v>#VALUE!</v>
      </c>
      <c r="I182" t="b">
        <f t="shared" si="7"/>
        <v>1</v>
      </c>
      <c r="K182" t="b">
        <f t="shared" si="8"/>
        <v>0</v>
      </c>
      <c r="L182" t="s">
        <v>137</v>
      </c>
    </row>
    <row r="183" spans="1:12" x14ac:dyDescent="0.2">
      <c r="A183" t="s">
        <v>360</v>
      </c>
      <c r="B183">
        <v>135</v>
      </c>
      <c r="C183">
        <v>3</v>
      </c>
      <c r="D183" t="s">
        <v>237</v>
      </c>
      <c r="E183" t="s">
        <v>396</v>
      </c>
      <c r="F183" s="69">
        <v>0</v>
      </c>
      <c r="G183" s="69" t="str">
        <f>IF(ISBLANK('312'!T21),"",'312'!T21)</f>
        <v/>
      </c>
      <c r="H183" s="69" t="e">
        <f t="shared" si="6"/>
        <v>#VALUE!</v>
      </c>
      <c r="I183" t="b">
        <f t="shared" si="7"/>
        <v>1</v>
      </c>
      <c r="K183" t="b">
        <f t="shared" si="8"/>
        <v>0</v>
      </c>
      <c r="L183" t="s">
        <v>137</v>
      </c>
    </row>
    <row r="184" spans="1:12" x14ac:dyDescent="0.2">
      <c r="A184" t="s">
        <v>360</v>
      </c>
      <c r="B184">
        <v>120</v>
      </c>
      <c r="C184">
        <v>4</v>
      </c>
      <c r="D184" t="s">
        <v>240</v>
      </c>
      <c r="E184" t="s">
        <v>397</v>
      </c>
      <c r="F184" s="69">
        <v>0</v>
      </c>
      <c r="G184" s="69" t="str">
        <f>IF(ISBLANK('312'!E22),"",'312'!E22)</f>
        <v>w: if &lt; H
w: if -ve</v>
      </c>
      <c r="H184" s="69" t="e">
        <f t="shared" si="6"/>
        <v>#VALUE!</v>
      </c>
      <c r="I184" t="b">
        <f t="shared" si="7"/>
        <v>1</v>
      </c>
      <c r="K184" t="b">
        <f t="shared" si="8"/>
        <v>0</v>
      </c>
      <c r="L184" t="s">
        <v>137</v>
      </c>
    </row>
    <row r="185" spans="1:12" x14ac:dyDescent="0.2">
      <c r="A185" t="s">
        <v>360</v>
      </c>
      <c r="B185">
        <v>121</v>
      </c>
      <c r="C185">
        <v>4</v>
      </c>
      <c r="D185" t="s">
        <v>240</v>
      </c>
      <c r="E185" t="s">
        <v>398</v>
      </c>
      <c r="F185" s="69">
        <v>0</v>
      </c>
      <c r="G185" s="69" t="str">
        <f>IF(ISBLANK('312'!F22),"",'312'!F22)</f>
        <v>w: if &lt; I
w: if -ve</v>
      </c>
      <c r="H185" s="69" t="e">
        <f t="shared" si="6"/>
        <v>#VALUE!</v>
      </c>
      <c r="I185" t="b">
        <f t="shared" si="7"/>
        <v>1</v>
      </c>
      <c r="K185" t="b">
        <f t="shared" si="8"/>
        <v>0</v>
      </c>
      <c r="L185" t="s">
        <v>137</v>
      </c>
    </row>
    <row r="186" spans="1:12" x14ac:dyDescent="0.2">
      <c r="A186" t="s">
        <v>360</v>
      </c>
      <c r="B186">
        <v>122</v>
      </c>
      <c r="C186">
        <v>4</v>
      </c>
      <c r="D186" t="s">
        <v>240</v>
      </c>
      <c r="E186" t="s">
        <v>399</v>
      </c>
      <c r="F186" s="69">
        <v>0</v>
      </c>
      <c r="G186" s="69" t="str">
        <f>IF(ISBLANK('312'!G22),"",'312'!G22)</f>
        <v xml:space="preserve"> w: if &gt; A + B
w: if -ve</v>
      </c>
      <c r="H186" s="69" t="e">
        <f t="shared" si="6"/>
        <v>#VALUE!</v>
      </c>
      <c r="I186" t="b">
        <f t="shared" si="7"/>
        <v>1</v>
      </c>
      <c r="K186" t="b">
        <f t="shared" si="8"/>
        <v>0</v>
      </c>
      <c r="L186" t="s">
        <v>137</v>
      </c>
    </row>
    <row r="187" spans="1:12" x14ac:dyDescent="0.2">
      <c r="A187" t="s">
        <v>360</v>
      </c>
      <c r="B187">
        <v>123</v>
      </c>
      <c r="C187">
        <v>4</v>
      </c>
      <c r="D187" t="s">
        <v>240</v>
      </c>
      <c r="E187" t="s">
        <v>400</v>
      </c>
      <c r="F187" s="69">
        <v>0</v>
      </c>
      <c r="G187" s="69" t="str">
        <f>IF(ISBLANK('312'!H22),"",'312'!H22)</f>
        <v>w: if &lt; K
w: if -ve</v>
      </c>
      <c r="H187" s="69" t="e">
        <f t="shared" si="6"/>
        <v>#VALUE!</v>
      </c>
      <c r="I187" t="b">
        <f t="shared" si="7"/>
        <v>1</v>
      </c>
      <c r="K187" t="b">
        <f t="shared" si="8"/>
        <v>0</v>
      </c>
      <c r="L187" t="s">
        <v>137</v>
      </c>
    </row>
    <row r="188" spans="1:12" x14ac:dyDescent="0.2">
      <c r="A188" t="s">
        <v>360</v>
      </c>
      <c r="B188">
        <v>124</v>
      </c>
      <c r="C188">
        <v>4</v>
      </c>
      <c r="D188" t="s">
        <v>240</v>
      </c>
      <c r="E188" t="s">
        <v>401</v>
      </c>
      <c r="F188" s="69">
        <v>0</v>
      </c>
      <c r="G188" s="69" t="str">
        <f>IF(ISBLANK('312'!I22),"",'312'!I22)</f>
        <v>w: if &lt; L
w: if -ve</v>
      </c>
      <c r="H188" s="69" t="e">
        <f t="shared" si="6"/>
        <v>#VALUE!</v>
      </c>
      <c r="I188" t="b">
        <f t="shared" si="7"/>
        <v>1</v>
      </c>
      <c r="K188" t="b">
        <f t="shared" si="8"/>
        <v>0</v>
      </c>
      <c r="L188" t="s">
        <v>137</v>
      </c>
    </row>
    <row r="189" spans="1:12" x14ac:dyDescent="0.2">
      <c r="A189" t="s">
        <v>360</v>
      </c>
      <c r="B189">
        <v>125</v>
      </c>
      <c r="C189">
        <v>4</v>
      </c>
      <c r="D189" t="s">
        <v>240</v>
      </c>
      <c r="E189" t="s">
        <v>402</v>
      </c>
      <c r="F189" s="69">
        <v>0</v>
      </c>
      <c r="G189" s="69" t="str">
        <f>IF(ISBLANK('312'!J22),"",'312'!J22)</f>
        <v>w: if &gt; D minus E
w: if -ve</v>
      </c>
      <c r="H189" s="69" t="e">
        <f t="shared" si="6"/>
        <v>#VALUE!</v>
      </c>
      <c r="I189" t="b">
        <f t="shared" si="7"/>
        <v>1</v>
      </c>
      <c r="K189" t="b">
        <f t="shared" si="8"/>
        <v>0</v>
      </c>
      <c r="L189" t="s">
        <v>137</v>
      </c>
    </row>
    <row r="190" spans="1:12" x14ac:dyDescent="0.2">
      <c r="A190" t="s">
        <v>360</v>
      </c>
      <c r="B190">
        <v>127</v>
      </c>
      <c r="C190">
        <v>4</v>
      </c>
      <c r="D190" t="s">
        <v>240</v>
      </c>
      <c r="E190" t="s">
        <v>403</v>
      </c>
      <c r="F190" s="69">
        <v>0</v>
      </c>
      <c r="G190" s="69" t="str">
        <f>IF(ISBLANK('312'!L22),"",'312'!L22)</f>
        <v>w: if =0 &amp; A &lt;&gt; 0
w: if -ve</v>
      </c>
      <c r="H190" s="69" t="e">
        <f t="shared" si="6"/>
        <v>#VALUE!</v>
      </c>
      <c r="I190" t="b">
        <f t="shared" si="7"/>
        <v>1</v>
      </c>
      <c r="K190" t="b">
        <f t="shared" si="8"/>
        <v>0</v>
      </c>
      <c r="L190" t="s">
        <v>137</v>
      </c>
    </row>
    <row r="191" spans="1:12" x14ac:dyDescent="0.2">
      <c r="A191" t="s">
        <v>360</v>
      </c>
      <c r="B191">
        <v>128</v>
      </c>
      <c r="C191">
        <v>4</v>
      </c>
      <c r="D191" t="s">
        <v>240</v>
      </c>
      <c r="E191" t="s">
        <v>404</v>
      </c>
      <c r="F191" s="69">
        <v>0</v>
      </c>
      <c r="G191" s="69" t="str">
        <f>IF(ISBLANK('312'!M22),"",'312'!M22)</f>
        <v>w: if =0 &amp; B &lt;&gt; 0
w: if -ve</v>
      </c>
      <c r="H191" s="69" t="e">
        <f t="shared" si="6"/>
        <v>#VALUE!</v>
      </c>
      <c r="I191" t="b">
        <f t="shared" si="7"/>
        <v>1</v>
      </c>
      <c r="K191" t="b">
        <f t="shared" si="8"/>
        <v>0</v>
      </c>
      <c r="L191" t="s">
        <v>137</v>
      </c>
    </row>
    <row r="192" spans="1:12" x14ac:dyDescent="0.2">
      <c r="A192" t="s">
        <v>360</v>
      </c>
      <c r="B192">
        <v>129</v>
      </c>
      <c r="C192">
        <v>4</v>
      </c>
      <c r="D192" t="s">
        <v>240</v>
      </c>
      <c r="E192" t="s">
        <v>405</v>
      </c>
      <c r="F192" s="69">
        <v>0</v>
      </c>
      <c r="G192" s="69" t="str">
        <f>IF(ISBLANK('312'!N22),"",'312'!N22)</f>
        <v>w: if &gt; H + I
w: if -ve</v>
      </c>
      <c r="H192" s="69" t="e">
        <f t="shared" si="6"/>
        <v>#VALUE!</v>
      </c>
      <c r="I192" t="b">
        <f t="shared" si="7"/>
        <v>1</v>
      </c>
      <c r="K192" t="b">
        <f t="shared" si="8"/>
        <v>0</v>
      </c>
      <c r="L192" t="s">
        <v>137</v>
      </c>
    </row>
    <row r="193" spans="1:12" x14ac:dyDescent="0.2">
      <c r="A193" t="s">
        <v>360</v>
      </c>
      <c r="B193">
        <v>130</v>
      </c>
      <c r="C193">
        <v>4</v>
      </c>
      <c r="D193" t="s">
        <v>240</v>
      </c>
      <c r="E193" t="s">
        <v>406</v>
      </c>
      <c r="F193" s="69">
        <v>0</v>
      </c>
      <c r="G193" s="69" t="str">
        <f>IF(ISBLANK('312'!O22),"",'312'!O22)</f>
        <v>w: if =0 &amp; D &lt;&gt; 0
w: if -ve</v>
      </c>
      <c r="H193" s="69" t="e">
        <f t="shared" si="6"/>
        <v>#VALUE!</v>
      </c>
      <c r="I193" t="b">
        <f t="shared" si="7"/>
        <v>1</v>
      </c>
      <c r="K193" t="b">
        <f t="shared" si="8"/>
        <v>0</v>
      </c>
      <c r="L193" t="s">
        <v>137</v>
      </c>
    </row>
    <row r="194" spans="1:12" x14ac:dyDescent="0.2">
      <c r="A194" t="s">
        <v>360</v>
      </c>
      <c r="B194">
        <v>131</v>
      </c>
      <c r="C194">
        <v>4</v>
      </c>
      <c r="D194" t="s">
        <v>240</v>
      </c>
      <c r="E194" t="s">
        <v>407</v>
      </c>
      <c r="F194" s="69">
        <v>0</v>
      </c>
      <c r="G194" s="69" t="str">
        <f>IF(ISBLANK('312'!P22),"",'312'!P22)</f>
        <v>w: if =0 &amp; E &lt;&gt; 0
w: if -ve</v>
      </c>
      <c r="H194" s="69" t="e">
        <f t="shared" si="6"/>
        <v>#VALUE!</v>
      </c>
      <c r="I194" t="b">
        <f t="shared" si="7"/>
        <v>1</v>
      </c>
      <c r="K194" t="b">
        <f t="shared" si="8"/>
        <v>0</v>
      </c>
      <c r="L194" t="s">
        <v>137</v>
      </c>
    </row>
    <row r="195" spans="1:12" x14ac:dyDescent="0.2">
      <c r="A195" t="s">
        <v>360</v>
      </c>
      <c r="B195">
        <v>132</v>
      </c>
      <c r="C195">
        <v>4</v>
      </c>
      <c r="D195" t="s">
        <v>240</v>
      </c>
      <c r="E195" t="s">
        <v>408</v>
      </c>
      <c r="F195" s="69">
        <v>0</v>
      </c>
      <c r="G195" s="69" t="str">
        <f>IF(ISBLANK('312'!Q22),"",'312'!Q22)</f>
        <v>w: if &gt; K minus L
w: if -ve</v>
      </c>
      <c r="H195" s="69" t="e">
        <f t="shared" si="6"/>
        <v>#VALUE!</v>
      </c>
      <c r="I195" t="b">
        <f t="shared" si="7"/>
        <v>1</v>
      </c>
      <c r="K195" t="b">
        <f t="shared" si="8"/>
        <v>0</v>
      </c>
      <c r="L195" t="s">
        <v>137</v>
      </c>
    </row>
    <row r="196" spans="1:12" x14ac:dyDescent="0.2">
      <c r="A196" t="s">
        <v>360</v>
      </c>
      <c r="B196">
        <v>133</v>
      </c>
      <c r="C196">
        <v>4</v>
      </c>
      <c r="D196" t="s">
        <v>240</v>
      </c>
      <c r="E196" t="s">
        <v>409</v>
      </c>
      <c r="F196" s="69">
        <v>0</v>
      </c>
      <c r="G196" s="69" t="str">
        <f>IF(ISBLANK('312'!R22),"",'312'!R22)</f>
        <v>w: if -ve</v>
      </c>
      <c r="H196" s="69" t="e">
        <f t="shared" si="6"/>
        <v>#VALUE!</v>
      </c>
      <c r="I196" t="b">
        <f t="shared" si="7"/>
        <v>1</v>
      </c>
      <c r="K196" t="b">
        <f t="shared" si="8"/>
        <v>0</v>
      </c>
      <c r="L196" t="s">
        <v>137</v>
      </c>
    </row>
    <row r="197" spans="1:12" x14ac:dyDescent="0.2">
      <c r="A197" t="s">
        <v>360</v>
      </c>
      <c r="B197">
        <v>135</v>
      </c>
      <c r="C197">
        <v>4</v>
      </c>
      <c r="D197" t="s">
        <v>240</v>
      </c>
      <c r="E197" t="s">
        <v>410</v>
      </c>
      <c r="F197" s="69">
        <v>0</v>
      </c>
      <c r="G197" s="69" t="str">
        <f>IF(ISBLANK('312'!T22),"",'312'!T22)</f>
        <v/>
      </c>
      <c r="H197" s="69" t="e">
        <f t="shared" si="6"/>
        <v>#VALUE!</v>
      </c>
      <c r="I197" t="b">
        <f t="shared" si="7"/>
        <v>1</v>
      </c>
      <c r="K197" t="b">
        <f t="shared" si="8"/>
        <v>0</v>
      </c>
      <c r="L197" t="s">
        <v>137</v>
      </c>
    </row>
    <row r="198" spans="1:12" x14ac:dyDescent="0.2">
      <c r="A198" t="s">
        <v>360</v>
      </c>
      <c r="B198">
        <v>120</v>
      </c>
      <c r="C198">
        <v>5</v>
      </c>
      <c r="D198" t="s">
        <v>243</v>
      </c>
      <c r="E198" t="s">
        <v>411</v>
      </c>
      <c r="F198" s="69">
        <v>0</v>
      </c>
      <c r="G198" s="69" t="str">
        <f>IF(ISBLANK('312'!E23),"",'312'!E23)</f>
        <v>w: if &lt; H
w: if -ve</v>
      </c>
      <c r="H198" s="69" t="e">
        <f t="shared" ref="H198:H261" si="9">G198-F198</f>
        <v>#VALUE!</v>
      </c>
      <c r="I198" t="b">
        <f t="shared" ref="I198:I261" si="10">ISERROR(H198)</f>
        <v>1</v>
      </c>
      <c r="K198" t="b">
        <f t="shared" ref="K198:K261" si="11">G198=F198</f>
        <v>0</v>
      </c>
      <c r="L198" t="s">
        <v>137</v>
      </c>
    </row>
    <row r="199" spans="1:12" x14ac:dyDescent="0.2">
      <c r="A199" t="s">
        <v>360</v>
      </c>
      <c r="B199">
        <v>121</v>
      </c>
      <c r="C199">
        <v>5</v>
      </c>
      <c r="D199" t="s">
        <v>243</v>
      </c>
      <c r="E199" t="s">
        <v>412</v>
      </c>
      <c r="F199" s="69">
        <v>0</v>
      </c>
      <c r="G199" s="69" t="str">
        <f>IF(ISBLANK('312'!F23),"",'312'!F23)</f>
        <v>w: if &lt; I
w: if -ve</v>
      </c>
      <c r="H199" s="69" t="e">
        <f t="shared" si="9"/>
        <v>#VALUE!</v>
      </c>
      <c r="I199" t="b">
        <f t="shared" si="10"/>
        <v>1</v>
      </c>
      <c r="K199" t="b">
        <f t="shared" si="11"/>
        <v>0</v>
      </c>
      <c r="L199" t="s">
        <v>137</v>
      </c>
    </row>
    <row r="200" spans="1:12" x14ac:dyDescent="0.2">
      <c r="A200" t="s">
        <v>360</v>
      </c>
      <c r="B200">
        <v>122</v>
      </c>
      <c r="C200">
        <v>5</v>
      </c>
      <c r="D200" t="s">
        <v>243</v>
      </c>
      <c r="E200" t="s">
        <v>413</v>
      </c>
      <c r="F200" s="69">
        <v>0</v>
      </c>
      <c r="G200" s="69" t="str">
        <f>IF(ISBLANK('312'!G23),"",'312'!G23)</f>
        <v xml:space="preserve"> w: if &gt; A + B
w: if -ve</v>
      </c>
      <c r="H200" s="69" t="e">
        <f t="shared" si="9"/>
        <v>#VALUE!</v>
      </c>
      <c r="I200" t="b">
        <f t="shared" si="10"/>
        <v>1</v>
      </c>
      <c r="K200" t="b">
        <f t="shared" si="11"/>
        <v>0</v>
      </c>
      <c r="L200" t="s">
        <v>137</v>
      </c>
    </row>
    <row r="201" spans="1:12" x14ac:dyDescent="0.2">
      <c r="A201" t="s">
        <v>360</v>
      </c>
      <c r="B201">
        <v>123</v>
      </c>
      <c r="C201">
        <v>5</v>
      </c>
      <c r="D201" t="s">
        <v>243</v>
      </c>
      <c r="E201" t="s">
        <v>414</v>
      </c>
      <c r="F201" s="69">
        <v>0</v>
      </c>
      <c r="G201" s="69" t="str">
        <f>IF(ISBLANK('312'!H23),"",'312'!H23)</f>
        <v>w: if &lt; K
w: if -ve</v>
      </c>
      <c r="H201" s="69" t="e">
        <f t="shared" si="9"/>
        <v>#VALUE!</v>
      </c>
      <c r="I201" t="b">
        <f t="shared" si="10"/>
        <v>1</v>
      </c>
      <c r="K201" t="b">
        <f t="shared" si="11"/>
        <v>0</v>
      </c>
      <c r="L201" t="s">
        <v>137</v>
      </c>
    </row>
    <row r="202" spans="1:12" x14ac:dyDescent="0.2">
      <c r="A202" t="s">
        <v>360</v>
      </c>
      <c r="B202">
        <v>124</v>
      </c>
      <c r="C202">
        <v>5</v>
      </c>
      <c r="D202" t="s">
        <v>243</v>
      </c>
      <c r="E202" t="s">
        <v>415</v>
      </c>
      <c r="F202" s="69">
        <v>0</v>
      </c>
      <c r="G202" s="69" t="str">
        <f>IF(ISBLANK('312'!I23),"",'312'!I23)</f>
        <v>w: if &lt; L
w: if -ve</v>
      </c>
      <c r="H202" s="69" t="e">
        <f t="shared" si="9"/>
        <v>#VALUE!</v>
      </c>
      <c r="I202" t="b">
        <f t="shared" si="10"/>
        <v>1</v>
      </c>
      <c r="K202" t="b">
        <f t="shared" si="11"/>
        <v>0</v>
      </c>
      <c r="L202" t="s">
        <v>137</v>
      </c>
    </row>
    <row r="203" spans="1:12" x14ac:dyDescent="0.2">
      <c r="A203" t="s">
        <v>360</v>
      </c>
      <c r="B203">
        <v>125</v>
      </c>
      <c r="C203">
        <v>5</v>
      </c>
      <c r="D203" t="s">
        <v>243</v>
      </c>
      <c r="E203" t="s">
        <v>416</v>
      </c>
      <c r="F203" s="69">
        <v>0</v>
      </c>
      <c r="G203" s="69" t="str">
        <f>IF(ISBLANK('312'!J23),"",'312'!J23)</f>
        <v>w: if &gt; D minus E
w: if -ve</v>
      </c>
      <c r="H203" s="69" t="e">
        <f t="shared" si="9"/>
        <v>#VALUE!</v>
      </c>
      <c r="I203" t="b">
        <f t="shared" si="10"/>
        <v>1</v>
      </c>
      <c r="K203" t="b">
        <f t="shared" si="11"/>
        <v>0</v>
      </c>
      <c r="L203" t="s">
        <v>137</v>
      </c>
    </row>
    <row r="204" spans="1:12" x14ac:dyDescent="0.2">
      <c r="A204" t="s">
        <v>360</v>
      </c>
      <c r="B204">
        <v>127</v>
      </c>
      <c r="C204">
        <v>5</v>
      </c>
      <c r="D204" t="s">
        <v>243</v>
      </c>
      <c r="E204" t="s">
        <v>417</v>
      </c>
      <c r="F204" s="69">
        <v>0</v>
      </c>
      <c r="G204" s="69" t="str">
        <f>IF(ISBLANK('312'!L23),"",'312'!L23)</f>
        <v>w: if =0 &amp; A &lt;&gt; 0
w: if -ve</v>
      </c>
      <c r="H204" s="69" t="e">
        <f t="shared" si="9"/>
        <v>#VALUE!</v>
      </c>
      <c r="I204" t="b">
        <f t="shared" si="10"/>
        <v>1</v>
      </c>
      <c r="K204" t="b">
        <f t="shared" si="11"/>
        <v>0</v>
      </c>
      <c r="L204" t="s">
        <v>137</v>
      </c>
    </row>
    <row r="205" spans="1:12" x14ac:dyDescent="0.2">
      <c r="A205" t="s">
        <v>360</v>
      </c>
      <c r="B205">
        <v>128</v>
      </c>
      <c r="C205">
        <v>5</v>
      </c>
      <c r="D205" t="s">
        <v>243</v>
      </c>
      <c r="E205" t="s">
        <v>418</v>
      </c>
      <c r="F205" s="69">
        <v>0</v>
      </c>
      <c r="G205" s="69" t="str">
        <f>IF(ISBLANK('312'!M23),"",'312'!M23)</f>
        <v>w: if =0 &amp; B &lt;&gt; 0
w: if -ve</v>
      </c>
      <c r="H205" s="69" t="e">
        <f t="shared" si="9"/>
        <v>#VALUE!</v>
      </c>
      <c r="I205" t="b">
        <f t="shared" si="10"/>
        <v>1</v>
      </c>
      <c r="K205" t="b">
        <f t="shared" si="11"/>
        <v>0</v>
      </c>
      <c r="L205" t="s">
        <v>137</v>
      </c>
    </row>
    <row r="206" spans="1:12" x14ac:dyDescent="0.2">
      <c r="A206" t="s">
        <v>360</v>
      </c>
      <c r="B206">
        <v>129</v>
      </c>
      <c r="C206">
        <v>5</v>
      </c>
      <c r="D206" t="s">
        <v>243</v>
      </c>
      <c r="E206" t="s">
        <v>419</v>
      </c>
      <c r="F206" s="69">
        <v>0</v>
      </c>
      <c r="G206" s="69" t="str">
        <f>IF(ISBLANK('312'!N23),"",'312'!N23)</f>
        <v>w: if &gt; H + I
w: if -ve</v>
      </c>
      <c r="H206" s="69" t="e">
        <f t="shared" si="9"/>
        <v>#VALUE!</v>
      </c>
      <c r="I206" t="b">
        <f t="shared" si="10"/>
        <v>1</v>
      </c>
      <c r="K206" t="b">
        <f t="shared" si="11"/>
        <v>0</v>
      </c>
      <c r="L206" t="s">
        <v>137</v>
      </c>
    </row>
    <row r="207" spans="1:12" x14ac:dyDescent="0.2">
      <c r="A207" t="s">
        <v>360</v>
      </c>
      <c r="B207">
        <v>130</v>
      </c>
      <c r="C207">
        <v>5</v>
      </c>
      <c r="D207" t="s">
        <v>243</v>
      </c>
      <c r="E207" t="s">
        <v>420</v>
      </c>
      <c r="F207" s="69">
        <v>0</v>
      </c>
      <c r="G207" s="69" t="str">
        <f>IF(ISBLANK('312'!O23),"",'312'!O23)</f>
        <v>w: if =0 &amp; D &lt;&gt; 0
w: if -ve</v>
      </c>
      <c r="H207" s="69" t="e">
        <f t="shared" si="9"/>
        <v>#VALUE!</v>
      </c>
      <c r="I207" t="b">
        <f t="shared" si="10"/>
        <v>1</v>
      </c>
      <c r="K207" t="b">
        <f t="shared" si="11"/>
        <v>0</v>
      </c>
      <c r="L207" t="s">
        <v>137</v>
      </c>
    </row>
    <row r="208" spans="1:12" x14ac:dyDescent="0.2">
      <c r="A208" t="s">
        <v>360</v>
      </c>
      <c r="B208">
        <v>131</v>
      </c>
      <c r="C208">
        <v>5</v>
      </c>
      <c r="D208" t="s">
        <v>243</v>
      </c>
      <c r="E208" t="s">
        <v>421</v>
      </c>
      <c r="F208" s="69">
        <v>0</v>
      </c>
      <c r="G208" s="69" t="str">
        <f>IF(ISBLANK('312'!P23),"",'312'!P23)</f>
        <v>w: if =0 &amp; E &lt;&gt; 0
w: if -ve</v>
      </c>
      <c r="H208" s="69" t="e">
        <f t="shared" si="9"/>
        <v>#VALUE!</v>
      </c>
      <c r="I208" t="b">
        <f t="shared" si="10"/>
        <v>1</v>
      </c>
      <c r="K208" t="b">
        <f t="shared" si="11"/>
        <v>0</v>
      </c>
      <c r="L208" t="s">
        <v>137</v>
      </c>
    </row>
    <row r="209" spans="1:12" x14ac:dyDescent="0.2">
      <c r="A209" t="s">
        <v>360</v>
      </c>
      <c r="B209">
        <v>132</v>
      </c>
      <c r="C209">
        <v>5</v>
      </c>
      <c r="D209" t="s">
        <v>243</v>
      </c>
      <c r="E209" t="s">
        <v>422</v>
      </c>
      <c r="F209" s="69">
        <v>0</v>
      </c>
      <c r="G209" s="69" t="str">
        <f>IF(ISBLANK('312'!Q23),"",'312'!Q23)</f>
        <v>w: if &gt; K minus L
w: if -ve</v>
      </c>
      <c r="H209" s="69" t="e">
        <f t="shared" si="9"/>
        <v>#VALUE!</v>
      </c>
      <c r="I209" t="b">
        <f t="shared" si="10"/>
        <v>1</v>
      </c>
      <c r="K209" t="b">
        <f t="shared" si="11"/>
        <v>0</v>
      </c>
      <c r="L209" t="s">
        <v>137</v>
      </c>
    </row>
    <row r="210" spans="1:12" x14ac:dyDescent="0.2">
      <c r="A210" t="s">
        <v>360</v>
      </c>
      <c r="B210">
        <v>133</v>
      </c>
      <c r="C210">
        <v>5</v>
      </c>
      <c r="D210" t="s">
        <v>243</v>
      </c>
      <c r="E210" t="s">
        <v>423</v>
      </c>
      <c r="F210" s="69">
        <v>0</v>
      </c>
      <c r="G210" s="69" t="str">
        <f>IF(ISBLANK('312'!R23),"",'312'!R23)</f>
        <v>w: if -ve</v>
      </c>
      <c r="H210" s="69" t="e">
        <f t="shared" si="9"/>
        <v>#VALUE!</v>
      </c>
      <c r="I210" t="b">
        <f t="shared" si="10"/>
        <v>1</v>
      </c>
      <c r="K210" t="b">
        <f t="shared" si="11"/>
        <v>0</v>
      </c>
      <c r="L210" t="s">
        <v>137</v>
      </c>
    </row>
    <row r="211" spans="1:12" x14ac:dyDescent="0.2">
      <c r="A211" t="s">
        <v>360</v>
      </c>
      <c r="B211">
        <v>135</v>
      </c>
      <c r="C211">
        <v>5</v>
      </c>
      <c r="D211" t="s">
        <v>243</v>
      </c>
      <c r="E211" t="s">
        <v>424</v>
      </c>
      <c r="F211" s="69">
        <v>0</v>
      </c>
      <c r="G211" s="69" t="str">
        <f>IF(ISBLANK('312'!T23),"",'312'!T23)</f>
        <v/>
      </c>
      <c r="H211" s="69" t="e">
        <f t="shared" si="9"/>
        <v>#VALUE!</v>
      </c>
      <c r="I211" t="b">
        <f t="shared" si="10"/>
        <v>1</v>
      </c>
      <c r="K211" t="b">
        <f t="shared" si="11"/>
        <v>0</v>
      </c>
      <c r="L211" t="s">
        <v>137</v>
      </c>
    </row>
    <row r="212" spans="1:12" x14ac:dyDescent="0.2">
      <c r="A212" t="s">
        <v>360</v>
      </c>
      <c r="B212">
        <v>120</v>
      </c>
      <c r="C212">
        <v>6</v>
      </c>
      <c r="D212" t="s">
        <v>246</v>
      </c>
      <c r="E212" t="s">
        <v>425</v>
      </c>
      <c r="F212" s="69">
        <v>0</v>
      </c>
      <c r="G212" s="69" t="str">
        <f>IF(ISBLANK('312'!E24),"",'312'!E24)</f>
        <v>w: if &lt; H
w: if -ve</v>
      </c>
      <c r="H212" s="69" t="e">
        <f t="shared" si="9"/>
        <v>#VALUE!</v>
      </c>
      <c r="I212" t="b">
        <f t="shared" si="10"/>
        <v>1</v>
      </c>
      <c r="K212" t="b">
        <f t="shared" si="11"/>
        <v>0</v>
      </c>
      <c r="L212" t="s">
        <v>137</v>
      </c>
    </row>
    <row r="213" spans="1:12" x14ac:dyDescent="0.2">
      <c r="A213" t="s">
        <v>360</v>
      </c>
      <c r="B213">
        <v>121</v>
      </c>
      <c r="C213">
        <v>6</v>
      </c>
      <c r="D213" t="s">
        <v>246</v>
      </c>
      <c r="E213" t="s">
        <v>426</v>
      </c>
      <c r="F213" s="69">
        <v>0</v>
      </c>
      <c r="G213" s="69" t="str">
        <f>IF(ISBLANK('312'!F24),"",'312'!F24)</f>
        <v>w: if &lt; I
w: if -ve</v>
      </c>
      <c r="H213" s="69" t="e">
        <f t="shared" si="9"/>
        <v>#VALUE!</v>
      </c>
      <c r="I213" t="b">
        <f t="shared" si="10"/>
        <v>1</v>
      </c>
      <c r="K213" t="b">
        <f t="shared" si="11"/>
        <v>0</v>
      </c>
      <c r="L213" t="s">
        <v>137</v>
      </c>
    </row>
    <row r="214" spans="1:12" x14ac:dyDescent="0.2">
      <c r="A214" t="s">
        <v>360</v>
      </c>
      <c r="B214">
        <v>122</v>
      </c>
      <c r="C214">
        <v>6</v>
      </c>
      <c r="D214" t="s">
        <v>246</v>
      </c>
      <c r="E214" t="s">
        <v>427</v>
      </c>
      <c r="F214" s="69">
        <v>0</v>
      </c>
      <c r="G214" s="69" t="str">
        <f>IF(ISBLANK('312'!G24),"",'312'!G24)</f>
        <v xml:space="preserve"> w: if &gt; A + B
w: if -ve</v>
      </c>
      <c r="H214" s="69" t="e">
        <f t="shared" si="9"/>
        <v>#VALUE!</v>
      </c>
      <c r="I214" t="b">
        <f t="shared" si="10"/>
        <v>1</v>
      </c>
      <c r="K214" t="b">
        <f t="shared" si="11"/>
        <v>0</v>
      </c>
      <c r="L214" t="s">
        <v>137</v>
      </c>
    </row>
    <row r="215" spans="1:12" x14ac:dyDescent="0.2">
      <c r="A215" t="s">
        <v>360</v>
      </c>
      <c r="B215">
        <v>123</v>
      </c>
      <c r="C215">
        <v>6</v>
      </c>
      <c r="D215" t="s">
        <v>246</v>
      </c>
      <c r="E215" t="s">
        <v>428</v>
      </c>
      <c r="F215" s="69">
        <v>0</v>
      </c>
      <c r="G215" s="69" t="str">
        <f>IF(ISBLANK('312'!H24),"",'312'!H24)</f>
        <v>w: if &lt; K
w: if -ve</v>
      </c>
      <c r="H215" s="69" t="e">
        <f t="shared" si="9"/>
        <v>#VALUE!</v>
      </c>
      <c r="I215" t="b">
        <f t="shared" si="10"/>
        <v>1</v>
      </c>
      <c r="K215" t="b">
        <f t="shared" si="11"/>
        <v>0</v>
      </c>
      <c r="L215" t="s">
        <v>137</v>
      </c>
    </row>
    <row r="216" spans="1:12" x14ac:dyDescent="0.2">
      <c r="A216" t="s">
        <v>360</v>
      </c>
      <c r="B216">
        <v>124</v>
      </c>
      <c r="C216">
        <v>6</v>
      </c>
      <c r="D216" t="s">
        <v>246</v>
      </c>
      <c r="E216" t="s">
        <v>429</v>
      </c>
      <c r="F216" s="69">
        <v>0</v>
      </c>
      <c r="G216" s="69" t="str">
        <f>IF(ISBLANK('312'!I24),"",'312'!I24)</f>
        <v>w: if &lt; L
w: if -ve</v>
      </c>
      <c r="H216" s="69" t="e">
        <f t="shared" si="9"/>
        <v>#VALUE!</v>
      </c>
      <c r="I216" t="b">
        <f t="shared" si="10"/>
        <v>1</v>
      </c>
      <c r="K216" t="b">
        <f t="shared" si="11"/>
        <v>0</v>
      </c>
      <c r="L216" t="s">
        <v>137</v>
      </c>
    </row>
    <row r="217" spans="1:12" x14ac:dyDescent="0.2">
      <c r="A217" t="s">
        <v>360</v>
      </c>
      <c r="B217">
        <v>125</v>
      </c>
      <c r="C217">
        <v>6</v>
      </c>
      <c r="D217" t="s">
        <v>246</v>
      </c>
      <c r="E217" t="s">
        <v>430</v>
      </c>
      <c r="F217" s="69">
        <v>0</v>
      </c>
      <c r="G217" s="69" t="str">
        <f>IF(ISBLANK('312'!J24),"",'312'!J24)</f>
        <v>w: if &gt; D minus E
w: if -ve</v>
      </c>
      <c r="H217" s="69" t="e">
        <f t="shared" si="9"/>
        <v>#VALUE!</v>
      </c>
      <c r="I217" t="b">
        <f t="shared" si="10"/>
        <v>1</v>
      </c>
      <c r="K217" t="b">
        <f t="shared" si="11"/>
        <v>0</v>
      </c>
      <c r="L217" t="s">
        <v>137</v>
      </c>
    </row>
    <row r="218" spans="1:12" x14ac:dyDescent="0.2">
      <c r="A218" t="s">
        <v>360</v>
      </c>
      <c r="B218">
        <v>127</v>
      </c>
      <c r="C218">
        <v>6</v>
      </c>
      <c r="D218" t="s">
        <v>246</v>
      </c>
      <c r="E218" t="s">
        <v>431</v>
      </c>
      <c r="F218" s="69">
        <v>0</v>
      </c>
      <c r="G218" s="69" t="str">
        <f>IF(ISBLANK('312'!L24),"",'312'!L24)</f>
        <v>w: if =0 &amp; A &lt;&gt; 0
w: if -ve</v>
      </c>
      <c r="H218" s="69" t="e">
        <f t="shared" si="9"/>
        <v>#VALUE!</v>
      </c>
      <c r="I218" t="b">
        <f t="shared" si="10"/>
        <v>1</v>
      </c>
      <c r="K218" t="b">
        <f t="shared" si="11"/>
        <v>0</v>
      </c>
      <c r="L218" t="s">
        <v>137</v>
      </c>
    </row>
    <row r="219" spans="1:12" x14ac:dyDescent="0.2">
      <c r="A219" t="s">
        <v>360</v>
      </c>
      <c r="B219">
        <v>128</v>
      </c>
      <c r="C219">
        <v>6</v>
      </c>
      <c r="D219" t="s">
        <v>246</v>
      </c>
      <c r="E219" t="s">
        <v>432</v>
      </c>
      <c r="F219" s="69">
        <v>0</v>
      </c>
      <c r="G219" s="69" t="str">
        <f>IF(ISBLANK('312'!M24),"",'312'!M24)</f>
        <v>w: if =0 &amp; B &lt;&gt; 0
w: if -ve</v>
      </c>
      <c r="H219" s="69" t="e">
        <f t="shared" si="9"/>
        <v>#VALUE!</v>
      </c>
      <c r="I219" t="b">
        <f t="shared" si="10"/>
        <v>1</v>
      </c>
      <c r="K219" t="b">
        <f t="shared" si="11"/>
        <v>0</v>
      </c>
      <c r="L219" t="s">
        <v>137</v>
      </c>
    </row>
    <row r="220" spans="1:12" x14ac:dyDescent="0.2">
      <c r="A220" t="s">
        <v>360</v>
      </c>
      <c r="B220">
        <v>129</v>
      </c>
      <c r="C220">
        <v>6</v>
      </c>
      <c r="D220" t="s">
        <v>246</v>
      </c>
      <c r="E220" t="s">
        <v>433</v>
      </c>
      <c r="F220" s="69">
        <v>0</v>
      </c>
      <c r="G220" s="69" t="str">
        <f>IF(ISBLANK('312'!N24),"",'312'!N24)</f>
        <v>w: if &gt; H + I
w: if -ve</v>
      </c>
      <c r="H220" s="69" t="e">
        <f t="shared" si="9"/>
        <v>#VALUE!</v>
      </c>
      <c r="I220" t="b">
        <f t="shared" si="10"/>
        <v>1</v>
      </c>
      <c r="K220" t="b">
        <f t="shared" si="11"/>
        <v>0</v>
      </c>
      <c r="L220" t="s">
        <v>137</v>
      </c>
    </row>
    <row r="221" spans="1:12" x14ac:dyDescent="0.2">
      <c r="A221" t="s">
        <v>360</v>
      </c>
      <c r="B221">
        <v>130</v>
      </c>
      <c r="C221">
        <v>6</v>
      </c>
      <c r="D221" t="s">
        <v>246</v>
      </c>
      <c r="E221" t="s">
        <v>434</v>
      </c>
      <c r="F221" s="69">
        <v>0</v>
      </c>
      <c r="G221" s="69" t="str">
        <f>IF(ISBLANK('312'!O24),"",'312'!O24)</f>
        <v>w: if =0 &amp; D &lt;&gt; 0
w: if -ve</v>
      </c>
      <c r="H221" s="69" t="e">
        <f t="shared" si="9"/>
        <v>#VALUE!</v>
      </c>
      <c r="I221" t="b">
        <f t="shared" si="10"/>
        <v>1</v>
      </c>
      <c r="K221" t="b">
        <f t="shared" si="11"/>
        <v>0</v>
      </c>
      <c r="L221" t="s">
        <v>137</v>
      </c>
    </row>
    <row r="222" spans="1:12" x14ac:dyDescent="0.2">
      <c r="A222" t="s">
        <v>360</v>
      </c>
      <c r="B222">
        <v>131</v>
      </c>
      <c r="C222">
        <v>6</v>
      </c>
      <c r="D222" t="s">
        <v>246</v>
      </c>
      <c r="E222" t="s">
        <v>435</v>
      </c>
      <c r="F222" s="69">
        <v>0</v>
      </c>
      <c r="G222" s="69" t="str">
        <f>IF(ISBLANK('312'!P24),"",'312'!P24)</f>
        <v>w: if =0 &amp; E &lt;&gt; 0
w: if -ve</v>
      </c>
      <c r="H222" s="69" t="e">
        <f t="shared" si="9"/>
        <v>#VALUE!</v>
      </c>
      <c r="I222" t="b">
        <f t="shared" si="10"/>
        <v>1</v>
      </c>
      <c r="K222" t="b">
        <f t="shared" si="11"/>
        <v>0</v>
      </c>
      <c r="L222" t="s">
        <v>137</v>
      </c>
    </row>
    <row r="223" spans="1:12" x14ac:dyDescent="0.2">
      <c r="A223" t="s">
        <v>360</v>
      </c>
      <c r="B223">
        <v>132</v>
      </c>
      <c r="C223">
        <v>6</v>
      </c>
      <c r="D223" t="s">
        <v>246</v>
      </c>
      <c r="E223" t="s">
        <v>436</v>
      </c>
      <c r="F223" s="69">
        <v>0</v>
      </c>
      <c r="G223" s="69" t="str">
        <f>IF(ISBLANK('312'!Q24),"",'312'!Q24)</f>
        <v>w: if &gt; K minus L
w: if -ve</v>
      </c>
      <c r="H223" s="69" t="e">
        <f t="shared" si="9"/>
        <v>#VALUE!</v>
      </c>
      <c r="I223" t="b">
        <f t="shared" si="10"/>
        <v>1</v>
      </c>
      <c r="K223" t="b">
        <f t="shared" si="11"/>
        <v>0</v>
      </c>
      <c r="L223" t="s">
        <v>137</v>
      </c>
    </row>
    <row r="224" spans="1:12" x14ac:dyDescent="0.2">
      <c r="A224" t="s">
        <v>360</v>
      </c>
      <c r="B224">
        <v>133</v>
      </c>
      <c r="C224">
        <v>6</v>
      </c>
      <c r="D224" t="s">
        <v>246</v>
      </c>
      <c r="E224" t="s">
        <v>437</v>
      </c>
      <c r="F224" s="69">
        <v>0</v>
      </c>
      <c r="G224" s="69" t="str">
        <f>IF(ISBLANK('312'!R24),"",'312'!R24)</f>
        <v>w: if -ve</v>
      </c>
      <c r="H224" s="69" t="e">
        <f t="shared" si="9"/>
        <v>#VALUE!</v>
      </c>
      <c r="I224" t="b">
        <f t="shared" si="10"/>
        <v>1</v>
      </c>
      <c r="K224" t="b">
        <f t="shared" si="11"/>
        <v>0</v>
      </c>
      <c r="L224" t="s">
        <v>137</v>
      </c>
    </row>
    <row r="225" spans="1:12" x14ac:dyDescent="0.2">
      <c r="A225" t="s">
        <v>360</v>
      </c>
      <c r="B225">
        <v>135</v>
      </c>
      <c r="C225">
        <v>6</v>
      </c>
      <c r="D225" t="s">
        <v>246</v>
      </c>
      <c r="E225" t="s">
        <v>438</v>
      </c>
      <c r="F225" s="69">
        <v>0</v>
      </c>
      <c r="G225" s="69" t="str">
        <f>IF(ISBLANK('312'!T24),"",'312'!T24)</f>
        <v/>
      </c>
      <c r="H225" s="69" t="e">
        <f t="shared" si="9"/>
        <v>#VALUE!</v>
      </c>
      <c r="I225" t="b">
        <f t="shared" si="10"/>
        <v>1</v>
      </c>
      <c r="K225" t="b">
        <f t="shared" si="11"/>
        <v>0</v>
      </c>
      <c r="L225" t="s">
        <v>137</v>
      </c>
    </row>
    <row r="226" spans="1:12" x14ac:dyDescent="0.2">
      <c r="A226" t="s">
        <v>360</v>
      </c>
      <c r="B226">
        <v>120</v>
      </c>
      <c r="C226">
        <v>7</v>
      </c>
      <c r="D226" t="s">
        <v>249</v>
      </c>
      <c r="E226" t="s">
        <v>439</v>
      </c>
      <c r="F226" s="69">
        <v>0</v>
      </c>
      <c r="G226" s="69" t="str">
        <f>IF(ISBLANK('312'!E25),"",'312'!E25)</f>
        <v>w: if &lt; H
w: if -ve</v>
      </c>
      <c r="H226" s="69" t="e">
        <f t="shared" si="9"/>
        <v>#VALUE!</v>
      </c>
      <c r="I226" t="b">
        <f t="shared" si="10"/>
        <v>1</v>
      </c>
      <c r="K226" t="b">
        <f t="shared" si="11"/>
        <v>0</v>
      </c>
      <c r="L226" t="s">
        <v>137</v>
      </c>
    </row>
    <row r="227" spans="1:12" x14ac:dyDescent="0.2">
      <c r="A227" t="s">
        <v>360</v>
      </c>
      <c r="B227">
        <v>121</v>
      </c>
      <c r="C227">
        <v>7</v>
      </c>
      <c r="D227" t="s">
        <v>249</v>
      </c>
      <c r="E227" t="s">
        <v>440</v>
      </c>
      <c r="F227" s="69">
        <v>0</v>
      </c>
      <c r="G227" s="69" t="str">
        <f>IF(ISBLANK('312'!F25),"",'312'!F25)</f>
        <v>w: if &lt; I
w: if -ve</v>
      </c>
      <c r="H227" s="69" t="e">
        <f t="shared" si="9"/>
        <v>#VALUE!</v>
      </c>
      <c r="I227" t="b">
        <f t="shared" si="10"/>
        <v>1</v>
      </c>
      <c r="K227" t="b">
        <f t="shared" si="11"/>
        <v>0</v>
      </c>
      <c r="L227" t="s">
        <v>137</v>
      </c>
    </row>
    <row r="228" spans="1:12" x14ac:dyDescent="0.2">
      <c r="A228" t="s">
        <v>360</v>
      </c>
      <c r="B228">
        <v>122</v>
      </c>
      <c r="C228">
        <v>7</v>
      </c>
      <c r="D228" t="s">
        <v>249</v>
      </c>
      <c r="E228" t="s">
        <v>441</v>
      </c>
      <c r="F228" s="69">
        <v>0</v>
      </c>
      <c r="G228" s="69" t="str">
        <f>IF(ISBLANK('312'!G25),"",'312'!G25)</f>
        <v xml:space="preserve"> w: if &gt; A + B
w: if -ve</v>
      </c>
      <c r="H228" s="69" t="e">
        <f t="shared" si="9"/>
        <v>#VALUE!</v>
      </c>
      <c r="I228" t="b">
        <f t="shared" si="10"/>
        <v>1</v>
      </c>
      <c r="K228" t="b">
        <f t="shared" si="11"/>
        <v>0</v>
      </c>
      <c r="L228" t="s">
        <v>137</v>
      </c>
    </row>
    <row r="229" spans="1:12" x14ac:dyDescent="0.2">
      <c r="A229" t="s">
        <v>360</v>
      </c>
      <c r="B229">
        <v>123</v>
      </c>
      <c r="C229">
        <v>7</v>
      </c>
      <c r="D229" t="s">
        <v>249</v>
      </c>
      <c r="E229" t="s">
        <v>442</v>
      </c>
      <c r="F229" s="69">
        <v>0</v>
      </c>
      <c r="G229" s="69" t="str">
        <f>IF(ISBLANK('312'!H25),"",'312'!H25)</f>
        <v>w: if &lt; K
w: if -ve</v>
      </c>
      <c r="H229" s="69" t="e">
        <f t="shared" si="9"/>
        <v>#VALUE!</v>
      </c>
      <c r="I229" t="b">
        <f t="shared" si="10"/>
        <v>1</v>
      </c>
      <c r="K229" t="b">
        <f t="shared" si="11"/>
        <v>0</v>
      </c>
      <c r="L229" t="s">
        <v>137</v>
      </c>
    </row>
    <row r="230" spans="1:12" x14ac:dyDescent="0.2">
      <c r="A230" t="s">
        <v>360</v>
      </c>
      <c r="B230">
        <v>124</v>
      </c>
      <c r="C230">
        <v>7</v>
      </c>
      <c r="D230" t="s">
        <v>249</v>
      </c>
      <c r="E230" t="s">
        <v>443</v>
      </c>
      <c r="F230" s="69">
        <v>0</v>
      </c>
      <c r="G230" s="69" t="str">
        <f>IF(ISBLANK('312'!I25),"",'312'!I25)</f>
        <v>w: if &lt; L
w: if -ve</v>
      </c>
      <c r="H230" s="69" t="e">
        <f t="shared" si="9"/>
        <v>#VALUE!</v>
      </c>
      <c r="I230" t="b">
        <f t="shared" si="10"/>
        <v>1</v>
      </c>
      <c r="K230" t="b">
        <f t="shared" si="11"/>
        <v>0</v>
      </c>
      <c r="L230" t="s">
        <v>137</v>
      </c>
    </row>
    <row r="231" spans="1:12" x14ac:dyDescent="0.2">
      <c r="A231" t="s">
        <v>360</v>
      </c>
      <c r="B231">
        <v>125</v>
      </c>
      <c r="C231">
        <v>7</v>
      </c>
      <c r="D231" t="s">
        <v>249</v>
      </c>
      <c r="E231" t="s">
        <v>444</v>
      </c>
      <c r="F231" s="69">
        <v>0</v>
      </c>
      <c r="G231" s="69" t="str">
        <f>IF(ISBLANK('312'!J25),"",'312'!J25)</f>
        <v>w: if &gt; D minus E
w: if -ve</v>
      </c>
      <c r="H231" s="69" t="e">
        <f t="shared" si="9"/>
        <v>#VALUE!</v>
      </c>
      <c r="I231" t="b">
        <f t="shared" si="10"/>
        <v>1</v>
      </c>
      <c r="K231" t="b">
        <f t="shared" si="11"/>
        <v>0</v>
      </c>
      <c r="L231" t="s">
        <v>137</v>
      </c>
    </row>
    <row r="232" spans="1:12" x14ac:dyDescent="0.2">
      <c r="A232" t="s">
        <v>360</v>
      </c>
      <c r="B232">
        <v>127</v>
      </c>
      <c r="C232">
        <v>7</v>
      </c>
      <c r="D232" t="s">
        <v>249</v>
      </c>
      <c r="E232" t="s">
        <v>445</v>
      </c>
      <c r="F232" s="69">
        <v>0</v>
      </c>
      <c r="G232" s="69" t="str">
        <f>IF(ISBLANK('312'!L25),"",'312'!L25)</f>
        <v>w: if =0 &amp; A &lt;&gt; 0
w: if -ve</v>
      </c>
      <c r="H232" s="69" t="e">
        <f t="shared" si="9"/>
        <v>#VALUE!</v>
      </c>
      <c r="I232" t="b">
        <f t="shared" si="10"/>
        <v>1</v>
      </c>
      <c r="K232" t="b">
        <f t="shared" si="11"/>
        <v>0</v>
      </c>
      <c r="L232" t="s">
        <v>137</v>
      </c>
    </row>
    <row r="233" spans="1:12" x14ac:dyDescent="0.2">
      <c r="A233" t="s">
        <v>360</v>
      </c>
      <c r="B233">
        <v>128</v>
      </c>
      <c r="C233">
        <v>7</v>
      </c>
      <c r="D233" t="s">
        <v>249</v>
      </c>
      <c r="E233" t="s">
        <v>446</v>
      </c>
      <c r="F233" s="69">
        <v>0</v>
      </c>
      <c r="G233" s="69" t="str">
        <f>IF(ISBLANK('312'!M25),"",'312'!M25)</f>
        <v>w: if =0 &amp; B &lt;&gt; 0
w: if -ve</v>
      </c>
      <c r="H233" s="69" t="e">
        <f t="shared" si="9"/>
        <v>#VALUE!</v>
      </c>
      <c r="I233" t="b">
        <f t="shared" si="10"/>
        <v>1</v>
      </c>
      <c r="K233" t="b">
        <f t="shared" si="11"/>
        <v>0</v>
      </c>
      <c r="L233" t="s">
        <v>137</v>
      </c>
    </row>
    <row r="234" spans="1:12" x14ac:dyDescent="0.2">
      <c r="A234" t="s">
        <v>360</v>
      </c>
      <c r="B234">
        <v>129</v>
      </c>
      <c r="C234">
        <v>7</v>
      </c>
      <c r="D234" t="s">
        <v>249</v>
      </c>
      <c r="E234" t="s">
        <v>447</v>
      </c>
      <c r="F234" s="69">
        <v>0</v>
      </c>
      <c r="G234" s="69" t="str">
        <f>IF(ISBLANK('312'!N25),"",'312'!N25)</f>
        <v>w: if &gt; H + I
w: if -ve</v>
      </c>
      <c r="H234" s="69" t="e">
        <f t="shared" si="9"/>
        <v>#VALUE!</v>
      </c>
      <c r="I234" t="b">
        <f t="shared" si="10"/>
        <v>1</v>
      </c>
      <c r="K234" t="b">
        <f t="shared" si="11"/>
        <v>0</v>
      </c>
      <c r="L234" t="s">
        <v>137</v>
      </c>
    </row>
    <row r="235" spans="1:12" x14ac:dyDescent="0.2">
      <c r="A235" t="s">
        <v>360</v>
      </c>
      <c r="B235">
        <v>130</v>
      </c>
      <c r="C235">
        <v>7</v>
      </c>
      <c r="D235" t="s">
        <v>249</v>
      </c>
      <c r="E235" t="s">
        <v>448</v>
      </c>
      <c r="F235" s="69">
        <v>0</v>
      </c>
      <c r="G235" s="69" t="str">
        <f>IF(ISBLANK('312'!O25),"",'312'!O25)</f>
        <v>w: if =0 &amp; D &lt;&gt; 0
w: if -ve</v>
      </c>
      <c r="H235" s="69" t="e">
        <f t="shared" si="9"/>
        <v>#VALUE!</v>
      </c>
      <c r="I235" t="b">
        <f t="shared" si="10"/>
        <v>1</v>
      </c>
      <c r="K235" t="b">
        <f t="shared" si="11"/>
        <v>0</v>
      </c>
      <c r="L235" t="s">
        <v>137</v>
      </c>
    </row>
    <row r="236" spans="1:12" x14ac:dyDescent="0.2">
      <c r="A236" t="s">
        <v>360</v>
      </c>
      <c r="B236">
        <v>131</v>
      </c>
      <c r="C236">
        <v>7</v>
      </c>
      <c r="D236" t="s">
        <v>249</v>
      </c>
      <c r="E236" t="s">
        <v>449</v>
      </c>
      <c r="F236" s="69">
        <v>0</v>
      </c>
      <c r="G236" s="69" t="str">
        <f>IF(ISBLANK('312'!P25),"",'312'!P25)</f>
        <v>w: if =0 &amp; E &lt;&gt; 0
w: if -ve</v>
      </c>
      <c r="H236" s="69" t="e">
        <f t="shared" si="9"/>
        <v>#VALUE!</v>
      </c>
      <c r="I236" t="b">
        <f t="shared" si="10"/>
        <v>1</v>
      </c>
      <c r="K236" t="b">
        <f t="shared" si="11"/>
        <v>0</v>
      </c>
      <c r="L236" t="s">
        <v>137</v>
      </c>
    </row>
    <row r="237" spans="1:12" x14ac:dyDescent="0.2">
      <c r="A237" t="s">
        <v>360</v>
      </c>
      <c r="B237">
        <v>132</v>
      </c>
      <c r="C237">
        <v>7</v>
      </c>
      <c r="D237" t="s">
        <v>249</v>
      </c>
      <c r="E237" t="s">
        <v>450</v>
      </c>
      <c r="F237" s="69">
        <v>0</v>
      </c>
      <c r="G237" s="69" t="str">
        <f>IF(ISBLANK('312'!Q25),"",'312'!Q25)</f>
        <v>w: if &gt; K minus L
w: if -ve</v>
      </c>
      <c r="H237" s="69" t="e">
        <f t="shared" si="9"/>
        <v>#VALUE!</v>
      </c>
      <c r="I237" t="b">
        <f t="shared" si="10"/>
        <v>1</v>
      </c>
      <c r="K237" t="b">
        <f t="shared" si="11"/>
        <v>0</v>
      </c>
      <c r="L237" t="s">
        <v>137</v>
      </c>
    </row>
    <row r="238" spans="1:12" x14ac:dyDescent="0.2">
      <c r="A238" t="s">
        <v>360</v>
      </c>
      <c r="B238">
        <v>133</v>
      </c>
      <c r="C238">
        <v>7</v>
      </c>
      <c r="D238" t="s">
        <v>249</v>
      </c>
      <c r="E238" t="s">
        <v>451</v>
      </c>
      <c r="F238" s="69">
        <v>0</v>
      </c>
      <c r="G238" s="69" t="str">
        <f>IF(ISBLANK('312'!R25),"",'312'!R25)</f>
        <v>w: if -ve</v>
      </c>
      <c r="H238" s="69" t="e">
        <f t="shared" si="9"/>
        <v>#VALUE!</v>
      </c>
      <c r="I238" t="b">
        <f t="shared" si="10"/>
        <v>1</v>
      </c>
      <c r="K238" t="b">
        <f t="shared" si="11"/>
        <v>0</v>
      </c>
      <c r="L238" t="s">
        <v>137</v>
      </c>
    </row>
    <row r="239" spans="1:12" x14ac:dyDescent="0.2">
      <c r="A239" t="s">
        <v>360</v>
      </c>
      <c r="B239">
        <v>135</v>
      </c>
      <c r="C239">
        <v>7</v>
      </c>
      <c r="D239" t="s">
        <v>249</v>
      </c>
      <c r="E239" t="s">
        <v>452</v>
      </c>
      <c r="F239" s="69">
        <v>0</v>
      </c>
      <c r="G239" s="69" t="str">
        <f>IF(ISBLANK('312'!T25),"",'312'!T25)</f>
        <v/>
      </c>
      <c r="H239" s="69" t="e">
        <f t="shared" si="9"/>
        <v>#VALUE!</v>
      </c>
      <c r="I239" t="b">
        <f t="shared" si="10"/>
        <v>1</v>
      </c>
      <c r="K239" t="b">
        <f t="shared" si="11"/>
        <v>0</v>
      </c>
      <c r="L239" t="s">
        <v>137</v>
      </c>
    </row>
    <row r="240" spans="1:12" x14ac:dyDescent="0.2">
      <c r="A240" t="s">
        <v>360</v>
      </c>
      <c r="B240">
        <v>120</v>
      </c>
      <c r="C240">
        <v>8</v>
      </c>
      <c r="D240" t="s">
        <v>252</v>
      </c>
      <c r="E240" t="s">
        <v>453</v>
      </c>
      <c r="F240" s="69">
        <v>0</v>
      </c>
      <c r="G240" s="69" t="str">
        <f>IF(ISBLANK('312'!E26),"",'312'!E26)</f>
        <v>w: if &lt; H
w: if -ve</v>
      </c>
      <c r="H240" s="69" t="e">
        <f t="shared" si="9"/>
        <v>#VALUE!</v>
      </c>
      <c r="I240" t="b">
        <f t="shared" si="10"/>
        <v>1</v>
      </c>
      <c r="K240" t="b">
        <f t="shared" si="11"/>
        <v>0</v>
      </c>
      <c r="L240" t="s">
        <v>137</v>
      </c>
    </row>
    <row r="241" spans="1:12" x14ac:dyDescent="0.2">
      <c r="A241" t="s">
        <v>360</v>
      </c>
      <c r="B241">
        <v>121</v>
      </c>
      <c r="C241">
        <v>8</v>
      </c>
      <c r="D241" t="s">
        <v>252</v>
      </c>
      <c r="E241" t="s">
        <v>454</v>
      </c>
      <c r="F241" s="69">
        <v>0</v>
      </c>
      <c r="G241" s="69" t="str">
        <f>IF(ISBLANK('312'!F26),"",'312'!F26)</f>
        <v>w: if &lt; I
w: if -ve</v>
      </c>
      <c r="H241" s="69" t="e">
        <f t="shared" si="9"/>
        <v>#VALUE!</v>
      </c>
      <c r="I241" t="b">
        <f t="shared" si="10"/>
        <v>1</v>
      </c>
      <c r="K241" t="b">
        <f t="shared" si="11"/>
        <v>0</v>
      </c>
      <c r="L241" t="s">
        <v>137</v>
      </c>
    </row>
    <row r="242" spans="1:12" x14ac:dyDescent="0.2">
      <c r="A242" t="s">
        <v>360</v>
      </c>
      <c r="B242">
        <v>122</v>
      </c>
      <c r="C242">
        <v>8</v>
      </c>
      <c r="D242" t="s">
        <v>252</v>
      </c>
      <c r="E242" t="s">
        <v>455</v>
      </c>
      <c r="F242" s="69">
        <v>0</v>
      </c>
      <c r="G242" s="69" t="str">
        <f>IF(ISBLANK('312'!G26),"",'312'!G26)</f>
        <v xml:space="preserve"> w: if &gt; A + B
w: if -ve</v>
      </c>
      <c r="H242" s="69" t="e">
        <f t="shared" si="9"/>
        <v>#VALUE!</v>
      </c>
      <c r="I242" t="b">
        <f t="shared" si="10"/>
        <v>1</v>
      </c>
      <c r="K242" t="b">
        <f t="shared" si="11"/>
        <v>0</v>
      </c>
      <c r="L242" t="s">
        <v>137</v>
      </c>
    </row>
    <row r="243" spans="1:12" x14ac:dyDescent="0.2">
      <c r="A243" t="s">
        <v>360</v>
      </c>
      <c r="B243">
        <v>123</v>
      </c>
      <c r="C243">
        <v>8</v>
      </c>
      <c r="D243" t="s">
        <v>252</v>
      </c>
      <c r="E243" t="s">
        <v>456</v>
      </c>
      <c r="F243" s="69">
        <v>0</v>
      </c>
      <c r="G243" s="69" t="str">
        <f>IF(ISBLANK('312'!H26),"",'312'!H26)</f>
        <v>w: if &lt; K
w: if -ve</v>
      </c>
      <c r="H243" s="69" t="e">
        <f t="shared" si="9"/>
        <v>#VALUE!</v>
      </c>
      <c r="I243" t="b">
        <f t="shared" si="10"/>
        <v>1</v>
      </c>
      <c r="K243" t="b">
        <f t="shared" si="11"/>
        <v>0</v>
      </c>
      <c r="L243" t="s">
        <v>137</v>
      </c>
    </row>
    <row r="244" spans="1:12" x14ac:dyDescent="0.2">
      <c r="A244" t="s">
        <v>360</v>
      </c>
      <c r="B244">
        <v>124</v>
      </c>
      <c r="C244">
        <v>8</v>
      </c>
      <c r="D244" t="s">
        <v>252</v>
      </c>
      <c r="E244" t="s">
        <v>457</v>
      </c>
      <c r="F244" s="69">
        <v>0</v>
      </c>
      <c r="G244" s="69" t="str">
        <f>IF(ISBLANK('312'!I26),"",'312'!I26)</f>
        <v>w: if &lt; L
w: if -ve</v>
      </c>
      <c r="H244" s="69" t="e">
        <f t="shared" si="9"/>
        <v>#VALUE!</v>
      </c>
      <c r="I244" t="b">
        <f t="shared" si="10"/>
        <v>1</v>
      </c>
      <c r="K244" t="b">
        <f t="shared" si="11"/>
        <v>0</v>
      </c>
      <c r="L244" t="s">
        <v>137</v>
      </c>
    </row>
    <row r="245" spans="1:12" x14ac:dyDescent="0.2">
      <c r="A245" t="s">
        <v>360</v>
      </c>
      <c r="B245">
        <v>125</v>
      </c>
      <c r="C245">
        <v>8</v>
      </c>
      <c r="D245" t="s">
        <v>252</v>
      </c>
      <c r="E245" t="s">
        <v>458</v>
      </c>
      <c r="F245" s="69">
        <v>0</v>
      </c>
      <c r="G245" s="69" t="str">
        <f>IF(ISBLANK('312'!J26),"",'312'!J26)</f>
        <v>w: if &gt; D minus E
w: if -ve</v>
      </c>
      <c r="H245" s="69" t="e">
        <f t="shared" si="9"/>
        <v>#VALUE!</v>
      </c>
      <c r="I245" t="b">
        <f t="shared" si="10"/>
        <v>1</v>
      </c>
      <c r="K245" t="b">
        <f t="shared" si="11"/>
        <v>0</v>
      </c>
      <c r="L245" t="s">
        <v>137</v>
      </c>
    </row>
    <row r="246" spans="1:12" x14ac:dyDescent="0.2">
      <c r="A246" t="s">
        <v>360</v>
      </c>
      <c r="B246">
        <v>127</v>
      </c>
      <c r="C246">
        <v>8</v>
      </c>
      <c r="D246" t="s">
        <v>252</v>
      </c>
      <c r="E246" t="s">
        <v>459</v>
      </c>
      <c r="F246" s="69">
        <v>0</v>
      </c>
      <c r="G246" s="69" t="str">
        <f>IF(ISBLANK('312'!L26),"",'312'!L26)</f>
        <v>w: if =0 &amp; A &lt;&gt; 0
w: if -ve</v>
      </c>
      <c r="H246" s="69" t="e">
        <f t="shared" si="9"/>
        <v>#VALUE!</v>
      </c>
      <c r="I246" t="b">
        <f t="shared" si="10"/>
        <v>1</v>
      </c>
      <c r="K246" t="b">
        <f t="shared" si="11"/>
        <v>0</v>
      </c>
      <c r="L246" t="s">
        <v>137</v>
      </c>
    </row>
    <row r="247" spans="1:12" x14ac:dyDescent="0.2">
      <c r="A247" t="s">
        <v>360</v>
      </c>
      <c r="B247">
        <v>128</v>
      </c>
      <c r="C247">
        <v>8</v>
      </c>
      <c r="D247" t="s">
        <v>252</v>
      </c>
      <c r="E247" t="s">
        <v>460</v>
      </c>
      <c r="F247" s="69">
        <v>0</v>
      </c>
      <c r="G247" s="69" t="str">
        <f>IF(ISBLANK('312'!M26),"",'312'!M26)</f>
        <v>w: if =0 &amp; B &lt;&gt; 0
w: if -ve</v>
      </c>
      <c r="H247" s="69" t="e">
        <f t="shared" si="9"/>
        <v>#VALUE!</v>
      </c>
      <c r="I247" t="b">
        <f t="shared" si="10"/>
        <v>1</v>
      </c>
      <c r="K247" t="b">
        <f t="shared" si="11"/>
        <v>0</v>
      </c>
      <c r="L247" t="s">
        <v>137</v>
      </c>
    </row>
    <row r="248" spans="1:12" x14ac:dyDescent="0.2">
      <c r="A248" t="s">
        <v>360</v>
      </c>
      <c r="B248">
        <v>129</v>
      </c>
      <c r="C248">
        <v>8</v>
      </c>
      <c r="D248" t="s">
        <v>252</v>
      </c>
      <c r="E248" t="s">
        <v>461</v>
      </c>
      <c r="F248" s="69">
        <v>0</v>
      </c>
      <c r="G248" s="69" t="str">
        <f>IF(ISBLANK('312'!N26),"",'312'!N26)</f>
        <v>w: if &gt; H + I
w: if -ve</v>
      </c>
      <c r="H248" s="69" t="e">
        <f t="shared" si="9"/>
        <v>#VALUE!</v>
      </c>
      <c r="I248" t="b">
        <f t="shared" si="10"/>
        <v>1</v>
      </c>
      <c r="K248" t="b">
        <f t="shared" si="11"/>
        <v>0</v>
      </c>
      <c r="L248" t="s">
        <v>137</v>
      </c>
    </row>
    <row r="249" spans="1:12" x14ac:dyDescent="0.2">
      <c r="A249" t="s">
        <v>360</v>
      </c>
      <c r="B249">
        <v>130</v>
      </c>
      <c r="C249">
        <v>8</v>
      </c>
      <c r="D249" t="s">
        <v>252</v>
      </c>
      <c r="E249" t="s">
        <v>462</v>
      </c>
      <c r="F249" s="69">
        <v>0</v>
      </c>
      <c r="G249" s="69" t="str">
        <f>IF(ISBLANK('312'!O26),"",'312'!O26)</f>
        <v>w: if =0 &amp; D &lt;&gt; 0
w: if -ve</v>
      </c>
      <c r="H249" s="69" t="e">
        <f t="shared" si="9"/>
        <v>#VALUE!</v>
      </c>
      <c r="I249" t="b">
        <f t="shared" si="10"/>
        <v>1</v>
      </c>
      <c r="K249" t="b">
        <f t="shared" si="11"/>
        <v>0</v>
      </c>
      <c r="L249" t="s">
        <v>137</v>
      </c>
    </row>
    <row r="250" spans="1:12" x14ac:dyDescent="0.2">
      <c r="A250" t="s">
        <v>360</v>
      </c>
      <c r="B250">
        <v>131</v>
      </c>
      <c r="C250">
        <v>8</v>
      </c>
      <c r="D250" t="s">
        <v>252</v>
      </c>
      <c r="E250" t="s">
        <v>463</v>
      </c>
      <c r="F250" s="69">
        <v>0</v>
      </c>
      <c r="G250" s="69" t="str">
        <f>IF(ISBLANK('312'!P26),"",'312'!P26)</f>
        <v>w: if =0 &amp; E &lt;&gt; 0
w: if -ve</v>
      </c>
      <c r="H250" s="69" t="e">
        <f t="shared" si="9"/>
        <v>#VALUE!</v>
      </c>
      <c r="I250" t="b">
        <f t="shared" si="10"/>
        <v>1</v>
      </c>
      <c r="K250" t="b">
        <f t="shared" si="11"/>
        <v>0</v>
      </c>
      <c r="L250" t="s">
        <v>137</v>
      </c>
    </row>
    <row r="251" spans="1:12" x14ac:dyDescent="0.2">
      <c r="A251" t="s">
        <v>360</v>
      </c>
      <c r="B251">
        <v>132</v>
      </c>
      <c r="C251">
        <v>8</v>
      </c>
      <c r="D251" t="s">
        <v>252</v>
      </c>
      <c r="E251" t="s">
        <v>464</v>
      </c>
      <c r="F251" s="69">
        <v>0</v>
      </c>
      <c r="G251" s="69" t="str">
        <f>IF(ISBLANK('312'!Q26),"",'312'!Q26)</f>
        <v>w: if &gt; K minus L
w: if -ve</v>
      </c>
      <c r="H251" s="69" t="e">
        <f t="shared" si="9"/>
        <v>#VALUE!</v>
      </c>
      <c r="I251" t="b">
        <f t="shared" si="10"/>
        <v>1</v>
      </c>
      <c r="K251" t="b">
        <f t="shared" si="11"/>
        <v>0</v>
      </c>
      <c r="L251" t="s">
        <v>137</v>
      </c>
    </row>
    <row r="252" spans="1:12" x14ac:dyDescent="0.2">
      <c r="A252" t="s">
        <v>360</v>
      </c>
      <c r="B252">
        <v>133</v>
      </c>
      <c r="C252">
        <v>8</v>
      </c>
      <c r="D252" t="s">
        <v>252</v>
      </c>
      <c r="E252" t="s">
        <v>465</v>
      </c>
      <c r="F252" s="69">
        <v>0</v>
      </c>
      <c r="G252" s="69" t="str">
        <f>IF(ISBLANK('312'!R26),"",'312'!R26)</f>
        <v>w: if -ve</v>
      </c>
      <c r="H252" s="69" t="e">
        <f t="shared" si="9"/>
        <v>#VALUE!</v>
      </c>
      <c r="I252" t="b">
        <f t="shared" si="10"/>
        <v>1</v>
      </c>
      <c r="K252" t="b">
        <f t="shared" si="11"/>
        <v>0</v>
      </c>
      <c r="L252" t="s">
        <v>137</v>
      </c>
    </row>
    <row r="253" spans="1:12" x14ac:dyDescent="0.2">
      <c r="A253" t="s">
        <v>360</v>
      </c>
      <c r="B253">
        <v>135</v>
      </c>
      <c r="C253">
        <v>8</v>
      </c>
      <c r="D253" t="s">
        <v>252</v>
      </c>
      <c r="E253" t="s">
        <v>466</v>
      </c>
      <c r="F253" s="69">
        <v>0</v>
      </c>
      <c r="G253" s="69" t="str">
        <f>IF(ISBLANK('312'!T26),"",'312'!T26)</f>
        <v/>
      </c>
      <c r="H253" s="69" t="e">
        <f t="shared" si="9"/>
        <v>#VALUE!</v>
      </c>
      <c r="I253" t="b">
        <f t="shared" si="10"/>
        <v>1</v>
      </c>
      <c r="K253" t="b">
        <f t="shared" si="11"/>
        <v>0</v>
      </c>
      <c r="L253" t="s">
        <v>137</v>
      </c>
    </row>
    <row r="254" spans="1:12" x14ac:dyDescent="0.2">
      <c r="A254" t="s">
        <v>360</v>
      </c>
      <c r="B254">
        <v>120</v>
      </c>
      <c r="C254">
        <v>9</v>
      </c>
      <c r="D254" t="s">
        <v>255</v>
      </c>
      <c r="E254" t="s">
        <v>467</v>
      </c>
      <c r="F254" s="69">
        <v>0</v>
      </c>
      <c r="G254" s="69" t="str">
        <f>IF(ISBLANK('312'!E27),"",'312'!E27)</f>
        <v>w: if &lt; H
w: if -ve</v>
      </c>
      <c r="H254" s="69" t="e">
        <f t="shared" si="9"/>
        <v>#VALUE!</v>
      </c>
      <c r="I254" t="b">
        <f t="shared" si="10"/>
        <v>1</v>
      </c>
      <c r="K254" t="b">
        <f t="shared" si="11"/>
        <v>0</v>
      </c>
      <c r="L254" t="s">
        <v>137</v>
      </c>
    </row>
    <row r="255" spans="1:12" x14ac:dyDescent="0.2">
      <c r="A255" t="s">
        <v>360</v>
      </c>
      <c r="B255">
        <v>121</v>
      </c>
      <c r="C255">
        <v>9</v>
      </c>
      <c r="D255" t="s">
        <v>255</v>
      </c>
      <c r="E255" t="s">
        <v>468</v>
      </c>
      <c r="F255" s="69">
        <v>0</v>
      </c>
      <c r="G255" s="69" t="str">
        <f>IF(ISBLANK('312'!F27),"",'312'!F27)</f>
        <v>w: if &lt; I
w: if -ve</v>
      </c>
      <c r="H255" s="69" t="e">
        <f t="shared" si="9"/>
        <v>#VALUE!</v>
      </c>
      <c r="I255" t="b">
        <f t="shared" si="10"/>
        <v>1</v>
      </c>
      <c r="K255" t="b">
        <f t="shared" si="11"/>
        <v>0</v>
      </c>
      <c r="L255" t="s">
        <v>137</v>
      </c>
    </row>
    <row r="256" spans="1:12" x14ac:dyDescent="0.2">
      <c r="A256" t="s">
        <v>360</v>
      </c>
      <c r="B256">
        <v>122</v>
      </c>
      <c r="C256">
        <v>9</v>
      </c>
      <c r="D256" t="s">
        <v>255</v>
      </c>
      <c r="E256" t="s">
        <v>469</v>
      </c>
      <c r="F256" s="69">
        <v>0</v>
      </c>
      <c r="G256" s="69" t="str">
        <f>IF(ISBLANK('312'!G27),"",'312'!G27)</f>
        <v xml:space="preserve"> w: if &gt; A + B
w: if -ve</v>
      </c>
      <c r="H256" s="69" t="e">
        <f t="shared" si="9"/>
        <v>#VALUE!</v>
      </c>
      <c r="I256" t="b">
        <f t="shared" si="10"/>
        <v>1</v>
      </c>
      <c r="K256" t="b">
        <f t="shared" si="11"/>
        <v>0</v>
      </c>
      <c r="L256" t="s">
        <v>137</v>
      </c>
    </row>
    <row r="257" spans="1:12" x14ac:dyDescent="0.2">
      <c r="A257" t="s">
        <v>360</v>
      </c>
      <c r="B257">
        <v>123</v>
      </c>
      <c r="C257">
        <v>9</v>
      </c>
      <c r="D257" t="s">
        <v>255</v>
      </c>
      <c r="E257" t="s">
        <v>470</v>
      </c>
      <c r="F257" s="69">
        <v>0</v>
      </c>
      <c r="G257" s="69" t="str">
        <f>IF(ISBLANK('312'!H27),"",'312'!H27)</f>
        <v>w: if &lt; K
w: if -ve</v>
      </c>
      <c r="H257" s="69" t="e">
        <f t="shared" si="9"/>
        <v>#VALUE!</v>
      </c>
      <c r="I257" t="b">
        <f t="shared" si="10"/>
        <v>1</v>
      </c>
      <c r="K257" t="b">
        <f t="shared" si="11"/>
        <v>0</v>
      </c>
      <c r="L257" t="s">
        <v>137</v>
      </c>
    </row>
    <row r="258" spans="1:12" x14ac:dyDescent="0.2">
      <c r="A258" t="s">
        <v>360</v>
      </c>
      <c r="B258">
        <v>124</v>
      </c>
      <c r="C258">
        <v>9</v>
      </c>
      <c r="D258" t="s">
        <v>255</v>
      </c>
      <c r="E258" t="s">
        <v>471</v>
      </c>
      <c r="F258" s="69">
        <v>0</v>
      </c>
      <c r="G258" s="69" t="str">
        <f>IF(ISBLANK('312'!I27),"",'312'!I27)</f>
        <v>w: if &lt; L
w: if -ve</v>
      </c>
      <c r="H258" s="69" t="e">
        <f t="shared" si="9"/>
        <v>#VALUE!</v>
      </c>
      <c r="I258" t="b">
        <f t="shared" si="10"/>
        <v>1</v>
      </c>
      <c r="K258" t="b">
        <f t="shared" si="11"/>
        <v>0</v>
      </c>
      <c r="L258" t="s">
        <v>137</v>
      </c>
    </row>
    <row r="259" spans="1:12" x14ac:dyDescent="0.2">
      <c r="A259" t="s">
        <v>360</v>
      </c>
      <c r="B259">
        <v>125</v>
      </c>
      <c r="C259">
        <v>9</v>
      </c>
      <c r="D259" t="s">
        <v>255</v>
      </c>
      <c r="E259" t="s">
        <v>472</v>
      </c>
      <c r="F259" s="69">
        <v>0</v>
      </c>
      <c r="G259" s="69" t="str">
        <f>IF(ISBLANK('312'!J27),"",'312'!J27)</f>
        <v>w: if &gt; D minus E
w: if -ve</v>
      </c>
      <c r="H259" s="69" t="e">
        <f t="shared" si="9"/>
        <v>#VALUE!</v>
      </c>
      <c r="I259" t="b">
        <f t="shared" si="10"/>
        <v>1</v>
      </c>
      <c r="K259" t="b">
        <f t="shared" si="11"/>
        <v>0</v>
      </c>
      <c r="L259" t="s">
        <v>137</v>
      </c>
    </row>
    <row r="260" spans="1:12" x14ac:dyDescent="0.2">
      <c r="A260" t="s">
        <v>360</v>
      </c>
      <c r="B260">
        <v>127</v>
      </c>
      <c r="C260">
        <v>9</v>
      </c>
      <c r="D260" t="s">
        <v>255</v>
      </c>
      <c r="E260" t="s">
        <v>473</v>
      </c>
      <c r="F260" s="69">
        <v>0</v>
      </c>
      <c r="G260" s="69" t="str">
        <f>IF(ISBLANK('312'!L27),"",'312'!L27)</f>
        <v>w: if =0 &amp; A &lt;&gt; 0
w: if -ve</v>
      </c>
      <c r="H260" s="69" t="e">
        <f t="shared" si="9"/>
        <v>#VALUE!</v>
      </c>
      <c r="I260" t="b">
        <f t="shared" si="10"/>
        <v>1</v>
      </c>
      <c r="K260" t="b">
        <f t="shared" si="11"/>
        <v>0</v>
      </c>
      <c r="L260" t="s">
        <v>137</v>
      </c>
    </row>
    <row r="261" spans="1:12" x14ac:dyDescent="0.2">
      <c r="A261" t="s">
        <v>360</v>
      </c>
      <c r="B261">
        <v>128</v>
      </c>
      <c r="C261">
        <v>9</v>
      </c>
      <c r="D261" t="s">
        <v>255</v>
      </c>
      <c r="E261" t="s">
        <v>474</v>
      </c>
      <c r="F261" s="69">
        <v>0</v>
      </c>
      <c r="G261" s="69" t="str">
        <f>IF(ISBLANK('312'!M27),"",'312'!M27)</f>
        <v>w: if =0 &amp; B &lt;&gt; 0
w: if -ve</v>
      </c>
      <c r="H261" s="69" t="e">
        <f t="shared" si="9"/>
        <v>#VALUE!</v>
      </c>
      <c r="I261" t="b">
        <f t="shared" si="10"/>
        <v>1</v>
      </c>
      <c r="K261" t="b">
        <f t="shared" si="11"/>
        <v>0</v>
      </c>
      <c r="L261" t="s">
        <v>137</v>
      </c>
    </row>
    <row r="262" spans="1:12" x14ac:dyDescent="0.2">
      <c r="A262" t="s">
        <v>360</v>
      </c>
      <c r="B262">
        <v>129</v>
      </c>
      <c r="C262">
        <v>9</v>
      </c>
      <c r="D262" t="s">
        <v>255</v>
      </c>
      <c r="E262" t="s">
        <v>475</v>
      </c>
      <c r="F262" s="69">
        <v>0</v>
      </c>
      <c r="G262" s="69" t="str">
        <f>IF(ISBLANK('312'!N27),"",'312'!N27)</f>
        <v>w: if &gt; H + I
w: if -ve</v>
      </c>
      <c r="H262" s="69" t="e">
        <f t="shared" ref="H262:H325" si="12">G262-F262</f>
        <v>#VALUE!</v>
      </c>
      <c r="I262" t="b">
        <f t="shared" ref="I262:I325" si="13">ISERROR(H262)</f>
        <v>1</v>
      </c>
      <c r="K262" t="b">
        <f t="shared" ref="K262:K325" si="14">G262=F262</f>
        <v>0</v>
      </c>
      <c r="L262" t="s">
        <v>137</v>
      </c>
    </row>
    <row r="263" spans="1:12" x14ac:dyDescent="0.2">
      <c r="A263" t="s">
        <v>360</v>
      </c>
      <c r="B263">
        <v>130</v>
      </c>
      <c r="C263">
        <v>9</v>
      </c>
      <c r="D263" t="s">
        <v>255</v>
      </c>
      <c r="E263" t="s">
        <v>476</v>
      </c>
      <c r="F263" s="69">
        <v>0</v>
      </c>
      <c r="G263" s="69" t="str">
        <f>IF(ISBLANK('312'!O27),"",'312'!O27)</f>
        <v>w: if =0 &amp; D &lt;&gt; 0
w: if -ve</v>
      </c>
      <c r="H263" s="69" t="e">
        <f t="shared" si="12"/>
        <v>#VALUE!</v>
      </c>
      <c r="I263" t="b">
        <f t="shared" si="13"/>
        <v>1</v>
      </c>
      <c r="K263" t="b">
        <f t="shared" si="14"/>
        <v>0</v>
      </c>
      <c r="L263" t="s">
        <v>137</v>
      </c>
    </row>
    <row r="264" spans="1:12" x14ac:dyDescent="0.2">
      <c r="A264" t="s">
        <v>360</v>
      </c>
      <c r="B264">
        <v>131</v>
      </c>
      <c r="C264">
        <v>9</v>
      </c>
      <c r="D264" t="s">
        <v>255</v>
      </c>
      <c r="E264" t="s">
        <v>477</v>
      </c>
      <c r="F264" s="69">
        <v>0</v>
      </c>
      <c r="G264" s="69" t="str">
        <f>IF(ISBLANK('312'!P27),"",'312'!P27)</f>
        <v>w: if =0 &amp; E &lt;&gt; 0
w: if -ve</v>
      </c>
      <c r="H264" s="69" t="e">
        <f t="shared" si="12"/>
        <v>#VALUE!</v>
      </c>
      <c r="I264" t="b">
        <f t="shared" si="13"/>
        <v>1</v>
      </c>
      <c r="K264" t="b">
        <f t="shared" si="14"/>
        <v>0</v>
      </c>
      <c r="L264" t="s">
        <v>137</v>
      </c>
    </row>
    <row r="265" spans="1:12" x14ac:dyDescent="0.2">
      <c r="A265" t="s">
        <v>360</v>
      </c>
      <c r="B265">
        <v>132</v>
      </c>
      <c r="C265">
        <v>9</v>
      </c>
      <c r="D265" t="s">
        <v>255</v>
      </c>
      <c r="E265" t="s">
        <v>478</v>
      </c>
      <c r="F265" s="69">
        <v>0</v>
      </c>
      <c r="G265" s="69" t="str">
        <f>IF(ISBLANK('312'!Q27),"",'312'!Q27)</f>
        <v>w: if &gt; K minus L
w: if -ve</v>
      </c>
      <c r="H265" s="69" t="e">
        <f t="shared" si="12"/>
        <v>#VALUE!</v>
      </c>
      <c r="I265" t="b">
        <f t="shared" si="13"/>
        <v>1</v>
      </c>
      <c r="K265" t="b">
        <f t="shared" si="14"/>
        <v>0</v>
      </c>
      <c r="L265" t="s">
        <v>137</v>
      </c>
    </row>
    <row r="266" spans="1:12" x14ac:dyDescent="0.2">
      <c r="A266" t="s">
        <v>360</v>
      </c>
      <c r="B266">
        <v>133</v>
      </c>
      <c r="C266">
        <v>9</v>
      </c>
      <c r="D266" t="s">
        <v>255</v>
      </c>
      <c r="E266" t="s">
        <v>479</v>
      </c>
      <c r="F266" s="69">
        <v>0</v>
      </c>
      <c r="G266" s="69" t="str">
        <f>IF(ISBLANK('312'!R27),"",'312'!R27)</f>
        <v>w: if -ve</v>
      </c>
      <c r="H266" s="69" t="e">
        <f t="shared" si="12"/>
        <v>#VALUE!</v>
      </c>
      <c r="I266" t="b">
        <f t="shared" si="13"/>
        <v>1</v>
      </c>
      <c r="K266" t="b">
        <f t="shared" si="14"/>
        <v>0</v>
      </c>
      <c r="L266" t="s">
        <v>137</v>
      </c>
    </row>
    <row r="267" spans="1:12" x14ac:dyDescent="0.2">
      <c r="A267" t="s">
        <v>360</v>
      </c>
      <c r="B267">
        <v>135</v>
      </c>
      <c r="C267">
        <v>9</v>
      </c>
      <c r="D267" t="s">
        <v>255</v>
      </c>
      <c r="E267" t="s">
        <v>480</v>
      </c>
      <c r="F267" s="69">
        <v>0</v>
      </c>
      <c r="G267" s="69" t="str">
        <f>IF(ISBLANK('312'!T27),"",'312'!T27)</f>
        <v/>
      </c>
      <c r="H267" s="69" t="e">
        <f t="shared" si="12"/>
        <v>#VALUE!</v>
      </c>
      <c r="I267" t="b">
        <f t="shared" si="13"/>
        <v>1</v>
      </c>
      <c r="K267" t="b">
        <f t="shared" si="14"/>
        <v>0</v>
      </c>
      <c r="L267" t="s">
        <v>137</v>
      </c>
    </row>
    <row r="268" spans="1:12" x14ac:dyDescent="0.2">
      <c r="A268" t="s">
        <v>360</v>
      </c>
      <c r="B268">
        <v>120</v>
      </c>
      <c r="C268">
        <v>10</v>
      </c>
      <c r="D268" t="s">
        <v>258</v>
      </c>
      <c r="E268" t="s">
        <v>481</v>
      </c>
      <c r="F268" s="69">
        <v>0</v>
      </c>
      <c r="G268" s="69" t="str">
        <f>IF(ISBLANK('312'!E28),"",'312'!E28)</f>
        <v>w: if &lt; H
w: if -ve</v>
      </c>
      <c r="H268" s="69" t="e">
        <f t="shared" si="12"/>
        <v>#VALUE!</v>
      </c>
      <c r="I268" t="b">
        <f t="shared" si="13"/>
        <v>1</v>
      </c>
      <c r="K268" t="b">
        <f t="shared" si="14"/>
        <v>0</v>
      </c>
      <c r="L268" t="s">
        <v>137</v>
      </c>
    </row>
    <row r="269" spans="1:12" x14ac:dyDescent="0.2">
      <c r="A269" t="s">
        <v>360</v>
      </c>
      <c r="B269">
        <v>121</v>
      </c>
      <c r="C269">
        <v>10</v>
      </c>
      <c r="D269" t="s">
        <v>258</v>
      </c>
      <c r="E269" t="s">
        <v>482</v>
      </c>
      <c r="F269" s="69">
        <v>0</v>
      </c>
      <c r="G269" s="69" t="str">
        <f>IF(ISBLANK('312'!F28),"",'312'!F28)</f>
        <v>w: if &lt; I
w: if -ve</v>
      </c>
      <c r="H269" s="69" t="e">
        <f t="shared" si="12"/>
        <v>#VALUE!</v>
      </c>
      <c r="I269" t="b">
        <f t="shared" si="13"/>
        <v>1</v>
      </c>
      <c r="K269" t="b">
        <f t="shared" si="14"/>
        <v>0</v>
      </c>
      <c r="L269" t="s">
        <v>137</v>
      </c>
    </row>
    <row r="270" spans="1:12" x14ac:dyDescent="0.2">
      <c r="A270" t="s">
        <v>360</v>
      </c>
      <c r="B270">
        <v>122</v>
      </c>
      <c r="C270">
        <v>10</v>
      </c>
      <c r="D270" t="s">
        <v>258</v>
      </c>
      <c r="E270" t="s">
        <v>483</v>
      </c>
      <c r="F270" s="69">
        <v>0</v>
      </c>
      <c r="G270" s="69" t="str">
        <f>IF(ISBLANK('312'!G28),"",'312'!G28)</f>
        <v xml:space="preserve"> w: if &gt; A + B
w: if -ve</v>
      </c>
      <c r="H270" s="69" t="e">
        <f t="shared" si="12"/>
        <v>#VALUE!</v>
      </c>
      <c r="I270" t="b">
        <f t="shared" si="13"/>
        <v>1</v>
      </c>
      <c r="K270" t="b">
        <f t="shared" si="14"/>
        <v>0</v>
      </c>
      <c r="L270" t="s">
        <v>137</v>
      </c>
    </row>
    <row r="271" spans="1:12" x14ac:dyDescent="0.2">
      <c r="A271" t="s">
        <v>360</v>
      </c>
      <c r="B271">
        <v>123</v>
      </c>
      <c r="C271">
        <v>10</v>
      </c>
      <c r="D271" t="s">
        <v>258</v>
      </c>
      <c r="E271" t="s">
        <v>484</v>
      </c>
      <c r="F271" s="69">
        <v>0</v>
      </c>
      <c r="G271" s="69" t="str">
        <f>IF(ISBLANK('312'!H28),"",'312'!H28)</f>
        <v>w: if &lt; K
w: if -ve</v>
      </c>
      <c r="H271" s="69" t="e">
        <f t="shared" si="12"/>
        <v>#VALUE!</v>
      </c>
      <c r="I271" t="b">
        <f t="shared" si="13"/>
        <v>1</v>
      </c>
      <c r="K271" t="b">
        <f t="shared" si="14"/>
        <v>0</v>
      </c>
      <c r="L271" t="s">
        <v>137</v>
      </c>
    </row>
    <row r="272" spans="1:12" x14ac:dyDescent="0.2">
      <c r="A272" t="s">
        <v>360</v>
      </c>
      <c r="B272">
        <v>124</v>
      </c>
      <c r="C272">
        <v>10</v>
      </c>
      <c r="D272" t="s">
        <v>258</v>
      </c>
      <c r="E272" t="s">
        <v>485</v>
      </c>
      <c r="F272" s="69">
        <v>0</v>
      </c>
      <c r="G272" s="69" t="str">
        <f>IF(ISBLANK('312'!I28),"",'312'!I28)</f>
        <v>w: if &lt; L
w: if -ve</v>
      </c>
      <c r="H272" s="69" t="e">
        <f t="shared" si="12"/>
        <v>#VALUE!</v>
      </c>
      <c r="I272" t="b">
        <f t="shared" si="13"/>
        <v>1</v>
      </c>
      <c r="K272" t="b">
        <f t="shared" si="14"/>
        <v>0</v>
      </c>
      <c r="L272" t="s">
        <v>137</v>
      </c>
    </row>
    <row r="273" spans="1:12" x14ac:dyDescent="0.2">
      <c r="A273" t="s">
        <v>360</v>
      </c>
      <c r="B273">
        <v>125</v>
      </c>
      <c r="C273">
        <v>10</v>
      </c>
      <c r="D273" t="s">
        <v>258</v>
      </c>
      <c r="E273" t="s">
        <v>486</v>
      </c>
      <c r="F273" s="69">
        <v>0</v>
      </c>
      <c r="G273" s="69" t="str">
        <f>IF(ISBLANK('312'!J28),"",'312'!J28)</f>
        <v>w: if &gt; D minus E
w: if -ve</v>
      </c>
      <c r="H273" s="69" t="e">
        <f t="shared" si="12"/>
        <v>#VALUE!</v>
      </c>
      <c r="I273" t="b">
        <f t="shared" si="13"/>
        <v>1</v>
      </c>
      <c r="K273" t="b">
        <f t="shared" si="14"/>
        <v>0</v>
      </c>
      <c r="L273" t="s">
        <v>137</v>
      </c>
    </row>
    <row r="274" spans="1:12" x14ac:dyDescent="0.2">
      <c r="A274" t="s">
        <v>360</v>
      </c>
      <c r="B274">
        <v>127</v>
      </c>
      <c r="C274">
        <v>10</v>
      </c>
      <c r="D274" t="s">
        <v>258</v>
      </c>
      <c r="E274" t="s">
        <v>487</v>
      </c>
      <c r="F274" s="69">
        <v>0</v>
      </c>
      <c r="G274" s="69" t="str">
        <f>IF(ISBLANK('312'!L28),"",'312'!L28)</f>
        <v>w: if =0 &amp; A &lt;&gt; 0
w: if -ve</v>
      </c>
      <c r="H274" s="69" t="e">
        <f t="shared" si="12"/>
        <v>#VALUE!</v>
      </c>
      <c r="I274" t="b">
        <f t="shared" si="13"/>
        <v>1</v>
      </c>
      <c r="K274" t="b">
        <f t="shared" si="14"/>
        <v>0</v>
      </c>
      <c r="L274" t="s">
        <v>137</v>
      </c>
    </row>
    <row r="275" spans="1:12" x14ac:dyDescent="0.2">
      <c r="A275" t="s">
        <v>360</v>
      </c>
      <c r="B275">
        <v>128</v>
      </c>
      <c r="C275">
        <v>10</v>
      </c>
      <c r="D275" t="s">
        <v>258</v>
      </c>
      <c r="E275" t="s">
        <v>488</v>
      </c>
      <c r="F275" s="69">
        <v>0</v>
      </c>
      <c r="G275" s="69" t="str">
        <f>IF(ISBLANK('312'!M28),"",'312'!M28)</f>
        <v>w: if =0 &amp; B &lt;&gt; 0
w: if -ve</v>
      </c>
      <c r="H275" s="69" t="e">
        <f t="shared" si="12"/>
        <v>#VALUE!</v>
      </c>
      <c r="I275" t="b">
        <f t="shared" si="13"/>
        <v>1</v>
      </c>
      <c r="K275" t="b">
        <f t="shared" si="14"/>
        <v>0</v>
      </c>
      <c r="L275" t="s">
        <v>137</v>
      </c>
    </row>
    <row r="276" spans="1:12" x14ac:dyDescent="0.2">
      <c r="A276" t="s">
        <v>360</v>
      </c>
      <c r="B276">
        <v>129</v>
      </c>
      <c r="C276">
        <v>10</v>
      </c>
      <c r="D276" t="s">
        <v>258</v>
      </c>
      <c r="E276" t="s">
        <v>489</v>
      </c>
      <c r="F276" s="69">
        <v>0</v>
      </c>
      <c r="G276" s="69" t="str">
        <f>IF(ISBLANK('312'!N28),"",'312'!N28)</f>
        <v>w: if &gt; H + I
w: if -ve</v>
      </c>
      <c r="H276" s="69" t="e">
        <f t="shared" si="12"/>
        <v>#VALUE!</v>
      </c>
      <c r="I276" t="b">
        <f t="shared" si="13"/>
        <v>1</v>
      </c>
      <c r="K276" t="b">
        <f t="shared" si="14"/>
        <v>0</v>
      </c>
      <c r="L276" t="s">
        <v>137</v>
      </c>
    </row>
    <row r="277" spans="1:12" x14ac:dyDescent="0.2">
      <c r="A277" t="s">
        <v>360</v>
      </c>
      <c r="B277">
        <v>130</v>
      </c>
      <c r="C277">
        <v>10</v>
      </c>
      <c r="D277" t="s">
        <v>258</v>
      </c>
      <c r="E277" t="s">
        <v>490</v>
      </c>
      <c r="F277" s="69">
        <v>0</v>
      </c>
      <c r="G277" s="69" t="str">
        <f>IF(ISBLANK('312'!O28),"",'312'!O28)</f>
        <v>w: if =0 &amp; D &lt;&gt; 0
w: if -ve</v>
      </c>
      <c r="H277" s="69" t="e">
        <f t="shared" si="12"/>
        <v>#VALUE!</v>
      </c>
      <c r="I277" t="b">
        <f t="shared" si="13"/>
        <v>1</v>
      </c>
      <c r="K277" t="b">
        <f t="shared" si="14"/>
        <v>0</v>
      </c>
      <c r="L277" t="s">
        <v>137</v>
      </c>
    </row>
    <row r="278" spans="1:12" x14ac:dyDescent="0.2">
      <c r="A278" t="s">
        <v>360</v>
      </c>
      <c r="B278">
        <v>131</v>
      </c>
      <c r="C278">
        <v>10</v>
      </c>
      <c r="D278" t="s">
        <v>258</v>
      </c>
      <c r="E278" t="s">
        <v>491</v>
      </c>
      <c r="F278" s="69">
        <v>0</v>
      </c>
      <c r="G278" s="69" t="str">
        <f>IF(ISBLANK('312'!P28),"",'312'!P28)</f>
        <v>w: if =0 &amp; E &lt;&gt; 0
w: if -ve</v>
      </c>
      <c r="H278" s="69" t="e">
        <f t="shared" si="12"/>
        <v>#VALUE!</v>
      </c>
      <c r="I278" t="b">
        <f t="shared" si="13"/>
        <v>1</v>
      </c>
      <c r="K278" t="b">
        <f t="shared" si="14"/>
        <v>0</v>
      </c>
      <c r="L278" t="s">
        <v>137</v>
      </c>
    </row>
    <row r="279" spans="1:12" x14ac:dyDescent="0.2">
      <c r="A279" t="s">
        <v>360</v>
      </c>
      <c r="B279">
        <v>132</v>
      </c>
      <c r="C279">
        <v>10</v>
      </c>
      <c r="D279" t="s">
        <v>258</v>
      </c>
      <c r="E279" t="s">
        <v>492</v>
      </c>
      <c r="F279" s="69">
        <v>0</v>
      </c>
      <c r="G279" s="69" t="str">
        <f>IF(ISBLANK('312'!Q28),"",'312'!Q28)</f>
        <v>w: if &gt; K minus L
w: if -ve</v>
      </c>
      <c r="H279" s="69" t="e">
        <f t="shared" si="12"/>
        <v>#VALUE!</v>
      </c>
      <c r="I279" t="b">
        <f t="shared" si="13"/>
        <v>1</v>
      </c>
      <c r="K279" t="b">
        <f t="shared" si="14"/>
        <v>0</v>
      </c>
      <c r="L279" t="s">
        <v>137</v>
      </c>
    </row>
    <row r="280" spans="1:12" x14ac:dyDescent="0.2">
      <c r="A280" t="s">
        <v>360</v>
      </c>
      <c r="B280">
        <v>133</v>
      </c>
      <c r="C280">
        <v>10</v>
      </c>
      <c r="D280" t="s">
        <v>258</v>
      </c>
      <c r="E280" t="s">
        <v>493</v>
      </c>
      <c r="F280" s="69">
        <v>0</v>
      </c>
      <c r="G280" s="69" t="str">
        <f>IF(ISBLANK('312'!R28),"",'312'!R28)</f>
        <v>w: if -ve</v>
      </c>
      <c r="H280" s="69" t="e">
        <f t="shared" si="12"/>
        <v>#VALUE!</v>
      </c>
      <c r="I280" t="b">
        <f t="shared" si="13"/>
        <v>1</v>
      </c>
      <c r="K280" t="b">
        <f t="shared" si="14"/>
        <v>0</v>
      </c>
      <c r="L280" t="s">
        <v>137</v>
      </c>
    </row>
    <row r="281" spans="1:12" x14ac:dyDescent="0.2">
      <c r="A281" t="s">
        <v>360</v>
      </c>
      <c r="B281">
        <v>135</v>
      </c>
      <c r="C281">
        <v>10</v>
      </c>
      <c r="D281" t="s">
        <v>258</v>
      </c>
      <c r="E281" t="s">
        <v>494</v>
      </c>
      <c r="F281" s="69">
        <v>0</v>
      </c>
      <c r="G281" s="69" t="str">
        <f>IF(ISBLANK('312'!T28),"",'312'!T28)</f>
        <v/>
      </c>
      <c r="H281" s="69" t="e">
        <f t="shared" si="12"/>
        <v>#VALUE!</v>
      </c>
      <c r="I281" t="b">
        <f t="shared" si="13"/>
        <v>1</v>
      </c>
      <c r="K281" t="b">
        <f t="shared" si="14"/>
        <v>0</v>
      </c>
      <c r="L281" t="s">
        <v>137</v>
      </c>
    </row>
    <row r="282" spans="1:12" x14ac:dyDescent="0.2">
      <c r="A282" t="s">
        <v>360</v>
      </c>
      <c r="B282">
        <v>120</v>
      </c>
      <c r="C282">
        <v>11</v>
      </c>
      <c r="D282" t="s">
        <v>261</v>
      </c>
      <c r="E282" t="s">
        <v>495</v>
      </c>
      <c r="F282" s="69">
        <v>0</v>
      </c>
      <c r="G282" s="69" t="str">
        <f>IF(ISBLANK('312'!E29),"",'312'!E29)</f>
        <v>w: if &lt; H
w: if -ve</v>
      </c>
      <c r="H282" s="69" t="e">
        <f t="shared" si="12"/>
        <v>#VALUE!</v>
      </c>
      <c r="I282" t="b">
        <f t="shared" si="13"/>
        <v>1</v>
      </c>
      <c r="K282" t="b">
        <f t="shared" si="14"/>
        <v>0</v>
      </c>
      <c r="L282" t="s">
        <v>137</v>
      </c>
    </row>
    <row r="283" spans="1:12" x14ac:dyDescent="0.2">
      <c r="A283" t="s">
        <v>360</v>
      </c>
      <c r="B283">
        <v>121</v>
      </c>
      <c r="C283">
        <v>11</v>
      </c>
      <c r="D283" t="s">
        <v>261</v>
      </c>
      <c r="E283" t="s">
        <v>496</v>
      </c>
      <c r="F283" s="69">
        <v>0</v>
      </c>
      <c r="G283" s="69" t="str">
        <f>IF(ISBLANK('312'!F29),"",'312'!F29)</f>
        <v>w: if &lt; I
w: if -ve</v>
      </c>
      <c r="H283" s="69" t="e">
        <f t="shared" si="12"/>
        <v>#VALUE!</v>
      </c>
      <c r="I283" t="b">
        <f t="shared" si="13"/>
        <v>1</v>
      </c>
      <c r="K283" t="b">
        <f t="shared" si="14"/>
        <v>0</v>
      </c>
      <c r="L283" t="s">
        <v>137</v>
      </c>
    </row>
    <row r="284" spans="1:12" x14ac:dyDescent="0.2">
      <c r="A284" t="s">
        <v>360</v>
      </c>
      <c r="B284">
        <v>122</v>
      </c>
      <c r="C284">
        <v>11</v>
      </c>
      <c r="D284" t="s">
        <v>261</v>
      </c>
      <c r="E284" t="s">
        <v>497</v>
      </c>
      <c r="F284" s="69">
        <v>0</v>
      </c>
      <c r="G284" s="69" t="str">
        <f>IF(ISBLANK('312'!G29),"",'312'!G29)</f>
        <v xml:space="preserve"> w: if &gt; A + B
w: if -ve</v>
      </c>
      <c r="H284" s="69" t="e">
        <f t="shared" si="12"/>
        <v>#VALUE!</v>
      </c>
      <c r="I284" t="b">
        <f t="shared" si="13"/>
        <v>1</v>
      </c>
      <c r="K284" t="b">
        <f t="shared" si="14"/>
        <v>0</v>
      </c>
      <c r="L284" t="s">
        <v>137</v>
      </c>
    </row>
    <row r="285" spans="1:12" x14ac:dyDescent="0.2">
      <c r="A285" t="s">
        <v>360</v>
      </c>
      <c r="B285">
        <v>123</v>
      </c>
      <c r="C285">
        <v>11</v>
      </c>
      <c r="D285" t="s">
        <v>261</v>
      </c>
      <c r="E285" t="s">
        <v>498</v>
      </c>
      <c r="F285" s="69">
        <v>0</v>
      </c>
      <c r="G285" s="69" t="str">
        <f>IF(ISBLANK('312'!H29),"",'312'!H29)</f>
        <v>w: if &lt; K
w: if -ve</v>
      </c>
      <c r="H285" s="69" t="e">
        <f t="shared" si="12"/>
        <v>#VALUE!</v>
      </c>
      <c r="I285" t="b">
        <f t="shared" si="13"/>
        <v>1</v>
      </c>
      <c r="K285" t="b">
        <f t="shared" si="14"/>
        <v>0</v>
      </c>
      <c r="L285" t="s">
        <v>137</v>
      </c>
    </row>
    <row r="286" spans="1:12" x14ac:dyDescent="0.2">
      <c r="A286" t="s">
        <v>360</v>
      </c>
      <c r="B286">
        <v>124</v>
      </c>
      <c r="C286">
        <v>11</v>
      </c>
      <c r="D286" t="s">
        <v>261</v>
      </c>
      <c r="E286" t="s">
        <v>499</v>
      </c>
      <c r="F286" s="69">
        <v>0</v>
      </c>
      <c r="G286" s="69" t="str">
        <f>IF(ISBLANK('312'!I29),"",'312'!I29)</f>
        <v>w: if &lt; L
w: if -ve</v>
      </c>
      <c r="H286" s="69" t="e">
        <f t="shared" si="12"/>
        <v>#VALUE!</v>
      </c>
      <c r="I286" t="b">
        <f t="shared" si="13"/>
        <v>1</v>
      </c>
      <c r="K286" t="b">
        <f t="shared" si="14"/>
        <v>0</v>
      </c>
      <c r="L286" t="s">
        <v>137</v>
      </c>
    </row>
    <row r="287" spans="1:12" x14ac:dyDescent="0.2">
      <c r="A287" t="s">
        <v>360</v>
      </c>
      <c r="B287">
        <v>125</v>
      </c>
      <c r="C287">
        <v>11</v>
      </c>
      <c r="D287" t="s">
        <v>261</v>
      </c>
      <c r="E287" t="s">
        <v>500</v>
      </c>
      <c r="F287" s="69">
        <v>0</v>
      </c>
      <c r="G287" s="69" t="str">
        <f>IF(ISBLANK('312'!J29),"",'312'!J29)</f>
        <v>w: if &gt; D minus E
w: if -ve</v>
      </c>
      <c r="H287" s="69" t="e">
        <f t="shared" si="12"/>
        <v>#VALUE!</v>
      </c>
      <c r="I287" t="b">
        <f t="shared" si="13"/>
        <v>1</v>
      </c>
      <c r="K287" t="b">
        <f t="shared" si="14"/>
        <v>0</v>
      </c>
      <c r="L287" t="s">
        <v>137</v>
      </c>
    </row>
    <row r="288" spans="1:12" x14ac:dyDescent="0.2">
      <c r="A288" t="s">
        <v>360</v>
      </c>
      <c r="B288">
        <v>127</v>
      </c>
      <c r="C288">
        <v>11</v>
      </c>
      <c r="D288" t="s">
        <v>261</v>
      </c>
      <c r="E288" t="s">
        <v>501</v>
      </c>
      <c r="F288" s="69">
        <v>0</v>
      </c>
      <c r="G288" s="69" t="str">
        <f>IF(ISBLANK('312'!L29),"",'312'!L29)</f>
        <v>w: if =0 &amp; A &lt;&gt; 0
w: if -ve</v>
      </c>
      <c r="H288" s="69" t="e">
        <f t="shared" si="12"/>
        <v>#VALUE!</v>
      </c>
      <c r="I288" t="b">
        <f t="shared" si="13"/>
        <v>1</v>
      </c>
      <c r="K288" t="b">
        <f t="shared" si="14"/>
        <v>0</v>
      </c>
      <c r="L288" t="s">
        <v>137</v>
      </c>
    </row>
    <row r="289" spans="1:12" x14ac:dyDescent="0.2">
      <c r="A289" t="s">
        <v>360</v>
      </c>
      <c r="B289">
        <v>128</v>
      </c>
      <c r="C289">
        <v>11</v>
      </c>
      <c r="D289" t="s">
        <v>261</v>
      </c>
      <c r="E289" t="s">
        <v>502</v>
      </c>
      <c r="F289" s="69">
        <v>0</v>
      </c>
      <c r="G289" s="69" t="str">
        <f>IF(ISBLANK('312'!M29),"",'312'!M29)</f>
        <v>w: if =0 &amp; B &lt;&gt; 0
w: if -ve</v>
      </c>
      <c r="H289" s="69" t="e">
        <f t="shared" si="12"/>
        <v>#VALUE!</v>
      </c>
      <c r="I289" t="b">
        <f t="shared" si="13"/>
        <v>1</v>
      </c>
      <c r="K289" t="b">
        <f t="shared" si="14"/>
        <v>0</v>
      </c>
      <c r="L289" t="s">
        <v>137</v>
      </c>
    </row>
    <row r="290" spans="1:12" x14ac:dyDescent="0.2">
      <c r="A290" t="s">
        <v>360</v>
      </c>
      <c r="B290">
        <v>129</v>
      </c>
      <c r="C290">
        <v>11</v>
      </c>
      <c r="D290" t="s">
        <v>261</v>
      </c>
      <c r="E290" t="s">
        <v>503</v>
      </c>
      <c r="F290" s="69">
        <v>0</v>
      </c>
      <c r="G290" s="69" t="str">
        <f>IF(ISBLANK('312'!N29),"",'312'!N29)</f>
        <v>w: if &gt; H + I
w: if -ve</v>
      </c>
      <c r="H290" s="69" t="e">
        <f t="shared" si="12"/>
        <v>#VALUE!</v>
      </c>
      <c r="I290" t="b">
        <f t="shared" si="13"/>
        <v>1</v>
      </c>
      <c r="K290" t="b">
        <f t="shared" si="14"/>
        <v>0</v>
      </c>
      <c r="L290" t="s">
        <v>137</v>
      </c>
    </row>
    <row r="291" spans="1:12" x14ac:dyDescent="0.2">
      <c r="A291" t="s">
        <v>360</v>
      </c>
      <c r="B291">
        <v>130</v>
      </c>
      <c r="C291">
        <v>11</v>
      </c>
      <c r="D291" t="s">
        <v>261</v>
      </c>
      <c r="E291" t="s">
        <v>504</v>
      </c>
      <c r="F291" s="69">
        <v>0</v>
      </c>
      <c r="G291" s="69" t="str">
        <f>IF(ISBLANK('312'!O29),"",'312'!O29)</f>
        <v>w: if =0 &amp; D &lt;&gt; 0
w: if -ve</v>
      </c>
      <c r="H291" s="69" t="e">
        <f t="shared" si="12"/>
        <v>#VALUE!</v>
      </c>
      <c r="I291" t="b">
        <f t="shared" si="13"/>
        <v>1</v>
      </c>
      <c r="K291" t="b">
        <f t="shared" si="14"/>
        <v>0</v>
      </c>
      <c r="L291" t="s">
        <v>137</v>
      </c>
    </row>
    <row r="292" spans="1:12" x14ac:dyDescent="0.2">
      <c r="A292" t="s">
        <v>360</v>
      </c>
      <c r="B292">
        <v>131</v>
      </c>
      <c r="C292">
        <v>11</v>
      </c>
      <c r="D292" t="s">
        <v>261</v>
      </c>
      <c r="E292" t="s">
        <v>505</v>
      </c>
      <c r="F292" s="69">
        <v>0</v>
      </c>
      <c r="G292" s="69" t="str">
        <f>IF(ISBLANK('312'!P29),"",'312'!P29)</f>
        <v>w: if =0 &amp; E &lt;&gt; 0
w: if -ve</v>
      </c>
      <c r="H292" s="69" t="e">
        <f t="shared" si="12"/>
        <v>#VALUE!</v>
      </c>
      <c r="I292" t="b">
        <f t="shared" si="13"/>
        <v>1</v>
      </c>
      <c r="K292" t="b">
        <f t="shared" si="14"/>
        <v>0</v>
      </c>
      <c r="L292" t="s">
        <v>137</v>
      </c>
    </row>
    <row r="293" spans="1:12" x14ac:dyDescent="0.2">
      <c r="A293" t="s">
        <v>360</v>
      </c>
      <c r="B293">
        <v>132</v>
      </c>
      <c r="C293">
        <v>11</v>
      </c>
      <c r="D293" t="s">
        <v>261</v>
      </c>
      <c r="E293" t="s">
        <v>506</v>
      </c>
      <c r="F293" s="69">
        <v>0</v>
      </c>
      <c r="G293" s="69" t="str">
        <f>IF(ISBLANK('312'!Q29),"",'312'!Q29)</f>
        <v>w: if &gt; K minus L
w: if -ve</v>
      </c>
      <c r="H293" s="69" t="e">
        <f t="shared" si="12"/>
        <v>#VALUE!</v>
      </c>
      <c r="I293" t="b">
        <f t="shared" si="13"/>
        <v>1</v>
      </c>
      <c r="K293" t="b">
        <f t="shared" si="14"/>
        <v>0</v>
      </c>
      <c r="L293" t="s">
        <v>137</v>
      </c>
    </row>
    <row r="294" spans="1:12" x14ac:dyDescent="0.2">
      <c r="A294" t="s">
        <v>360</v>
      </c>
      <c r="B294">
        <v>133</v>
      </c>
      <c r="C294">
        <v>11</v>
      </c>
      <c r="D294" t="s">
        <v>261</v>
      </c>
      <c r="E294" t="s">
        <v>507</v>
      </c>
      <c r="F294" s="69">
        <v>0</v>
      </c>
      <c r="G294" s="69" t="str">
        <f>IF(ISBLANK('312'!R29),"",'312'!R29)</f>
        <v>w: if -ve</v>
      </c>
      <c r="H294" s="69" t="e">
        <f t="shared" si="12"/>
        <v>#VALUE!</v>
      </c>
      <c r="I294" t="b">
        <f t="shared" si="13"/>
        <v>1</v>
      </c>
      <c r="K294" t="b">
        <f t="shared" si="14"/>
        <v>0</v>
      </c>
      <c r="L294" t="s">
        <v>137</v>
      </c>
    </row>
    <row r="295" spans="1:12" x14ac:dyDescent="0.2">
      <c r="A295" t="s">
        <v>360</v>
      </c>
      <c r="B295">
        <v>135</v>
      </c>
      <c r="C295">
        <v>11</v>
      </c>
      <c r="D295" t="s">
        <v>261</v>
      </c>
      <c r="E295" t="s">
        <v>508</v>
      </c>
      <c r="F295" s="69">
        <v>0</v>
      </c>
      <c r="G295" s="69" t="str">
        <f>IF(ISBLANK('312'!T29),"",'312'!T29)</f>
        <v/>
      </c>
      <c r="H295" s="69" t="e">
        <f t="shared" si="12"/>
        <v>#VALUE!</v>
      </c>
      <c r="I295" t="b">
        <f t="shared" si="13"/>
        <v>1</v>
      </c>
      <c r="K295" t="b">
        <f t="shared" si="14"/>
        <v>0</v>
      </c>
      <c r="L295" t="s">
        <v>137</v>
      </c>
    </row>
    <row r="296" spans="1:12" x14ac:dyDescent="0.2">
      <c r="A296" t="s">
        <v>360</v>
      </c>
      <c r="B296">
        <v>120</v>
      </c>
      <c r="C296">
        <v>12</v>
      </c>
      <c r="D296" t="s">
        <v>264</v>
      </c>
      <c r="E296" t="s">
        <v>509</v>
      </c>
      <c r="F296" s="69">
        <v>0</v>
      </c>
      <c r="G296" s="69" t="str">
        <f>IF(ISBLANK('312'!E30),"",'312'!E30)</f>
        <v>w: if &lt; H
w: if -ve</v>
      </c>
      <c r="H296" s="69" t="e">
        <f t="shared" si="12"/>
        <v>#VALUE!</v>
      </c>
      <c r="I296" t="b">
        <f t="shared" si="13"/>
        <v>1</v>
      </c>
      <c r="K296" t="b">
        <f t="shared" si="14"/>
        <v>0</v>
      </c>
      <c r="L296" t="s">
        <v>137</v>
      </c>
    </row>
    <row r="297" spans="1:12" x14ac:dyDescent="0.2">
      <c r="A297" t="s">
        <v>360</v>
      </c>
      <c r="B297">
        <v>121</v>
      </c>
      <c r="C297">
        <v>12</v>
      </c>
      <c r="D297" t="s">
        <v>264</v>
      </c>
      <c r="E297" t="s">
        <v>510</v>
      </c>
      <c r="F297" s="69">
        <v>0</v>
      </c>
      <c r="G297" s="69" t="str">
        <f>IF(ISBLANK('312'!F30),"",'312'!F30)</f>
        <v>w: if &lt; I
w: if -ve</v>
      </c>
      <c r="H297" s="69" t="e">
        <f t="shared" si="12"/>
        <v>#VALUE!</v>
      </c>
      <c r="I297" t="b">
        <f t="shared" si="13"/>
        <v>1</v>
      </c>
      <c r="K297" t="b">
        <f t="shared" si="14"/>
        <v>0</v>
      </c>
      <c r="L297" t="s">
        <v>137</v>
      </c>
    </row>
    <row r="298" spans="1:12" x14ac:dyDescent="0.2">
      <c r="A298" t="s">
        <v>360</v>
      </c>
      <c r="B298">
        <v>122</v>
      </c>
      <c r="C298">
        <v>12</v>
      </c>
      <c r="D298" t="s">
        <v>264</v>
      </c>
      <c r="E298" t="s">
        <v>511</v>
      </c>
      <c r="F298" s="69">
        <v>0</v>
      </c>
      <c r="G298" s="69" t="str">
        <f>IF(ISBLANK('312'!G30),"",'312'!G30)</f>
        <v xml:space="preserve"> w: if &gt; A + B
w: if -ve</v>
      </c>
      <c r="H298" s="69" t="e">
        <f t="shared" si="12"/>
        <v>#VALUE!</v>
      </c>
      <c r="I298" t="b">
        <f t="shared" si="13"/>
        <v>1</v>
      </c>
      <c r="K298" t="b">
        <f t="shared" si="14"/>
        <v>0</v>
      </c>
      <c r="L298" t="s">
        <v>137</v>
      </c>
    </row>
    <row r="299" spans="1:12" x14ac:dyDescent="0.2">
      <c r="A299" t="s">
        <v>360</v>
      </c>
      <c r="B299">
        <v>123</v>
      </c>
      <c r="C299">
        <v>12</v>
      </c>
      <c r="D299" t="s">
        <v>264</v>
      </c>
      <c r="E299" t="s">
        <v>512</v>
      </c>
      <c r="F299" s="69">
        <v>0</v>
      </c>
      <c r="G299" s="69" t="str">
        <f>IF(ISBLANK('312'!H30),"",'312'!H30)</f>
        <v>w: if &lt; K
w: if -ve</v>
      </c>
      <c r="H299" s="69" t="e">
        <f t="shared" si="12"/>
        <v>#VALUE!</v>
      </c>
      <c r="I299" t="b">
        <f t="shared" si="13"/>
        <v>1</v>
      </c>
      <c r="K299" t="b">
        <f t="shared" si="14"/>
        <v>0</v>
      </c>
      <c r="L299" t="s">
        <v>137</v>
      </c>
    </row>
    <row r="300" spans="1:12" x14ac:dyDescent="0.2">
      <c r="A300" t="s">
        <v>360</v>
      </c>
      <c r="B300">
        <v>124</v>
      </c>
      <c r="C300">
        <v>12</v>
      </c>
      <c r="D300" t="s">
        <v>264</v>
      </c>
      <c r="E300" t="s">
        <v>513</v>
      </c>
      <c r="F300" s="69">
        <v>0</v>
      </c>
      <c r="G300" s="69" t="str">
        <f>IF(ISBLANK('312'!I30),"",'312'!I30)</f>
        <v>w: if &lt; L
w: if -ve</v>
      </c>
      <c r="H300" s="69" t="e">
        <f t="shared" si="12"/>
        <v>#VALUE!</v>
      </c>
      <c r="I300" t="b">
        <f t="shared" si="13"/>
        <v>1</v>
      </c>
      <c r="K300" t="b">
        <f t="shared" si="14"/>
        <v>0</v>
      </c>
      <c r="L300" t="s">
        <v>137</v>
      </c>
    </row>
    <row r="301" spans="1:12" x14ac:dyDescent="0.2">
      <c r="A301" t="s">
        <v>360</v>
      </c>
      <c r="B301">
        <v>125</v>
      </c>
      <c r="C301">
        <v>12</v>
      </c>
      <c r="D301" t="s">
        <v>264</v>
      </c>
      <c r="E301" t="s">
        <v>514</v>
      </c>
      <c r="F301" s="69">
        <v>0</v>
      </c>
      <c r="G301" s="69" t="str">
        <f>IF(ISBLANK('312'!J30),"",'312'!J30)</f>
        <v>w: if &gt; D minus E
w: if -ve</v>
      </c>
      <c r="H301" s="69" t="e">
        <f t="shared" si="12"/>
        <v>#VALUE!</v>
      </c>
      <c r="I301" t="b">
        <f t="shared" si="13"/>
        <v>1</v>
      </c>
      <c r="K301" t="b">
        <f t="shared" si="14"/>
        <v>0</v>
      </c>
      <c r="L301" t="s">
        <v>137</v>
      </c>
    </row>
    <row r="302" spans="1:12" x14ac:dyDescent="0.2">
      <c r="A302" t="s">
        <v>360</v>
      </c>
      <c r="B302">
        <v>127</v>
      </c>
      <c r="C302">
        <v>12</v>
      </c>
      <c r="D302" t="s">
        <v>264</v>
      </c>
      <c r="E302" t="s">
        <v>515</v>
      </c>
      <c r="F302" s="69">
        <v>0</v>
      </c>
      <c r="G302" s="69" t="str">
        <f>IF(ISBLANK('312'!L30),"",'312'!L30)</f>
        <v>w: if =0 &amp; A &lt;&gt; 0
w: if -ve</v>
      </c>
      <c r="H302" s="69" t="e">
        <f t="shared" si="12"/>
        <v>#VALUE!</v>
      </c>
      <c r="I302" t="b">
        <f t="shared" si="13"/>
        <v>1</v>
      </c>
      <c r="K302" t="b">
        <f t="shared" si="14"/>
        <v>0</v>
      </c>
      <c r="L302" t="s">
        <v>137</v>
      </c>
    </row>
    <row r="303" spans="1:12" x14ac:dyDescent="0.2">
      <c r="A303" t="s">
        <v>360</v>
      </c>
      <c r="B303">
        <v>128</v>
      </c>
      <c r="C303">
        <v>12</v>
      </c>
      <c r="D303" t="s">
        <v>264</v>
      </c>
      <c r="E303" t="s">
        <v>516</v>
      </c>
      <c r="F303" s="69">
        <v>0</v>
      </c>
      <c r="G303" s="69" t="str">
        <f>IF(ISBLANK('312'!M30),"",'312'!M30)</f>
        <v>w: if =0 &amp; B &lt;&gt; 0
w: if -ve</v>
      </c>
      <c r="H303" s="69" t="e">
        <f t="shared" si="12"/>
        <v>#VALUE!</v>
      </c>
      <c r="I303" t="b">
        <f t="shared" si="13"/>
        <v>1</v>
      </c>
      <c r="K303" t="b">
        <f t="shared" si="14"/>
        <v>0</v>
      </c>
      <c r="L303" t="s">
        <v>137</v>
      </c>
    </row>
    <row r="304" spans="1:12" x14ac:dyDescent="0.2">
      <c r="A304" t="s">
        <v>360</v>
      </c>
      <c r="B304">
        <v>129</v>
      </c>
      <c r="C304">
        <v>12</v>
      </c>
      <c r="D304" t="s">
        <v>264</v>
      </c>
      <c r="E304" t="s">
        <v>517</v>
      </c>
      <c r="F304" s="69">
        <v>0</v>
      </c>
      <c r="G304" s="69" t="str">
        <f>IF(ISBLANK('312'!N30),"",'312'!N30)</f>
        <v>w: if &gt; H + I
w: if -ve</v>
      </c>
      <c r="H304" s="69" t="e">
        <f t="shared" si="12"/>
        <v>#VALUE!</v>
      </c>
      <c r="I304" t="b">
        <f t="shared" si="13"/>
        <v>1</v>
      </c>
      <c r="K304" t="b">
        <f t="shared" si="14"/>
        <v>0</v>
      </c>
      <c r="L304" t="s">
        <v>137</v>
      </c>
    </row>
    <row r="305" spans="1:12" x14ac:dyDescent="0.2">
      <c r="A305" t="s">
        <v>360</v>
      </c>
      <c r="B305">
        <v>130</v>
      </c>
      <c r="C305">
        <v>12</v>
      </c>
      <c r="D305" t="s">
        <v>264</v>
      </c>
      <c r="E305" t="s">
        <v>518</v>
      </c>
      <c r="F305" s="69">
        <v>0</v>
      </c>
      <c r="G305" s="69" t="str">
        <f>IF(ISBLANK('312'!O30),"",'312'!O30)</f>
        <v>w: if =0 &amp; D &lt;&gt; 0
w: if -ve</v>
      </c>
      <c r="H305" s="69" t="e">
        <f t="shared" si="12"/>
        <v>#VALUE!</v>
      </c>
      <c r="I305" t="b">
        <f t="shared" si="13"/>
        <v>1</v>
      </c>
      <c r="K305" t="b">
        <f t="shared" si="14"/>
        <v>0</v>
      </c>
      <c r="L305" t="s">
        <v>137</v>
      </c>
    </row>
    <row r="306" spans="1:12" x14ac:dyDescent="0.2">
      <c r="A306" t="s">
        <v>360</v>
      </c>
      <c r="B306">
        <v>131</v>
      </c>
      <c r="C306">
        <v>12</v>
      </c>
      <c r="D306" t="s">
        <v>264</v>
      </c>
      <c r="E306" t="s">
        <v>519</v>
      </c>
      <c r="F306" s="69">
        <v>0</v>
      </c>
      <c r="G306" s="69" t="str">
        <f>IF(ISBLANK('312'!P30),"",'312'!P30)</f>
        <v>w: if =0 &amp; E &lt;&gt; 0
w: if -ve</v>
      </c>
      <c r="H306" s="69" t="e">
        <f t="shared" si="12"/>
        <v>#VALUE!</v>
      </c>
      <c r="I306" t="b">
        <f t="shared" si="13"/>
        <v>1</v>
      </c>
      <c r="K306" t="b">
        <f t="shared" si="14"/>
        <v>0</v>
      </c>
      <c r="L306" t="s">
        <v>137</v>
      </c>
    </row>
    <row r="307" spans="1:12" x14ac:dyDescent="0.2">
      <c r="A307" t="s">
        <v>360</v>
      </c>
      <c r="B307">
        <v>132</v>
      </c>
      <c r="C307">
        <v>12</v>
      </c>
      <c r="D307" t="s">
        <v>264</v>
      </c>
      <c r="E307" t="s">
        <v>520</v>
      </c>
      <c r="F307" s="69">
        <v>0</v>
      </c>
      <c r="G307" s="69" t="str">
        <f>IF(ISBLANK('312'!Q30),"",'312'!Q30)</f>
        <v>w: if &gt; K minus L
w: if -ve</v>
      </c>
      <c r="H307" s="69" t="e">
        <f t="shared" si="12"/>
        <v>#VALUE!</v>
      </c>
      <c r="I307" t="b">
        <f t="shared" si="13"/>
        <v>1</v>
      </c>
      <c r="K307" t="b">
        <f t="shared" si="14"/>
        <v>0</v>
      </c>
      <c r="L307" t="s">
        <v>137</v>
      </c>
    </row>
    <row r="308" spans="1:12" x14ac:dyDescent="0.2">
      <c r="A308" t="s">
        <v>360</v>
      </c>
      <c r="B308">
        <v>133</v>
      </c>
      <c r="C308">
        <v>12</v>
      </c>
      <c r="D308" t="s">
        <v>264</v>
      </c>
      <c r="E308" t="s">
        <v>521</v>
      </c>
      <c r="F308" s="69">
        <v>0</v>
      </c>
      <c r="G308" s="69" t="str">
        <f>IF(ISBLANK('312'!R30),"",'312'!R30)</f>
        <v>w: if -ve</v>
      </c>
      <c r="H308" s="69" t="e">
        <f t="shared" si="12"/>
        <v>#VALUE!</v>
      </c>
      <c r="I308" t="b">
        <f t="shared" si="13"/>
        <v>1</v>
      </c>
      <c r="K308" t="b">
        <f t="shared" si="14"/>
        <v>0</v>
      </c>
      <c r="L308" t="s">
        <v>137</v>
      </c>
    </row>
    <row r="309" spans="1:12" x14ac:dyDescent="0.2">
      <c r="A309" t="s">
        <v>360</v>
      </c>
      <c r="B309">
        <v>135</v>
      </c>
      <c r="C309">
        <v>12</v>
      </c>
      <c r="D309" t="s">
        <v>264</v>
      </c>
      <c r="E309" t="s">
        <v>522</v>
      </c>
      <c r="F309" s="69">
        <v>0</v>
      </c>
      <c r="G309" s="69" t="str">
        <f>IF(ISBLANK('312'!T30),"",'312'!T30)</f>
        <v/>
      </c>
      <c r="H309" s="69" t="e">
        <f t="shared" si="12"/>
        <v>#VALUE!</v>
      </c>
      <c r="I309" t="b">
        <f t="shared" si="13"/>
        <v>1</v>
      </c>
      <c r="K309" t="b">
        <f t="shared" si="14"/>
        <v>0</v>
      </c>
      <c r="L309" t="s">
        <v>137</v>
      </c>
    </row>
    <row r="310" spans="1:12" x14ac:dyDescent="0.2">
      <c r="A310" t="s">
        <v>360</v>
      </c>
      <c r="B310">
        <v>120</v>
      </c>
      <c r="C310">
        <v>13</v>
      </c>
      <c r="D310" t="s">
        <v>267</v>
      </c>
      <c r="E310" t="s">
        <v>523</v>
      </c>
      <c r="F310" s="69">
        <v>0</v>
      </c>
      <c r="G310" s="69" t="str">
        <f>IF(ISBLANK('312'!E31),"",'312'!E31)</f>
        <v>w: if &lt; H
w: if -ve</v>
      </c>
      <c r="H310" s="69" t="e">
        <f t="shared" si="12"/>
        <v>#VALUE!</v>
      </c>
      <c r="I310" t="b">
        <f t="shared" si="13"/>
        <v>1</v>
      </c>
      <c r="K310" t="b">
        <f t="shared" si="14"/>
        <v>0</v>
      </c>
      <c r="L310" t="s">
        <v>137</v>
      </c>
    </row>
    <row r="311" spans="1:12" x14ac:dyDescent="0.2">
      <c r="A311" t="s">
        <v>360</v>
      </c>
      <c r="B311">
        <v>121</v>
      </c>
      <c r="C311">
        <v>13</v>
      </c>
      <c r="D311" t="s">
        <v>267</v>
      </c>
      <c r="E311" t="s">
        <v>524</v>
      </c>
      <c r="F311" s="69">
        <v>0</v>
      </c>
      <c r="G311" s="69" t="str">
        <f>IF(ISBLANK('312'!F31),"",'312'!F31)</f>
        <v>w: if &lt; I
w: if -ve</v>
      </c>
      <c r="H311" s="69" t="e">
        <f t="shared" si="12"/>
        <v>#VALUE!</v>
      </c>
      <c r="I311" t="b">
        <f t="shared" si="13"/>
        <v>1</v>
      </c>
      <c r="K311" t="b">
        <f t="shared" si="14"/>
        <v>0</v>
      </c>
      <c r="L311" t="s">
        <v>137</v>
      </c>
    </row>
    <row r="312" spans="1:12" x14ac:dyDescent="0.2">
      <c r="A312" t="s">
        <v>360</v>
      </c>
      <c r="B312">
        <v>122</v>
      </c>
      <c r="C312">
        <v>13</v>
      </c>
      <c r="D312" t="s">
        <v>267</v>
      </c>
      <c r="E312" t="s">
        <v>525</v>
      </c>
      <c r="F312" s="69">
        <v>0</v>
      </c>
      <c r="G312" s="69" t="str">
        <f>IF(ISBLANK('312'!G31),"",'312'!G31)</f>
        <v xml:space="preserve"> w: if &gt; A + B
w: if -ve</v>
      </c>
      <c r="H312" s="69" t="e">
        <f t="shared" si="12"/>
        <v>#VALUE!</v>
      </c>
      <c r="I312" t="b">
        <f t="shared" si="13"/>
        <v>1</v>
      </c>
      <c r="K312" t="b">
        <f t="shared" si="14"/>
        <v>0</v>
      </c>
      <c r="L312" t="s">
        <v>137</v>
      </c>
    </row>
    <row r="313" spans="1:12" x14ac:dyDescent="0.2">
      <c r="A313" t="s">
        <v>360</v>
      </c>
      <c r="B313">
        <v>123</v>
      </c>
      <c r="C313">
        <v>13</v>
      </c>
      <c r="D313" t="s">
        <v>267</v>
      </c>
      <c r="E313" t="s">
        <v>526</v>
      </c>
      <c r="F313" s="69">
        <v>0</v>
      </c>
      <c r="G313" s="69" t="str">
        <f>IF(ISBLANK('312'!H31),"",'312'!H31)</f>
        <v>w: if &lt; K
w: if -ve</v>
      </c>
      <c r="H313" s="69" t="e">
        <f t="shared" si="12"/>
        <v>#VALUE!</v>
      </c>
      <c r="I313" t="b">
        <f t="shared" si="13"/>
        <v>1</v>
      </c>
      <c r="K313" t="b">
        <f t="shared" si="14"/>
        <v>0</v>
      </c>
      <c r="L313" t="s">
        <v>137</v>
      </c>
    </row>
    <row r="314" spans="1:12" x14ac:dyDescent="0.2">
      <c r="A314" t="s">
        <v>360</v>
      </c>
      <c r="B314">
        <v>124</v>
      </c>
      <c r="C314">
        <v>13</v>
      </c>
      <c r="D314" t="s">
        <v>267</v>
      </c>
      <c r="E314" t="s">
        <v>527</v>
      </c>
      <c r="F314" s="69">
        <v>0</v>
      </c>
      <c r="G314" s="69" t="str">
        <f>IF(ISBLANK('312'!I31),"",'312'!I31)</f>
        <v>w: if &lt; L
w: if -ve</v>
      </c>
      <c r="H314" s="69" t="e">
        <f t="shared" si="12"/>
        <v>#VALUE!</v>
      </c>
      <c r="I314" t="b">
        <f t="shared" si="13"/>
        <v>1</v>
      </c>
      <c r="K314" t="b">
        <f t="shared" si="14"/>
        <v>0</v>
      </c>
      <c r="L314" t="s">
        <v>137</v>
      </c>
    </row>
    <row r="315" spans="1:12" x14ac:dyDescent="0.2">
      <c r="A315" t="s">
        <v>360</v>
      </c>
      <c r="B315">
        <v>125</v>
      </c>
      <c r="C315">
        <v>13</v>
      </c>
      <c r="D315" t="s">
        <v>267</v>
      </c>
      <c r="E315" t="s">
        <v>528</v>
      </c>
      <c r="F315" s="69">
        <v>0</v>
      </c>
      <c r="G315" s="69" t="str">
        <f>IF(ISBLANK('312'!J31),"",'312'!J31)</f>
        <v>w: if &gt; D minus E
w: if -ve</v>
      </c>
      <c r="H315" s="69" t="e">
        <f t="shared" si="12"/>
        <v>#VALUE!</v>
      </c>
      <c r="I315" t="b">
        <f t="shared" si="13"/>
        <v>1</v>
      </c>
      <c r="K315" t="b">
        <f t="shared" si="14"/>
        <v>0</v>
      </c>
      <c r="L315" t="s">
        <v>137</v>
      </c>
    </row>
    <row r="316" spans="1:12" x14ac:dyDescent="0.2">
      <c r="A316" t="s">
        <v>360</v>
      </c>
      <c r="B316">
        <v>127</v>
      </c>
      <c r="C316">
        <v>13</v>
      </c>
      <c r="D316" t="s">
        <v>267</v>
      </c>
      <c r="E316" t="s">
        <v>529</v>
      </c>
      <c r="F316" s="69">
        <v>0</v>
      </c>
      <c r="G316" s="69" t="str">
        <f>IF(ISBLANK('312'!L31),"",'312'!L31)</f>
        <v>w: if =0 &amp; A &lt;&gt; 0
w: if -ve</v>
      </c>
      <c r="H316" s="69" t="e">
        <f t="shared" si="12"/>
        <v>#VALUE!</v>
      </c>
      <c r="I316" t="b">
        <f t="shared" si="13"/>
        <v>1</v>
      </c>
      <c r="K316" t="b">
        <f t="shared" si="14"/>
        <v>0</v>
      </c>
      <c r="L316" t="s">
        <v>137</v>
      </c>
    </row>
    <row r="317" spans="1:12" x14ac:dyDescent="0.2">
      <c r="A317" t="s">
        <v>360</v>
      </c>
      <c r="B317">
        <v>128</v>
      </c>
      <c r="C317">
        <v>13</v>
      </c>
      <c r="D317" t="s">
        <v>267</v>
      </c>
      <c r="E317" t="s">
        <v>530</v>
      </c>
      <c r="F317" s="69">
        <v>0</v>
      </c>
      <c r="G317" s="69" t="str">
        <f>IF(ISBLANK('312'!M31),"",'312'!M31)</f>
        <v>w: if =0 &amp; B &lt;&gt; 0
w: if -ve</v>
      </c>
      <c r="H317" s="69" t="e">
        <f t="shared" si="12"/>
        <v>#VALUE!</v>
      </c>
      <c r="I317" t="b">
        <f t="shared" si="13"/>
        <v>1</v>
      </c>
      <c r="K317" t="b">
        <f t="shared" si="14"/>
        <v>0</v>
      </c>
      <c r="L317" t="s">
        <v>137</v>
      </c>
    </row>
    <row r="318" spans="1:12" x14ac:dyDescent="0.2">
      <c r="A318" t="s">
        <v>360</v>
      </c>
      <c r="B318">
        <v>129</v>
      </c>
      <c r="C318">
        <v>13</v>
      </c>
      <c r="D318" t="s">
        <v>267</v>
      </c>
      <c r="E318" t="s">
        <v>531</v>
      </c>
      <c r="F318" s="69">
        <v>0</v>
      </c>
      <c r="G318" s="69" t="str">
        <f>IF(ISBLANK('312'!N31),"",'312'!N31)</f>
        <v>w: if &gt; H + I
w: if -ve</v>
      </c>
      <c r="H318" s="69" t="e">
        <f t="shared" si="12"/>
        <v>#VALUE!</v>
      </c>
      <c r="I318" t="b">
        <f t="shared" si="13"/>
        <v>1</v>
      </c>
      <c r="K318" t="b">
        <f t="shared" si="14"/>
        <v>0</v>
      </c>
      <c r="L318" t="s">
        <v>137</v>
      </c>
    </row>
    <row r="319" spans="1:12" x14ac:dyDescent="0.2">
      <c r="A319" t="s">
        <v>360</v>
      </c>
      <c r="B319">
        <v>130</v>
      </c>
      <c r="C319">
        <v>13</v>
      </c>
      <c r="D319" t="s">
        <v>267</v>
      </c>
      <c r="E319" t="s">
        <v>532</v>
      </c>
      <c r="F319" s="69">
        <v>0</v>
      </c>
      <c r="G319" s="69" t="str">
        <f>IF(ISBLANK('312'!O31),"",'312'!O31)</f>
        <v>w: if =0 &amp; D &lt;&gt; 0
w: if -ve</v>
      </c>
      <c r="H319" s="69" t="e">
        <f t="shared" si="12"/>
        <v>#VALUE!</v>
      </c>
      <c r="I319" t="b">
        <f t="shared" si="13"/>
        <v>1</v>
      </c>
      <c r="K319" t="b">
        <f t="shared" si="14"/>
        <v>0</v>
      </c>
      <c r="L319" t="s">
        <v>137</v>
      </c>
    </row>
    <row r="320" spans="1:12" x14ac:dyDescent="0.2">
      <c r="A320" t="s">
        <v>360</v>
      </c>
      <c r="B320">
        <v>131</v>
      </c>
      <c r="C320">
        <v>13</v>
      </c>
      <c r="D320" t="s">
        <v>267</v>
      </c>
      <c r="E320" t="s">
        <v>533</v>
      </c>
      <c r="F320" s="69">
        <v>0</v>
      </c>
      <c r="G320" s="69" t="str">
        <f>IF(ISBLANK('312'!P31),"",'312'!P31)</f>
        <v>w: if =0 &amp; E &lt;&gt; 0
w: if -ve</v>
      </c>
      <c r="H320" s="69" t="e">
        <f t="shared" si="12"/>
        <v>#VALUE!</v>
      </c>
      <c r="I320" t="b">
        <f t="shared" si="13"/>
        <v>1</v>
      </c>
      <c r="K320" t="b">
        <f t="shared" si="14"/>
        <v>0</v>
      </c>
      <c r="L320" t="s">
        <v>137</v>
      </c>
    </row>
    <row r="321" spans="1:12" x14ac:dyDescent="0.2">
      <c r="A321" t="s">
        <v>360</v>
      </c>
      <c r="B321">
        <v>132</v>
      </c>
      <c r="C321">
        <v>13</v>
      </c>
      <c r="D321" t="s">
        <v>267</v>
      </c>
      <c r="E321" t="s">
        <v>534</v>
      </c>
      <c r="F321" s="69">
        <v>0</v>
      </c>
      <c r="G321" s="69" t="str">
        <f>IF(ISBLANK('312'!Q31),"",'312'!Q31)</f>
        <v>w: if &gt; K minus L
w: if -ve</v>
      </c>
      <c r="H321" s="69" t="e">
        <f t="shared" si="12"/>
        <v>#VALUE!</v>
      </c>
      <c r="I321" t="b">
        <f t="shared" si="13"/>
        <v>1</v>
      </c>
      <c r="K321" t="b">
        <f t="shared" si="14"/>
        <v>0</v>
      </c>
      <c r="L321" t="s">
        <v>137</v>
      </c>
    </row>
    <row r="322" spans="1:12" x14ac:dyDescent="0.2">
      <c r="A322" t="s">
        <v>360</v>
      </c>
      <c r="B322">
        <v>133</v>
      </c>
      <c r="C322">
        <v>13</v>
      </c>
      <c r="D322" t="s">
        <v>267</v>
      </c>
      <c r="E322" t="s">
        <v>535</v>
      </c>
      <c r="F322" s="69">
        <v>0</v>
      </c>
      <c r="G322" s="69" t="str">
        <f>IF(ISBLANK('312'!R31),"",'312'!R31)</f>
        <v>w: if -ve</v>
      </c>
      <c r="H322" s="69" t="e">
        <f t="shared" si="12"/>
        <v>#VALUE!</v>
      </c>
      <c r="I322" t="b">
        <f t="shared" si="13"/>
        <v>1</v>
      </c>
      <c r="K322" t="b">
        <f t="shared" si="14"/>
        <v>0</v>
      </c>
      <c r="L322" t="s">
        <v>137</v>
      </c>
    </row>
    <row r="323" spans="1:12" x14ac:dyDescent="0.2">
      <c r="A323" t="s">
        <v>360</v>
      </c>
      <c r="B323">
        <v>135</v>
      </c>
      <c r="C323">
        <v>13</v>
      </c>
      <c r="D323" t="s">
        <v>267</v>
      </c>
      <c r="E323" t="s">
        <v>536</v>
      </c>
      <c r="F323" s="69">
        <v>0</v>
      </c>
      <c r="G323" s="69" t="str">
        <f>IF(ISBLANK('312'!T31),"",'312'!T31)</f>
        <v/>
      </c>
      <c r="H323" s="69" t="e">
        <f t="shared" si="12"/>
        <v>#VALUE!</v>
      </c>
      <c r="I323" t="b">
        <f t="shared" si="13"/>
        <v>1</v>
      </c>
      <c r="K323" t="b">
        <f t="shared" si="14"/>
        <v>0</v>
      </c>
      <c r="L323" t="s">
        <v>137</v>
      </c>
    </row>
    <row r="324" spans="1:12" x14ac:dyDescent="0.2">
      <c r="A324" t="s">
        <v>360</v>
      </c>
      <c r="B324">
        <v>120</v>
      </c>
      <c r="C324">
        <v>14</v>
      </c>
      <c r="D324" t="s">
        <v>270</v>
      </c>
      <c r="E324" t="s">
        <v>537</v>
      </c>
      <c r="F324" s="69">
        <v>0</v>
      </c>
      <c r="G324" s="69" t="str">
        <f>IF(ISBLANK('312'!E32),"",'312'!E32)</f>
        <v>w: if &lt; H
w: if -ve</v>
      </c>
      <c r="H324" s="69" t="e">
        <f t="shared" si="12"/>
        <v>#VALUE!</v>
      </c>
      <c r="I324" t="b">
        <f t="shared" si="13"/>
        <v>1</v>
      </c>
      <c r="K324" t="b">
        <f t="shared" si="14"/>
        <v>0</v>
      </c>
      <c r="L324" t="s">
        <v>137</v>
      </c>
    </row>
    <row r="325" spans="1:12" x14ac:dyDescent="0.2">
      <c r="A325" t="s">
        <v>360</v>
      </c>
      <c r="B325">
        <v>121</v>
      </c>
      <c r="C325">
        <v>14</v>
      </c>
      <c r="D325" t="s">
        <v>270</v>
      </c>
      <c r="E325" t="s">
        <v>538</v>
      </c>
      <c r="F325" s="69">
        <v>0</v>
      </c>
      <c r="G325" s="69" t="str">
        <f>IF(ISBLANK('312'!F32),"",'312'!F32)</f>
        <v>w: if &lt; I
w: if -ve</v>
      </c>
      <c r="H325" s="69" t="e">
        <f t="shared" si="12"/>
        <v>#VALUE!</v>
      </c>
      <c r="I325" t="b">
        <f t="shared" si="13"/>
        <v>1</v>
      </c>
      <c r="K325" t="b">
        <f t="shared" si="14"/>
        <v>0</v>
      </c>
      <c r="L325" t="s">
        <v>137</v>
      </c>
    </row>
    <row r="326" spans="1:12" x14ac:dyDescent="0.2">
      <c r="A326" t="s">
        <v>360</v>
      </c>
      <c r="B326">
        <v>122</v>
      </c>
      <c r="C326">
        <v>14</v>
      </c>
      <c r="D326" t="s">
        <v>270</v>
      </c>
      <c r="E326" t="s">
        <v>539</v>
      </c>
      <c r="F326" s="69">
        <v>0</v>
      </c>
      <c r="G326" s="69" t="str">
        <f>IF(ISBLANK('312'!G32),"",'312'!G32)</f>
        <v xml:space="preserve"> w: if &gt; A + B
w: if -ve</v>
      </c>
      <c r="H326" s="69" t="e">
        <f t="shared" ref="H326:H389" si="15">G326-F326</f>
        <v>#VALUE!</v>
      </c>
      <c r="I326" t="b">
        <f t="shared" ref="I326:I389" si="16">ISERROR(H326)</f>
        <v>1</v>
      </c>
      <c r="K326" t="b">
        <f t="shared" ref="K326:K389" si="17">G326=F326</f>
        <v>0</v>
      </c>
      <c r="L326" t="s">
        <v>137</v>
      </c>
    </row>
    <row r="327" spans="1:12" x14ac:dyDescent="0.2">
      <c r="A327" t="s">
        <v>360</v>
      </c>
      <c r="B327">
        <v>123</v>
      </c>
      <c r="C327">
        <v>14</v>
      </c>
      <c r="D327" t="s">
        <v>270</v>
      </c>
      <c r="E327" t="s">
        <v>540</v>
      </c>
      <c r="F327" s="69">
        <v>0</v>
      </c>
      <c r="G327" s="69" t="str">
        <f>IF(ISBLANK('312'!H32),"",'312'!H32)</f>
        <v>w: if &lt; K
w: if -ve</v>
      </c>
      <c r="H327" s="69" t="e">
        <f t="shared" si="15"/>
        <v>#VALUE!</v>
      </c>
      <c r="I327" t="b">
        <f t="shared" si="16"/>
        <v>1</v>
      </c>
      <c r="K327" t="b">
        <f t="shared" si="17"/>
        <v>0</v>
      </c>
      <c r="L327" t="s">
        <v>137</v>
      </c>
    </row>
    <row r="328" spans="1:12" x14ac:dyDescent="0.2">
      <c r="A328" t="s">
        <v>360</v>
      </c>
      <c r="B328">
        <v>124</v>
      </c>
      <c r="C328">
        <v>14</v>
      </c>
      <c r="D328" t="s">
        <v>270</v>
      </c>
      <c r="E328" t="s">
        <v>541</v>
      </c>
      <c r="F328" s="69">
        <v>0</v>
      </c>
      <c r="G328" s="69" t="str">
        <f>IF(ISBLANK('312'!I32),"",'312'!I32)</f>
        <v>w: if &lt; L
w: if -ve</v>
      </c>
      <c r="H328" s="69" t="e">
        <f t="shared" si="15"/>
        <v>#VALUE!</v>
      </c>
      <c r="I328" t="b">
        <f t="shared" si="16"/>
        <v>1</v>
      </c>
      <c r="K328" t="b">
        <f t="shared" si="17"/>
        <v>0</v>
      </c>
      <c r="L328" t="s">
        <v>137</v>
      </c>
    </row>
    <row r="329" spans="1:12" x14ac:dyDescent="0.2">
      <c r="A329" t="s">
        <v>360</v>
      </c>
      <c r="B329">
        <v>125</v>
      </c>
      <c r="C329">
        <v>14</v>
      </c>
      <c r="D329" t="s">
        <v>270</v>
      </c>
      <c r="E329" t="s">
        <v>542</v>
      </c>
      <c r="F329" s="69">
        <v>0</v>
      </c>
      <c r="G329" s="69" t="str">
        <f>IF(ISBLANK('312'!J32),"",'312'!J32)</f>
        <v>w: if &gt; D minus E
w: if -ve</v>
      </c>
      <c r="H329" s="69" t="e">
        <f t="shared" si="15"/>
        <v>#VALUE!</v>
      </c>
      <c r="I329" t="b">
        <f t="shared" si="16"/>
        <v>1</v>
      </c>
      <c r="K329" t="b">
        <f t="shared" si="17"/>
        <v>0</v>
      </c>
      <c r="L329" t="s">
        <v>137</v>
      </c>
    </row>
    <row r="330" spans="1:12" x14ac:dyDescent="0.2">
      <c r="A330" t="s">
        <v>360</v>
      </c>
      <c r="B330">
        <v>127</v>
      </c>
      <c r="C330">
        <v>14</v>
      </c>
      <c r="D330" t="s">
        <v>270</v>
      </c>
      <c r="E330" t="s">
        <v>543</v>
      </c>
      <c r="F330" s="69">
        <v>0</v>
      </c>
      <c r="G330" s="69" t="str">
        <f>IF(ISBLANK('312'!L32),"",'312'!L32)</f>
        <v>w: if =0 &amp; A &lt;&gt; 0
w: if -ve</v>
      </c>
      <c r="H330" s="69" t="e">
        <f t="shared" si="15"/>
        <v>#VALUE!</v>
      </c>
      <c r="I330" t="b">
        <f t="shared" si="16"/>
        <v>1</v>
      </c>
      <c r="K330" t="b">
        <f t="shared" si="17"/>
        <v>0</v>
      </c>
      <c r="L330" t="s">
        <v>137</v>
      </c>
    </row>
    <row r="331" spans="1:12" x14ac:dyDescent="0.2">
      <c r="A331" t="s">
        <v>360</v>
      </c>
      <c r="B331">
        <v>128</v>
      </c>
      <c r="C331">
        <v>14</v>
      </c>
      <c r="D331" t="s">
        <v>270</v>
      </c>
      <c r="E331" t="s">
        <v>544</v>
      </c>
      <c r="F331" s="69">
        <v>0</v>
      </c>
      <c r="G331" s="69" t="str">
        <f>IF(ISBLANK('312'!M32),"",'312'!M32)</f>
        <v>w: if =0 &amp; B &lt;&gt; 0
w: if -ve</v>
      </c>
      <c r="H331" s="69" t="e">
        <f t="shared" si="15"/>
        <v>#VALUE!</v>
      </c>
      <c r="I331" t="b">
        <f t="shared" si="16"/>
        <v>1</v>
      </c>
      <c r="K331" t="b">
        <f t="shared" si="17"/>
        <v>0</v>
      </c>
      <c r="L331" t="s">
        <v>137</v>
      </c>
    </row>
    <row r="332" spans="1:12" x14ac:dyDescent="0.2">
      <c r="A332" t="s">
        <v>360</v>
      </c>
      <c r="B332">
        <v>129</v>
      </c>
      <c r="C332">
        <v>14</v>
      </c>
      <c r="D332" t="s">
        <v>270</v>
      </c>
      <c r="E332" t="s">
        <v>545</v>
      </c>
      <c r="F332" s="69">
        <v>0</v>
      </c>
      <c r="G332" s="69" t="str">
        <f>IF(ISBLANK('312'!N32),"",'312'!N32)</f>
        <v>w: if &gt; H + I
w: if -ve</v>
      </c>
      <c r="H332" s="69" t="e">
        <f t="shared" si="15"/>
        <v>#VALUE!</v>
      </c>
      <c r="I332" t="b">
        <f t="shared" si="16"/>
        <v>1</v>
      </c>
      <c r="K332" t="b">
        <f t="shared" si="17"/>
        <v>0</v>
      </c>
      <c r="L332" t="s">
        <v>137</v>
      </c>
    </row>
    <row r="333" spans="1:12" x14ac:dyDescent="0.2">
      <c r="A333" t="s">
        <v>360</v>
      </c>
      <c r="B333">
        <v>130</v>
      </c>
      <c r="C333">
        <v>14</v>
      </c>
      <c r="D333" t="s">
        <v>270</v>
      </c>
      <c r="E333" t="s">
        <v>546</v>
      </c>
      <c r="F333" s="69">
        <v>0</v>
      </c>
      <c r="G333" s="69" t="str">
        <f>IF(ISBLANK('312'!O32),"",'312'!O32)</f>
        <v>w: if =0 &amp; D &lt;&gt; 0
w: if -ve</v>
      </c>
      <c r="H333" s="69" t="e">
        <f t="shared" si="15"/>
        <v>#VALUE!</v>
      </c>
      <c r="I333" t="b">
        <f t="shared" si="16"/>
        <v>1</v>
      </c>
      <c r="K333" t="b">
        <f t="shared" si="17"/>
        <v>0</v>
      </c>
      <c r="L333" t="s">
        <v>137</v>
      </c>
    </row>
    <row r="334" spans="1:12" x14ac:dyDescent="0.2">
      <c r="A334" t="s">
        <v>360</v>
      </c>
      <c r="B334">
        <v>131</v>
      </c>
      <c r="C334">
        <v>14</v>
      </c>
      <c r="D334" t="s">
        <v>270</v>
      </c>
      <c r="E334" t="s">
        <v>547</v>
      </c>
      <c r="F334" s="69">
        <v>0</v>
      </c>
      <c r="G334" s="69" t="str">
        <f>IF(ISBLANK('312'!P32),"",'312'!P32)</f>
        <v>w: if =0 &amp; E &lt;&gt; 0
w: if -ve</v>
      </c>
      <c r="H334" s="69" t="e">
        <f t="shared" si="15"/>
        <v>#VALUE!</v>
      </c>
      <c r="I334" t="b">
        <f t="shared" si="16"/>
        <v>1</v>
      </c>
      <c r="K334" t="b">
        <f t="shared" si="17"/>
        <v>0</v>
      </c>
      <c r="L334" t="s">
        <v>137</v>
      </c>
    </row>
    <row r="335" spans="1:12" x14ac:dyDescent="0.2">
      <c r="A335" t="s">
        <v>360</v>
      </c>
      <c r="B335">
        <v>132</v>
      </c>
      <c r="C335">
        <v>14</v>
      </c>
      <c r="D335" t="s">
        <v>270</v>
      </c>
      <c r="E335" t="s">
        <v>548</v>
      </c>
      <c r="F335" s="69">
        <v>0</v>
      </c>
      <c r="G335" s="69" t="str">
        <f>IF(ISBLANK('312'!Q32),"",'312'!Q32)</f>
        <v>w: if &gt; K minus L
w: if -ve</v>
      </c>
      <c r="H335" s="69" t="e">
        <f t="shared" si="15"/>
        <v>#VALUE!</v>
      </c>
      <c r="I335" t="b">
        <f t="shared" si="16"/>
        <v>1</v>
      </c>
      <c r="K335" t="b">
        <f t="shared" si="17"/>
        <v>0</v>
      </c>
      <c r="L335" t="s">
        <v>137</v>
      </c>
    </row>
    <row r="336" spans="1:12" x14ac:dyDescent="0.2">
      <c r="A336" t="s">
        <v>360</v>
      </c>
      <c r="B336">
        <v>133</v>
      </c>
      <c r="C336">
        <v>14</v>
      </c>
      <c r="D336" t="s">
        <v>270</v>
      </c>
      <c r="E336" t="s">
        <v>549</v>
      </c>
      <c r="F336" s="69">
        <v>0</v>
      </c>
      <c r="G336" s="69" t="str">
        <f>IF(ISBLANK('312'!R32),"",'312'!R32)</f>
        <v>w: if -ve</v>
      </c>
      <c r="H336" s="69" t="e">
        <f t="shared" si="15"/>
        <v>#VALUE!</v>
      </c>
      <c r="I336" t="b">
        <f t="shared" si="16"/>
        <v>1</v>
      </c>
      <c r="K336" t="b">
        <f t="shared" si="17"/>
        <v>0</v>
      </c>
      <c r="L336" t="s">
        <v>137</v>
      </c>
    </row>
    <row r="337" spans="1:12" x14ac:dyDescent="0.2">
      <c r="A337" t="s">
        <v>360</v>
      </c>
      <c r="B337">
        <v>135</v>
      </c>
      <c r="C337">
        <v>14</v>
      </c>
      <c r="D337" t="s">
        <v>270</v>
      </c>
      <c r="E337" t="s">
        <v>550</v>
      </c>
      <c r="F337" s="69">
        <v>0</v>
      </c>
      <c r="G337" s="69" t="str">
        <f>IF(ISBLANK('312'!T32),"",'312'!T32)</f>
        <v/>
      </c>
      <c r="H337" s="69" t="e">
        <f t="shared" si="15"/>
        <v>#VALUE!</v>
      </c>
      <c r="I337" t="b">
        <f t="shared" si="16"/>
        <v>1</v>
      </c>
      <c r="K337" t="b">
        <f t="shared" si="17"/>
        <v>0</v>
      </c>
      <c r="L337" t="s">
        <v>137</v>
      </c>
    </row>
    <row r="338" spans="1:12" x14ac:dyDescent="0.2">
      <c r="A338" t="s">
        <v>360</v>
      </c>
      <c r="B338">
        <v>120</v>
      </c>
      <c r="C338">
        <v>15</v>
      </c>
      <c r="D338" t="s">
        <v>273</v>
      </c>
      <c r="E338" t="s">
        <v>113</v>
      </c>
      <c r="F338" s="69">
        <v>0</v>
      </c>
      <c r="G338" s="69" t="str">
        <f>IF(ISBLANK('312'!E33),"",'312'!E33)</f>
        <v>w: if &lt; H
w: if -ve</v>
      </c>
      <c r="H338" s="69" t="e">
        <f t="shared" si="15"/>
        <v>#VALUE!</v>
      </c>
      <c r="I338" t="b">
        <f t="shared" si="16"/>
        <v>1</v>
      </c>
      <c r="K338" t="b">
        <f t="shared" si="17"/>
        <v>0</v>
      </c>
      <c r="L338" t="s">
        <v>137</v>
      </c>
    </row>
    <row r="339" spans="1:12" x14ac:dyDescent="0.2">
      <c r="A339" t="s">
        <v>360</v>
      </c>
      <c r="B339">
        <v>121</v>
      </c>
      <c r="C339">
        <v>15</v>
      </c>
      <c r="D339" t="s">
        <v>273</v>
      </c>
      <c r="E339" t="s">
        <v>551</v>
      </c>
      <c r="F339" s="69">
        <v>0</v>
      </c>
      <c r="G339" s="69" t="str">
        <f>IF(ISBLANK('312'!F33),"",'312'!F33)</f>
        <v>w: if &lt; I
w: if -ve</v>
      </c>
      <c r="H339" s="69" t="e">
        <f t="shared" si="15"/>
        <v>#VALUE!</v>
      </c>
      <c r="I339" t="b">
        <f t="shared" si="16"/>
        <v>1</v>
      </c>
      <c r="K339" t="b">
        <f t="shared" si="17"/>
        <v>0</v>
      </c>
      <c r="L339" t="s">
        <v>137</v>
      </c>
    </row>
    <row r="340" spans="1:12" x14ac:dyDescent="0.2">
      <c r="A340" t="s">
        <v>360</v>
      </c>
      <c r="B340">
        <v>122</v>
      </c>
      <c r="C340">
        <v>15</v>
      </c>
      <c r="D340" t="s">
        <v>273</v>
      </c>
      <c r="E340" t="s">
        <v>552</v>
      </c>
      <c r="F340" s="69">
        <v>0</v>
      </c>
      <c r="G340" s="69" t="str">
        <f>IF(ISBLANK('312'!G33),"",'312'!G33)</f>
        <v xml:space="preserve"> w: if &gt; A + B
w: if -ve</v>
      </c>
      <c r="H340" s="69" t="e">
        <f t="shared" si="15"/>
        <v>#VALUE!</v>
      </c>
      <c r="I340" t="b">
        <f t="shared" si="16"/>
        <v>1</v>
      </c>
      <c r="K340" t="b">
        <f t="shared" si="17"/>
        <v>0</v>
      </c>
      <c r="L340" t="s">
        <v>137</v>
      </c>
    </row>
    <row r="341" spans="1:12" x14ac:dyDescent="0.2">
      <c r="A341" t="s">
        <v>360</v>
      </c>
      <c r="B341">
        <v>123</v>
      </c>
      <c r="C341">
        <v>15</v>
      </c>
      <c r="D341" t="s">
        <v>273</v>
      </c>
      <c r="E341" t="s">
        <v>553</v>
      </c>
      <c r="F341" s="69">
        <v>0</v>
      </c>
      <c r="G341" s="69" t="str">
        <f>IF(ISBLANK('312'!H33),"",'312'!H33)</f>
        <v>w: if &lt; K
w: if -ve</v>
      </c>
      <c r="H341" s="69" t="e">
        <f t="shared" si="15"/>
        <v>#VALUE!</v>
      </c>
      <c r="I341" t="b">
        <f t="shared" si="16"/>
        <v>1</v>
      </c>
      <c r="K341" t="b">
        <f t="shared" si="17"/>
        <v>0</v>
      </c>
      <c r="L341" t="s">
        <v>137</v>
      </c>
    </row>
    <row r="342" spans="1:12" x14ac:dyDescent="0.2">
      <c r="A342" t="s">
        <v>360</v>
      </c>
      <c r="B342">
        <v>124</v>
      </c>
      <c r="C342">
        <v>15</v>
      </c>
      <c r="D342" t="s">
        <v>273</v>
      </c>
      <c r="E342" t="s">
        <v>554</v>
      </c>
      <c r="F342" s="69">
        <v>0</v>
      </c>
      <c r="G342" s="69" t="str">
        <f>IF(ISBLANK('312'!I33),"",'312'!I33)</f>
        <v>w: if &lt; L
w: if -ve</v>
      </c>
      <c r="H342" s="69" t="e">
        <f t="shared" si="15"/>
        <v>#VALUE!</v>
      </c>
      <c r="I342" t="b">
        <f t="shared" si="16"/>
        <v>1</v>
      </c>
      <c r="K342" t="b">
        <f t="shared" si="17"/>
        <v>0</v>
      </c>
      <c r="L342" t="s">
        <v>137</v>
      </c>
    </row>
    <row r="343" spans="1:12" x14ac:dyDescent="0.2">
      <c r="A343" t="s">
        <v>360</v>
      </c>
      <c r="B343">
        <v>125</v>
      </c>
      <c r="C343">
        <v>15</v>
      </c>
      <c r="D343" t="s">
        <v>273</v>
      </c>
      <c r="E343" t="s">
        <v>555</v>
      </c>
      <c r="F343" s="69">
        <v>0</v>
      </c>
      <c r="G343" s="69" t="str">
        <f>IF(ISBLANK('312'!J33),"",'312'!J33)</f>
        <v>w: if &gt; D minus E
w: if -ve</v>
      </c>
      <c r="H343" s="69" t="e">
        <f t="shared" si="15"/>
        <v>#VALUE!</v>
      </c>
      <c r="I343" t="b">
        <f t="shared" si="16"/>
        <v>1</v>
      </c>
      <c r="K343" t="b">
        <f t="shared" si="17"/>
        <v>0</v>
      </c>
      <c r="L343" t="s">
        <v>137</v>
      </c>
    </row>
    <row r="344" spans="1:12" x14ac:dyDescent="0.2">
      <c r="A344" t="s">
        <v>360</v>
      </c>
      <c r="B344">
        <v>127</v>
      </c>
      <c r="C344">
        <v>15</v>
      </c>
      <c r="D344" t="s">
        <v>273</v>
      </c>
      <c r="E344" t="s">
        <v>556</v>
      </c>
      <c r="F344" s="69">
        <v>0</v>
      </c>
      <c r="G344" s="69" t="str">
        <f>IF(ISBLANK('312'!L33),"",'312'!L33)</f>
        <v>w: if =0 &amp; A &lt;&gt; 0
w: if -ve</v>
      </c>
      <c r="H344" s="69" t="e">
        <f t="shared" si="15"/>
        <v>#VALUE!</v>
      </c>
      <c r="I344" t="b">
        <f t="shared" si="16"/>
        <v>1</v>
      </c>
      <c r="K344" t="b">
        <f t="shared" si="17"/>
        <v>0</v>
      </c>
      <c r="L344" t="s">
        <v>137</v>
      </c>
    </row>
    <row r="345" spans="1:12" x14ac:dyDescent="0.2">
      <c r="A345" t="s">
        <v>360</v>
      </c>
      <c r="B345">
        <v>128</v>
      </c>
      <c r="C345">
        <v>15</v>
      </c>
      <c r="D345" t="s">
        <v>273</v>
      </c>
      <c r="E345" t="s">
        <v>557</v>
      </c>
      <c r="F345" s="69">
        <v>0</v>
      </c>
      <c r="G345" s="69" t="str">
        <f>IF(ISBLANK('312'!M33),"",'312'!M33)</f>
        <v>w: if =0 &amp; B &lt;&gt; 0
w: if -ve</v>
      </c>
      <c r="H345" s="69" t="e">
        <f t="shared" si="15"/>
        <v>#VALUE!</v>
      </c>
      <c r="I345" t="b">
        <f t="shared" si="16"/>
        <v>1</v>
      </c>
      <c r="K345" t="b">
        <f t="shared" si="17"/>
        <v>0</v>
      </c>
      <c r="L345" t="s">
        <v>137</v>
      </c>
    </row>
    <row r="346" spans="1:12" x14ac:dyDescent="0.2">
      <c r="A346" t="s">
        <v>360</v>
      </c>
      <c r="B346">
        <v>129</v>
      </c>
      <c r="C346">
        <v>15</v>
      </c>
      <c r="D346" t="s">
        <v>273</v>
      </c>
      <c r="E346" t="s">
        <v>558</v>
      </c>
      <c r="F346" s="69">
        <v>0</v>
      </c>
      <c r="G346" s="69" t="str">
        <f>IF(ISBLANK('312'!N33),"",'312'!N33)</f>
        <v>w: if &gt; H + I
w: if -ve</v>
      </c>
      <c r="H346" s="69" t="e">
        <f t="shared" si="15"/>
        <v>#VALUE!</v>
      </c>
      <c r="I346" t="b">
        <f t="shared" si="16"/>
        <v>1</v>
      </c>
      <c r="K346" t="b">
        <f t="shared" si="17"/>
        <v>0</v>
      </c>
      <c r="L346" t="s">
        <v>137</v>
      </c>
    </row>
    <row r="347" spans="1:12" x14ac:dyDescent="0.2">
      <c r="A347" t="s">
        <v>360</v>
      </c>
      <c r="B347">
        <v>130</v>
      </c>
      <c r="C347">
        <v>15</v>
      </c>
      <c r="D347" t="s">
        <v>273</v>
      </c>
      <c r="E347" t="s">
        <v>559</v>
      </c>
      <c r="F347" s="69">
        <v>0</v>
      </c>
      <c r="G347" s="69" t="str">
        <f>IF(ISBLANK('312'!O33),"",'312'!O33)</f>
        <v>w: if =0 &amp; D &lt;&gt; 0
w: if -ve</v>
      </c>
      <c r="H347" s="69" t="e">
        <f t="shared" si="15"/>
        <v>#VALUE!</v>
      </c>
      <c r="I347" t="b">
        <f t="shared" si="16"/>
        <v>1</v>
      </c>
      <c r="K347" t="b">
        <f t="shared" si="17"/>
        <v>0</v>
      </c>
      <c r="L347" t="s">
        <v>137</v>
      </c>
    </row>
    <row r="348" spans="1:12" x14ac:dyDescent="0.2">
      <c r="A348" t="s">
        <v>360</v>
      </c>
      <c r="B348">
        <v>131</v>
      </c>
      <c r="C348">
        <v>15</v>
      </c>
      <c r="D348" t="s">
        <v>273</v>
      </c>
      <c r="E348" t="s">
        <v>560</v>
      </c>
      <c r="F348" s="69">
        <v>0</v>
      </c>
      <c r="G348" s="69" t="str">
        <f>IF(ISBLANK('312'!P33),"",'312'!P33)</f>
        <v>w: if =0 &amp; E &lt;&gt; 0
w: if -ve</v>
      </c>
      <c r="H348" s="69" t="e">
        <f t="shared" si="15"/>
        <v>#VALUE!</v>
      </c>
      <c r="I348" t="b">
        <f t="shared" si="16"/>
        <v>1</v>
      </c>
      <c r="K348" t="b">
        <f t="shared" si="17"/>
        <v>0</v>
      </c>
      <c r="L348" t="s">
        <v>137</v>
      </c>
    </row>
    <row r="349" spans="1:12" x14ac:dyDescent="0.2">
      <c r="A349" t="s">
        <v>360</v>
      </c>
      <c r="B349">
        <v>132</v>
      </c>
      <c r="C349">
        <v>15</v>
      </c>
      <c r="D349" t="s">
        <v>273</v>
      </c>
      <c r="E349" t="s">
        <v>561</v>
      </c>
      <c r="F349" s="69">
        <v>0</v>
      </c>
      <c r="G349" s="69" t="str">
        <f>IF(ISBLANK('312'!Q33),"",'312'!Q33)</f>
        <v>w: if &gt; K minus L
w: if -ve</v>
      </c>
      <c r="H349" s="69" t="e">
        <f t="shared" si="15"/>
        <v>#VALUE!</v>
      </c>
      <c r="I349" t="b">
        <f t="shared" si="16"/>
        <v>1</v>
      </c>
      <c r="K349" t="b">
        <f t="shared" si="17"/>
        <v>0</v>
      </c>
      <c r="L349" t="s">
        <v>137</v>
      </c>
    </row>
    <row r="350" spans="1:12" x14ac:dyDescent="0.2">
      <c r="A350" t="s">
        <v>360</v>
      </c>
      <c r="B350">
        <v>133</v>
      </c>
      <c r="C350">
        <v>15</v>
      </c>
      <c r="D350" t="s">
        <v>273</v>
      </c>
      <c r="E350" t="s">
        <v>562</v>
      </c>
      <c r="F350" s="69">
        <v>0</v>
      </c>
      <c r="G350" s="69" t="str">
        <f>IF(ISBLANK('312'!R33),"",'312'!R33)</f>
        <v>w: if -ve</v>
      </c>
      <c r="H350" s="69" t="e">
        <f t="shared" si="15"/>
        <v>#VALUE!</v>
      </c>
      <c r="I350" t="b">
        <f t="shared" si="16"/>
        <v>1</v>
      </c>
      <c r="K350" t="b">
        <f t="shared" si="17"/>
        <v>0</v>
      </c>
      <c r="L350" t="s">
        <v>137</v>
      </c>
    </row>
    <row r="351" spans="1:12" x14ac:dyDescent="0.2">
      <c r="A351" t="s">
        <v>360</v>
      </c>
      <c r="B351">
        <v>135</v>
      </c>
      <c r="C351">
        <v>15</v>
      </c>
      <c r="D351" t="s">
        <v>273</v>
      </c>
      <c r="E351" t="s">
        <v>563</v>
      </c>
      <c r="F351" s="69">
        <v>0</v>
      </c>
      <c r="G351" s="69" t="str">
        <f>IF(ISBLANK('312'!T33),"",'312'!T33)</f>
        <v/>
      </c>
      <c r="H351" s="69" t="e">
        <f t="shared" si="15"/>
        <v>#VALUE!</v>
      </c>
      <c r="I351" t="b">
        <f t="shared" si="16"/>
        <v>1</v>
      </c>
      <c r="K351" t="b">
        <f t="shared" si="17"/>
        <v>0</v>
      </c>
      <c r="L351" t="s">
        <v>137</v>
      </c>
    </row>
    <row r="352" spans="1:12" x14ac:dyDescent="0.2">
      <c r="A352" t="s">
        <v>360</v>
      </c>
      <c r="B352">
        <v>120</v>
      </c>
      <c r="C352">
        <v>16</v>
      </c>
      <c r="D352" t="s">
        <v>276</v>
      </c>
      <c r="E352" t="s">
        <v>564</v>
      </c>
      <c r="F352" s="69">
        <v>0</v>
      </c>
      <c r="G352" s="69" t="str">
        <f>IF(ISBLANK('312'!E34),"",'312'!E34)</f>
        <v>w: if &lt; H
w: if -ve</v>
      </c>
      <c r="H352" s="69" t="e">
        <f t="shared" si="15"/>
        <v>#VALUE!</v>
      </c>
      <c r="I352" t="b">
        <f t="shared" si="16"/>
        <v>1</v>
      </c>
      <c r="K352" t="b">
        <f t="shared" si="17"/>
        <v>0</v>
      </c>
      <c r="L352" t="s">
        <v>137</v>
      </c>
    </row>
    <row r="353" spans="1:12" x14ac:dyDescent="0.2">
      <c r="A353" t="s">
        <v>360</v>
      </c>
      <c r="B353">
        <v>121</v>
      </c>
      <c r="C353">
        <v>16</v>
      </c>
      <c r="D353" t="s">
        <v>276</v>
      </c>
      <c r="E353" t="s">
        <v>565</v>
      </c>
      <c r="F353" s="69">
        <v>0</v>
      </c>
      <c r="G353" s="69" t="str">
        <f>IF(ISBLANK('312'!F34),"",'312'!F34)</f>
        <v>w: if &lt; I
w: if -ve</v>
      </c>
      <c r="H353" s="69" t="e">
        <f t="shared" si="15"/>
        <v>#VALUE!</v>
      </c>
      <c r="I353" t="b">
        <f t="shared" si="16"/>
        <v>1</v>
      </c>
      <c r="K353" t="b">
        <f t="shared" si="17"/>
        <v>0</v>
      </c>
      <c r="L353" t="s">
        <v>137</v>
      </c>
    </row>
    <row r="354" spans="1:12" x14ac:dyDescent="0.2">
      <c r="A354" t="s">
        <v>360</v>
      </c>
      <c r="B354">
        <v>122</v>
      </c>
      <c r="C354">
        <v>16</v>
      </c>
      <c r="D354" t="s">
        <v>276</v>
      </c>
      <c r="E354" t="s">
        <v>566</v>
      </c>
      <c r="F354" s="69">
        <v>0</v>
      </c>
      <c r="G354" s="69" t="str">
        <f>IF(ISBLANK('312'!G34),"",'312'!G34)</f>
        <v xml:space="preserve"> w: if &gt; A + B
w: if -ve</v>
      </c>
      <c r="H354" s="69" t="e">
        <f t="shared" si="15"/>
        <v>#VALUE!</v>
      </c>
      <c r="I354" t="b">
        <f t="shared" si="16"/>
        <v>1</v>
      </c>
      <c r="K354" t="b">
        <f t="shared" si="17"/>
        <v>0</v>
      </c>
      <c r="L354" t="s">
        <v>137</v>
      </c>
    </row>
    <row r="355" spans="1:12" x14ac:dyDescent="0.2">
      <c r="A355" t="s">
        <v>360</v>
      </c>
      <c r="B355">
        <v>123</v>
      </c>
      <c r="C355">
        <v>16</v>
      </c>
      <c r="D355" t="s">
        <v>276</v>
      </c>
      <c r="E355" t="s">
        <v>567</v>
      </c>
      <c r="F355" s="69">
        <v>0</v>
      </c>
      <c r="G355" s="69" t="str">
        <f>IF(ISBLANK('312'!H34),"",'312'!H34)</f>
        <v>w: if &lt; K
w: if -ve</v>
      </c>
      <c r="H355" s="69" t="e">
        <f t="shared" si="15"/>
        <v>#VALUE!</v>
      </c>
      <c r="I355" t="b">
        <f t="shared" si="16"/>
        <v>1</v>
      </c>
      <c r="K355" t="b">
        <f t="shared" si="17"/>
        <v>0</v>
      </c>
      <c r="L355" t="s">
        <v>137</v>
      </c>
    </row>
    <row r="356" spans="1:12" x14ac:dyDescent="0.2">
      <c r="A356" t="s">
        <v>360</v>
      </c>
      <c r="B356">
        <v>124</v>
      </c>
      <c r="C356">
        <v>16</v>
      </c>
      <c r="D356" t="s">
        <v>276</v>
      </c>
      <c r="E356" t="s">
        <v>568</v>
      </c>
      <c r="F356" s="69">
        <v>0</v>
      </c>
      <c r="G356" s="69" t="str">
        <f>IF(ISBLANK('312'!I34),"",'312'!I34)</f>
        <v>w: if &lt; L
w: if -ve</v>
      </c>
      <c r="H356" s="69" t="e">
        <f t="shared" si="15"/>
        <v>#VALUE!</v>
      </c>
      <c r="I356" t="b">
        <f t="shared" si="16"/>
        <v>1</v>
      </c>
      <c r="K356" t="b">
        <f t="shared" si="17"/>
        <v>0</v>
      </c>
      <c r="L356" t="s">
        <v>137</v>
      </c>
    </row>
    <row r="357" spans="1:12" x14ac:dyDescent="0.2">
      <c r="A357" t="s">
        <v>360</v>
      </c>
      <c r="B357">
        <v>125</v>
      </c>
      <c r="C357">
        <v>16</v>
      </c>
      <c r="D357" t="s">
        <v>276</v>
      </c>
      <c r="E357" t="s">
        <v>569</v>
      </c>
      <c r="F357" s="69">
        <v>0</v>
      </c>
      <c r="G357" s="69" t="str">
        <f>IF(ISBLANK('312'!J34),"",'312'!J34)</f>
        <v>w: if &gt; D minus E
w: if -ve</v>
      </c>
      <c r="H357" s="69" t="e">
        <f t="shared" si="15"/>
        <v>#VALUE!</v>
      </c>
      <c r="I357" t="b">
        <f t="shared" si="16"/>
        <v>1</v>
      </c>
      <c r="K357" t="b">
        <f t="shared" si="17"/>
        <v>0</v>
      </c>
      <c r="L357" t="s">
        <v>137</v>
      </c>
    </row>
    <row r="358" spans="1:12" x14ac:dyDescent="0.2">
      <c r="A358" t="s">
        <v>360</v>
      </c>
      <c r="B358">
        <v>127</v>
      </c>
      <c r="C358">
        <v>16</v>
      </c>
      <c r="D358" t="s">
        <v>276</v>
      </c>
      <c r="E358" t="s">
        <v>570</v>
      </c>
      <c r="F358" s="69">
        <v>0</v>
      </c>
      <c r="G358" s="69" t="str">
        <f>IF(ISBLANK('312'!L34),"",'312'!L34)</f>
        <v>w: if =0 &amp; A &lt;&gt; 0
w: if -ve</v>
      </c>
      <c r="H358" s="69" t="e">
        <f t="shared" si="15"/>
        <v>#VALUE!</v>
      </c>
      <c r="I358" t="b">
        <f t="shared" si="16"/>
        <v>1</v>
      </c>
      <c r="K358" t="b">
        <f t="shared" si="17"/>
        <v>0</v>
      </c>
      <c r="L358" t="s">
        <v>137</v>
      </c>
    </row>
    <row r="359" spans="1:12" x14ac:dyDescent="0.2">
      <c r="A359" t="s">
        <v>360</v>
      </c>
      <c r="B359">
        <v>128</v>
      </c>
      <c r="C359">
        <v>16</v>
      </c>
      <c r="D359" t="s">
        <v>276</v>
      </c>
      <c r="E359" t="s">
        <v>571</v>
      </c>
      <c r="F359" s="69">
        <v>0</v>
      </c>
      <c r="G359" s="69" t="str">
        <f>IF(ISBLANK('312'!M34),"",'312'!M34)</f>
        <v>w: if =0 &amp; B &lt;&gt; 0
w: if -ve</v>
      </c>
      <c r="H359" s="69" t="e">
        <f t="shared" si="15"/>
        <v>#VALUE!</v>
      </c>
      <c r="I359" t="b">
        <f t="shared" si="16"/>
        <v>1</v>
      </c>
      <c r="K359" t="b">
        <f t="shared" si="17"/>
        <v>0</v>
      </c>
      <c r="L359" t="s">
        <v>137</v>
      </c>
    </row>
    <row r="360" spans="1:12" x14ac:dyDescent="0.2">
      <c r="A360" t="s">
        <v>360</v>
      </c>
      <c r="B360">
        <v>129</v>
      </c>
      <c r="C360">
        <v>16</v>
      </c>
      <c r="D360" t="s">
        <v>276</v>
      </c>
      <c r="E360" t="s">
        <v>572</v>
      </c>
      <c r="F360" s="69">
        <v>0</v>
      </c>
      <c r="G360" s="69" t="str">
        <f>IF(ISBLANK('312'!N34),"",'312'!N34)</f>
        <v>w: if &gt; H + I
w: if -ve</v>
      </c>
      <c r="H360" s="69" t="e">
        <f t="shared" si="15"/>
        <v>#VALUE!</v>
      </c>
      <c r="I360" t="b">
        <f t="shared" si="16"/>
        <v>1</v>
      </c>
      <c r="K360" t="b">
        <f t="shared" si="17"/>
        <v>0</v>
      </c>
      <c r="L360" t="s">
        <v>137</v>
      </c>
    </row>
    <row r="361" spans="1:12" x14ac:dyDescent="0.2">
      <c r="A361" t="s">
        <v>360</v>
      </c>
      <c r="B361">
        <v>130</v>
      </c>
      <c r="C361">
        <v>16</v>
      </c>
      <c r="D361" t="s">
        <v>276</v>
      </c>
      <c r="E361" t="s">
        <v>573</v>
      </c>
      <c r="F361" s="69">
        <v>0</v>
      </c>
      <c r="G361" s="69" t="str">
        <f>IF(ISBLANK('312'!O34),"",'312'!O34)</f>
        <v>w: if =0 &amp; D &lt;&gt; 0
w: if -ve</v>
      </c>
      <c r="H361" s="69" t="e">
        <f t="shared" si="15"/>
        <v>#VALUE!</v>
      </c>
      <c r="I361" t="b">
        <f t="shared" si="16"/>
        <v>1</v>
      </c>
      <c r="K361" t="b">
        <f t="shared" si="17"/>
        <v>0</v>
      </c>
      <c r="L361" t="s">
        <v>137</v>
      </c>
    </row>
    <row r="362" spans="1:12" x14ac:dyDescent="0.2">
      <c r="A362" t="s">
        <v>360</v>
      </c>
      <c r="B362">
        <v>131</v>
      </c>
      <c r="C362">
        <v>16</v>
      </c>
      <c r="D362" t="s">
        <v>276</v>
      </c>
      <c r="E362" t="s">
        <v>574</v>
      </c>
      <c r="F362" s="69">
        <v>0</v>
      </c>
      <c r="G362" s="69" t="str">
        <f>IF(ISBLANK('312'!P34),"",'312'!P34)</f>
        <v>w: if =0 &amp; E &lt;&gt; 0
w: if -ve</v>
      </c>
      <c r="H362" s="69" t="e">
        <f t="shared" si="15"/>
        <v>#VALUE!</v>
      </c>
      <c r="I362" t="b">
        <f t="shared" si="16"/>
        <v>1</v>
      </c>
      <c r="K362" t="b">
        <f t="shared" si="17"/>
        <v>0</v>
      </c>
      <c r="L362" t="s">
        <v>137</v>
      </c>
    </row>
    <row r="363" spans="1:12" x14ac:dyDescent="0.2">
      <c r="A363" t="s">
        <v>360</v>
      </c>
      <c r="B363">
        <v>132</v>
      </c>
      <c r="C363">
        <v>16</v>
      </c>
      <c r="D363" t="s">
        <v>276</v>
      </c>
      <c r="E363" t="s">
        <v>575</v>
      </c>
      <c r="F363" s="69">
        <v>0</v>
      </c>
      <c r="G363" s="69" t="str">
        <f>IF(ISBLANK('312'!Q34),"",'312'!Q34)</f>
        <v>w: if &gt; K minus L
w: if -ve</v>
      </c>
      <c r="H363" s="69" t="e">
        <f t="shared" si="15"/>
        <v>#VALUE!</v>
      </c>
      <c r="I363" t="b">
        <f t="shared" si="16"/>
        <v>1</v>
      </c>
      <c r="K363" t="b">
        <f t="shared" si="17"/>
        <v>0</v>
      </c>
      <c r="L363" t="s">
        <v>137</v>
      </c>
    </row>
    <row r="364" spans="1:12" x14ac:dyDescent="0.2">
      <c r="A364" t="s">
        <v>360</v>
      </c>
      <c r="B364">
        <v>133</v>
      </c>
      <c r="C364">
        <v>16</v>
      </c>
      <c r="D364" t="s">
        <v>276</v>
      </c>
      <c r="E364" t="s">
        <v>576</v>
      </c>
      <c r="F364" s="69">
        <v>0</v>
      </c>
      <c r="G364" s="69" t="str">
        <f>IF(ISBLANK('312'!R34),"",'312'!R34)</f>
        <v>w: if -ve</v>
      </c>
      <c r="H364" s="69" t="e">
        <f t="shared" si="15"/>
        <v>#VALUE!</v>
      </c>
      <c r="I364" t="b">
        <f t="shared" si="16"/>
        <v>1</v>
      </c>
      <c r="K364" t="b">
        <f t="shared" si="17"/>
        <v>0</v>
      </c>
      <c r="L364" t="s">
        <v>137</v>
      </c>
    </row>
    <row r="365" spans="1:12" x14ac:dyDescent="0.2">
      <c r="A365" t="s">
        <v>360</v>
      </c>
      <c r="B365">
        <v>135</v>
      </c>
      <c r="C365">
        <v>16</v>
      </c>
      <c r="D365" t="s">
        <v>276</v>
      </c>
      <c r="E365" t="s">
        <v>577</v>
      </c>
      <c r="F365" s="69">
        <v>0</v>
      </c>
      <c r="G365" s="69" t="str">
        <f>IF(ISBLANK('312'!T34),"",'312'!T34)</f>
        <v/>
      </c>
      <c r="H365" s="69" t="e">
        <f t="shared" si="15"/>
        <v>#VALUE!</v>
      </c>
      <c r="I365" t="b">
        <f t="shared" si="16"/>
        <v>1</v>
      </c>
      <c r="K365" t="b">
        <f t="shared" si="17"/>
        <v>0</v>
      </c>
      <c r="L365" t="s">
        <v>137</v>
      </c>
    </row>
    <row r="366" spans="1:12" x14ac:dyDescent="0.2">
      <c r="A366" t="s">
        <v>360</v>
      </c>
      <c r="B366">
        <v>120</v>
      </c>
      <c r="C366">
        <v>17</v>
      </c>
      <c r="D366" t="s">
        <v>279</v>
      </c>
      <c r="E366" t="s">
        <v>578</v>
      </c>
      <c r="F366" s="69">
        <v>0</v>
      </c>
      <c r="G366" s="69" t="str">
        <f>IF(ISBLANK('312'!E35),"",'312'!E35)</f>
        <v>w: if &lt; H
w: if -ve</v>
      </c>
      <c r="H366" s="69" t="e">
        <f t="shared" si="15"/>
        <v>#VALUE!</v>
      </c>
      <c r="I366" t="b">
        <f t="shared" si="16"/>
        <v>1</v>
      </c>
      <c r="K366" t="b">
        <f t="shared" si="17"/>
        <v>0</v>
      </c>
      <c r="L366" t="s">
        <v>137</v>
      </c>
    </row>
    <row r="367" spans="1:12" x14ac:dyDescent="0.2">
      <c r="A367" t="s">
        <v>360</v>
      </c>
      <c r="B367">
        <v>121</v>
      </c>
      <c r="C367">
        <v>17</v>
      </c>
      <c r="D367" t="s">
        <v>279</v>
      </c>
      <c r="E367" t="s">
        <v>579</v>
      </c>
      <c r="F367" s="69">
        <v>0</v>
      </c>
      <c r="G367" s="69" t="str">
        <f>IF(ISBLANK('312'!F35),"",'312'!F35)</f>
        <v>w: if &lt; I
w: if -ve</v>
      </c>
      <c r="H367" s="69" t="e">
        <f t="shared" si="15"/>
        <v>#VALUE!</v>
      </c>
      <c r="I367" t="b">
        <f t="shared" si="16"/>
        <v>1</v>
      </c>
      <c r="K367" t="b">
        <f t="shared" si="17"/>
        <v>0</v>
      </c>
      <c r="L367" t="s">
        <v>137</v>
      </c>
    </row>
    <row r="368" spans="1:12" x14ac:dyDescent="0.2">
      <c r="A368" t="s">
        <v>360</v>
      </c>
      <c r="B368">
        <v>122</v>
      </c>
      <c r="C368">
        <v>17</v>
      </c>
      <c r="D368" t="s">
        <v>279</v>
      </c>
      <c r="E368" t="s">
        <v>580</v>
      </c>
      <c r="F368" s="69">
        <v>0</v>
      </c>
      <c r="G368" s="69" t="str">
        <f>IF(ISBLANK('312'!G35),"",'312'!G35)</f>
        <v xml:space="preserve"> w: if &gt; A + B
w: if -ve</v>
      </c>
      <c r="H368" s="69" t="e">
        <f t="shared" si="15"/>
        <v>#VALUE!</v>
      </c>
      <c r="I368" t="b">
        <f t="shared" si="16"/>
        <v>1</v>
      </c>
      <c r="K368" t="b">
        <f t="shared" si="17"/>
        <v>0</v>
      </c>
      <c r="L368" t="s">
        <v>137</v>
      </c>
    </row>
    <row r="369" spans="1:12" x14ac:dyDescent="0.2">
      <c r="A369" t="s">
        <v>360</v>
      </c>
      <c r="B369">
        <v>123</v>
      </c>
      <c r="C369">
        <v>17</v>
      </c>
      <c r="D369" t="s">
        <v>279</v>
      </c>
      <c r="E369" t="s">
        <v>581</v>
      </c>
      <c r="F369" s="69">
        <v>0</v>
      </c>
      <c r="G369" s="69" t="str">
        <f>IF(ISBLANK('312'!H35),"",'312'!H35)</f>
        <v>w: if &lt; K
w: if -ve</v>
      </c>
      <c r="H369" s="69" t="e">
        <f t="shared" si="15"/>
        <v>#VALUE!</v>
      </c>
      <c r="I369" t="b">
        <f t="shared" si="16"/>
        <v>1</v>
      </c>
      <c r="K369" t="b">
        <f t="shared" si="17"/>
        <v>0</v>
      </c>
      <c r="L369" t="s">
        <v>137</v>
      </c>
    </row>
    <row r="370" spans="1:12" x14ac:dyDescent="0.2">
      <c r="A370" t="s">
        <v>360</v>
      </c>
      <c r="B370">
        <v>124</v>
      </c>
      <c r="C370">
        <v>17</v>
      </c>
      <c r="D370" t="s">
        <v>279</v>
      </c>
      <c r="E370" t="s">
        <v>582</v>
      </c>
      <c r="F370" s="69">
        <v>0</v>
      </c>
      <c r="G370" s="69" t="str">
        <f>IF(ISBLANK('312'!I35),"",'312'!I35)</f>
        <v>w: if &lt; L
w: if -ve</v>
      </c>
      <c r="H370" s="69" t="e">
        <f t="shared" si="15"/>
        <v>#VALUE!</v>
      </c>
      <c r="I370" t="b">
        <f t="shared" si="16"/>
        <v>1</v>
      </c>
      <c r="K370" t="b">
        <f t="shared" si="17"/>
        <v>0</v>
      </c>
      <c r="L370" t="s">
        <v>137</v>
      </c>
    </row>
    <row r="371" spans="1:12" x14ac:dyDescent="0.2">
      <c r="A371" t="s">
        <v>360</v>
      </c>
      <c r="B371">
        <v>125</v>
      </c>
      <c r="C371">
        <v>17</v>
      </c>
      <c r="D371" t="s">
        <v>279</v>
      </c>
      <c r="E371" t="s">
        <v>583</v>
      </c>
      <c r="F371" s="69">
        <v>0</v>
      </c>
      <c r="G371" s="69" t="str">
        <f>IF(ISBLANK('312'!J35),"",'312'!J35)</f>
        <v>w: if &gt; D minus E
w: if -ve</v>
      </c>
      <c r="H371" s="69" t="e">
        <f t="shared" si="15"/>
        <v>#VALUE!</v>
      </c>
      <c r="I371" t="b">
        <f t="shared" si="16"/>
        <v>1</v>
      </c>
      <c r="K371" t="b">
        <f t="shared" si="17"/>
        <v>0</v>
      </c>
      <c r="L371" t="s">
        <v>137</v>
      </c>
    </row>
    <row r="372" spans="1:12" x14ac:dyDescent="0.2">
      <c r="A372" t="s">
        <v>360</v>
      </c>
      <c r="B372">
        <v>127</v>
      </c>
      <c r="C372">
        <v>17</v>
      </c>
      <c r="D372" t="s">
        <v>279</v>
      </c>
      <c r="E372" t="s">
        <v>584</v>
      </c>
      <c r="F372" s="69">
        <v>0</v>
      </c>
      <c r="G372" s="69" t="str">
        <f>IF(ISBLANK('312'!L35),"",'312'!L35)</f>
        <v>w: if =0 &amp; A &lt;&gt; 0
w: if -ve</v>
      </c>
      <c r="H372" s="69" t="e">
        <f t="shared" si="15"/>
        <v>#VALUE!</v>
      </c>
      <c r="I372" t="b">
        <f t="shared" si="16"/>
        <v>1</v>
      </c>
      <c r="K372" t="b">
        <f t="shared" si="17"/>
        <v>0</v>
      </c>
      <c r="L372" t="s">
        <v>137</v>
      </c>
    </row>
    <row r="373" spans="1:12" x14ac:dyDescent="0.2">
      <c r="A373" t="s">
        <v>360</v>
      </c>
      <c r="B373">
        <v>128</v>
      </c>
      <c r="C373">
        <v>17</v>
      </c>
      <c r="D373" t="s">
        <v>279</v>
      </c>
      <c r="E373" t="s">
        <v>585</v>
      </c>
      <c r="F373" s="69">
        <v>0</v>
      </c>
      <c r="G373" s="69" t="str">
        <f>IF(ISBLANK('312'!M35),"",'312'!M35)</f>
        <v>w: if =0 &amp; B &lt;&gt; 0
w: if -ve</v>
      </c>
      <c r="H373" s="69" t="e">
        <f t="shared" si="15"/>
        <v>#VALUE!</v>
      </c>
      <c r="I373" t="b">
        <f t="shared" si="16"/>
        <v>1</v>
      </c>
      <c r="K373" t="b">
        <f t="shared" si="17"/>
        <v>0</v>
      </c>
      <c r="L373" t="s">
        <v>137</v>
      </c>
    </row>
    <row r="374" spans="1:12" x14ac:dyDescent="0.2">
      <c r="A374" t="s">
        <v>360</v>
      </c>
      <c r="B374">
        <v>129</v>
      </c>
      <c r="C374">
        <v>17</v>
      </c>
      <c r="D374" t="s">
        <v>279</v>
      </c>
      <c r="E374" t="s">
        <v>586</v>
      </c>
      <c r="F374" s="69">
        <v>0</v>
      </c>
      <c r="G374" s="69" t="str">
        <f>IF(ISBLANK('312'!N35),"",'312'!N35)</f>
        <v>w: if &gt; H + I
w: if -ve</v>
      </c>
      <c r="H374" s="69" t="e">
        <f t="shared" si="15"/>
        <v>#VALUE!</v>
      </c>
      <c r="I374" t="b">
        <f t="shared" si="16"/>
        <v>1</v>
      </c>
      <c r="K374" t="b">
        <f t="shared" si="17"/>
        <v>0</v>
      </c>
      <c r="L374" t="s">
        <v>137</v>
      </c>
    </row>
    <row r="375" spans="1:12" x14ac:dyDescent="0.2">
      <c r="A375" t="s">
        <v>360</v>
      </c>
      <c r="B375">
        <v>130</v>
      </c>
      <c r="C375">
        <v>17</v>
      </c>
      <c r="D375" t="s">
        <v>279</v>
      </c>
      <c r="E375" t="s">
        <v>587</v>
      </c>
      <c r="F375" s="69">
        <v>0</v>
      </c>
      <c r="G375" s="69" t="str">
        <f>IF(ISBLANK('312'!O35),"",'312'!O35)</f>
        <v>w: if =0 &amp; D &lt;&gt; 0
w: if -ve</v>
      </c>
      <c r="H375" s="69" t="e">
        <f t="shared" si="15"/>
        <v>#VALUE!</v>
      </c>
      <c r="I375" t="b">
        <f t="shared" si="16"/>
        <v>1</v>
      </c>
      <c r="K375" t="b">
        <f t="shared" si="17"/>
        <v>0</v>
      </c>
      <c r="L375" t="s">
        <v>137</v>
      </c>
    </row>
    <row r="376" spans="1:12" x14ac:dyDescent="0.2">
      <c r="A376" t="s">
        <v>360</v>
      </c>
      <c r="B376">
        <v>131</v>
      </c>
      <c r="C376">
        <v>17</v>
      </c>
      <c r="D376" t="s">
        <v>279</v>
      </c>
      <c r="E376" t="s">
        <v>588</v>
      </c>
      <c r="F376" s="69">
        <v>0</v>
      </c>
      <c r="G376" s="69" t="str">
        <f>IF(ISBLANK('312'!P35),"",'312'!P35)</f>
        <v>w: if =0 &amp; E &lt;&gt; 0
w: if -ve</v>
      </c>
      <c r="H376" s="69" t="e">
        <f t="shared" si="15"/>
        <v>#VALUE!</v>
      </c>
      <c r="I376" t="b">
        <f t="shared" si="16"/>
        <v>1</v>
      </c>
      <c r="K376" t="b">
        <f t="shared" si="17"/>
        <v>0</v>
      </c>
      <c r="L376" t="s">
        <v>137</v>
      </c>
    </row>
    <row r="377" spans="1:12" x14ac:dyDescent="0.2">
      <c r="A377" t="s">
        <v>360</v>
      </c>
      <c r="B377">
        <v>132</v>
      </c>
      <c r="C377">
        <v>17</v>
      </c>
      <c r="D377" t="s">
        <v>279</v>
      </c>
      <c r="E377" t="s">
        <v>589</v>
      </c>
      <c r="F377" s="69">
        <v>0</v>
      </c>
      <c r="G377" s="69" t="str">
        <f>IF(ISBLANK('312'!Q35),"",'312'!Q35)</f>
        <v>w: if &gt; K minus L
w: if -ve</v>
      </c>
      <c r="H377" s="69" t="e">
        <f t="shared" si="15"/>
        <v>#VALUE!</v>
      </c>
      <c r="I377" t="b">
        <f t="shared" si="16"/>
        <v>1</v>
      </c>
      <c r="K377" t="b">
        <f t="shared" si="17"/>
        <v>0</v>
      </c>
      <c r="L377" t="s">
        <v>137</v>
      </c>
    </row>
    <row r="378" spans="1:12" x14ac:dyDescent="0.2">
      <c r="A378" t="s">
        <v>360</v>
      </c>
      <c r="B378">
        <v>133</v>
      </c>
      <c r="C378">
        <v>17</v>
      </c>
      <c r="D378" t="s">
        <v>279</v>
      </c>
      <c r="E378" t="s">
        <v>590</v>
      </c>
      <c r="F378" s="69">
        <v>0</v>
      </c>
      <c r="G378" s="69" t="str">
        <f>IF(ISBLANK('312'!R35),"",'312'!R35)</f>
        <v>w: if -ve</v>
      </c>
      <c r="H378" s="69" t="e">
        <f t="shared" si="15"/>
        <v>#VALUE!</v>
      </c>
      <c r="I378" t="b">
        <f t="shared" si="16"/>
        <v>1</v>
      </c>
      <c r="K378" t="b">
        <f t="shared" si="17"/>
        <v>0</v>
      </c>
      <c r="L378" t="s">
        <v>137</v>
      </c>
    </row>
    <row r="379" spans="1:12" x14ac:dyDescent="0.2">
      <c r="A379" t="s">
        <v>360</v>
      </c>
      <c r="B379">
        <v>135</v>
      </c>
      <c r="C379">
        <v>17</v>
      </c>
      <c r="D379" t="s">
        <v>279</v>
      </c>
      <c r="E379" t="s">
        <v>591</v>
      </c>
      <c r="F379" s="69">
        <v>0</v>
      </c>
      <c r="G379" s="69" t="str">
        <f>IF(ISBLANK('312'!T35),"",'312'!T35)</f>
        <v/>
      </c>
      <c r="H379" s="69" t="e">
        <f t="shared" si="15"/>
        <v>#VALUE!</v>
      </c>
      <c r="I379" t="b">
        <f t="shared" si="16"/>
        <v>1</v>
      </c>
      <c r="K379" t="b">
        <f t="shared" si="17"/>
        <v>0</v>
      </c>
      <c r="L379" t="s">
        <v>137</v>
      </c>
    </row>
    <row r="380" spans="1:12" x14ac:dyDescent="0.2">
      <c r="A380" t="s">
        <v>360</v>
      </c>
      <c r="B380">
        <v>120</v>
      </c>
      <c r="C380">
        <v>18</v>
      </c>
      <c r="D380" t="s">
        <v>282</v>
      </c>
      <c r="E380" t="s">
        <v>592</v>
      </c>
      <c r="F380" s="69">
        <v>0</v>
      </c>
      <c r="G380" s="69" t="str">
        <f>IF(ISBLANK('312'!E36),"",'312'!E36)</f>
        <v>w: if &lt; H
w: if -ve</v>
      </c>
      <c r="H380" s="69" t="e">
        <f t="shared" si="15"/>
        <v>#VALUE!</v>
      </c>
      <c r="I380" t="b">
        <f t="shared" si="16"/>
        <v>1</v>
      </c>
      <c r="K380" t="b">
        <f t="shared" si="17"/>
        <v>0</v>
      </c>
      <c r="L380" t="s">
        <v>137</v>
      </c>
    </row>
    <row r="381" spans="1:12" x14ac:dyDescent="0.2">
      <c r="A381" t="s">
        <v>360</v>
      </c>
      <c r="B381">
        <v>121</v>
      </c>
      <c r="C381">
        <v>18</v>
      </c>
      <c r="D381" t="s">
        <v>282</v>
      </c>
      <c r="E381" t="s">
        <v>593</v>
      </c>
      <c r="F381" s="69">
        <v>0</v>
      </c>
      <c r="G381" s="69" t="str">
        <f>IF(ISBLANK('312'!F36),"",'312'!F36)</f>
        <v>w: if &lt; I
w: if -ve</v>
      </c>
      <c r="H381" s="69" t="e">
        <f t="shared" si="15"/>
        <v>#VALUE!</v>
      </c>
      <c r="I381" t="b">
        <f t="shared" si="16"/>
        <v>1</v>
      </c>
      <c r="K381" t="b">
        <f t="shared" si="17"/>
        <v>0</v>
      </c>
      <c r="L381" t="s">
        <v>137</v>
      </c>
    </row>
    <row r="382" spans="1:12" x14ac:dyDescent="0.2">
      <c r="A382" t="s">
        <v>360</v>
      </c>
      <c r="B382">
        <v>122</v>
      </c>
      <c r="C382">
        <v>18</v>
      </c>
      <c r="D382" t="s">
        <v>282</v>
      </c>
      <c r="E382" t="s">
        <v>594</v>
      </c>
      <c r="F382" s="69">
        <v>0</v>
      </c>
      <c r="G382" s="69" t="str">
        <f>IF(ISBLANK('312'!G36),"",'312'!G36)</f>
        <v xml:space="preserve"> w: if &gt; A + B
w: if -ve</v>
      </c>
      <c r="H382" s="69" t="e">
        <f t="shared" si="15"/>
        <v>#VALUE!</v>
      </c>
      <c r="I382" t="b">
        <f t="shared" si="16"/>
        <v>1</v>
      </c>
      <c r="K382" t="b">
        <f t="shared" si="17"/>
        <v>0</v>
      </c>
      <c r="L382" t="s">
        <v>137</v>
      </c>
    </row>
    <row r="383" spans="1:12" x14ac:dyDescent="0.2">
      <c r="A383" t="s">
        <v>360</v>
      </c>
      <c r="B383">
        <v>123</v>
      </c>
      <c r="C383">
        <v>18</v>
      </c>
      <c r="D383" t="s">
        <v>282</v>
      </c>
      <c r="E383" t="s">
        <v>595</v>
      </c>
      <c r="F383" s="69">
        <v>0</v>
      </c>
      <c r="G383" s="69" t="str">
        <f>IF(ISBLANK('312'!H36),"",'312'!H36)</f>
        <v>w: if &lt; K
w: if -ve</v>
      </c>
      <c r="H383" s="69" t="e">
        <f t="shared" si="15"/>
        <v>#VALUE!</v>
      </c>
      <c r="I383" t="b">
        <f t="shared" si="16"/>
        <v>1</v>
      </c>
      <c r="K383" t="b">
        <f t="shared" si="17"/>
        <v>0</v>
      </c>
      <c r="L383" t="s">
        <v>137</v>
      </c>
    </row>
    <row r="384" spans="1:12" x14ac:dyDescent="0.2">
      <c r="A384" t="s">
        <v>360</v>
      </c>
      <c r="B384">
        <v>124</v>
      </c>
      <c r="C384">
        <v>18</v>
      </c>
      <c r="D384" t="s">
        <v>282</v>
      </c>
      <c r="E384" t="s">
        <v>596</v>
      </c>
      <c r="F384" s="69">
        <v>0</v>
      </c>
      <c r="G384" s="69" t="str">
        <f>IF(ISBLANK('312'!I36),"",'312'!I36)</f>
        <v>w: if &lt; L
w: if -ve</v>
      </c>
      <c r="H384" s="69" t="e">
        <f t="shared" si="15"/>
        <v>#VALUE!</v>
      </c>
      <c r="I384" t="b">
        <f t="shared" si="16"/>
        <v>1</v>
      </c>
      <c r="K384" t="b">
        <f t="shared" si="17"/>
        <v>0</v>
      </c>
      <c r="L384" t="s">
        <v>137</v>
      </c>
    </row>
    <row r="385" spans="1:12" x14ac:dyDescent="0.2">
      <c r="A385" t="s">
        <v>360</v>
      </c>
      <c r="B385">
        <v>125</v>
      </c>
      <c r="C385">
        <v>18</v>
      </c>
      <c r="D385" t="s">
        <v>282</v>
      </c>
      <c r="E385" t="s">
        <v>597</v>
      </c>
      <c r="F385" s="69">
        <v>0</v>
      </c>
      <c r="G385" s="69" t="str">
        <f>IF(ISBLANK('312'!J36),"",'312'!J36)</f>
        <v>w: if &gt; D minus E
w: if -ve</v>
      </c>
      <c r="H385" s="69" t="e">
        <f t="shared" si="15"/>
        <v>#VALUE!</v>
      </c>
      <c r="I385" t="b">
        <f t="shared" si="16"/>
        <v>1</v>
      </c>
      <c r="K385" t="b">
        <f t="shared" si="17"/>
        <v>0</v>
      </c>
      <c r="L385" t="s">
        <v>137</v>
      </c>
    </row>
    <row r="386" spans="1:12" x14ac:dyDescent="0.2">
      <c r="A386" t="s">
        <v>360</v>
      </c>
      <c r="B386">
        <v>127</v>
      </c>
      <c r="C386">
        <v>18</v>
      </c>
      <c r="D386" t="s">
        <v>282</v>
      </c>
      <c r="E386" t="s">
        <v>598</v>
      </c>
      <c r="F386" s="69">
        <v>0</v>
      </c>
      <c r="G386" s="69" t="str">
        <f>IF(ISBLANK('312'!L36),"",'312'!L36)</f>
        <v>w: if =0 &amp; A &lt;&gt; 0
w: if -ve</v>
      </c>
      <c r="H386" s="69" t="e">
        <f t="shared" si="15"/>
        <v>#VALUE!</v>
      </c>
      <c r="I386" t="b">
        <f t="shared" si="16"/>
        <v>1</v>
      </c>
      <c r="K386" t="b">
        <f t="shared" si="17"/>
        <v>0</v>
      </c>
      <c r="L386" t="s">
        <v>137</v>
      </c>
    </row>
    <row r="387" spans="1:12" x14ac:dyDescent="0.2">
      <c r="A387" t="s">
        <v>360</v>
      </c>
      <c r="B387">
        <v>128</v>
      </c>
      <c r="C387">
        <v>18</v>
      </c>
      <c r="D387" t="s">
        <v>282</v>
      </c>
      <c r="E387" t="s">
        <v>599</v>
      </c>
      <c r="F387" s="69">
        <v>0</v>
      </c>
      <c r="G387" s="69" t="str">
        <f>IF(ISBLANK('312'!M36),"",'312'!M36)</f>
        <v>w: if =0 &amp; B &lt;&gt; 0
w: if -ve</v>
      </c>
      <c r="H387" s="69" t="e">
        <f t="shared" si="15"/>
        <v>#VALUE!</v>
      </c>
      <c r="I387" t="b">
        <f t="shared" si="16"/>
        <v>1</v>
      </c>
      <c r="K387" t="b">
        <f t="shared" si="17"/>
        <v>0</v>
      </c>
      <c r="L387" t="s">
        <v>137</v>
      </c>
    </row>
    <row r="388" spans="1:12" x14ac:dyDescent="0.2">
      <c r="A388" t="s">
        <v>360</v>
      </c>
      <c r="B388">
        <v>129</v>
      </c>
      <c r="C388">
        <v>18</v>
      </c>
      <c r="D388" t="s">
        <v>282</v>
      </c>
      <c r="E388" t="s">
        <v>600</v>
      </c>
      <c r="F388" s="69">
        <v>0</v>
      </c>
      <c r="G388" s="69" t="str">
        <f>IF(ISBLANK('312'!N36),"",'312'!N36)</f>
        <v>w: if &gt; H + I
w: if -ve</v>
      </c>
      <c r="H388" s="69" t="e">
        <f t="shared" si="15"/>
        <v>#VALUE!</v>
      </c>
      <c r="I388" t="b">
        <f t="shared" si="16"/>
        <v>1</v>
      </c>
      <c r="K388" t="b">
        <f t="shared" si="17"/>
        <v>0</v>
      </c>
      <c r="L388" t="s">
        <v>137</v>
      </c>
    </row>
    <row r="389" spans="1:12" x14ac:dyDescent="0.2">
      <c r="A389" t="s">
        <v>360</v>
      </c>
      <c r="B389">
        <v>130</v>
      </c>
      <c r="C389">
        <v>18</v>
      </c>
      <c r="D389" t="s">
        <v>282</v>
      </c>
      <c r="E389" t="s">
        <v>601</v>
      </c>
      <c r="F389" s="69">
        <v>0</v>
      </c>
      <c r="G389" s="69" t="str">
        <f>IF(ISBLANK('312'!O36),"",'312'!O36)</f>
        <v>w: if =0 &amp; D &lt;&gt; 0
w: if -ve</v>
      </c>
      <c r="H389" s="69" t="e">
        <f t="shared" si="15"/>
        <v>#VALUE!</v>
      </c>
      <c r="I389" t="b">
        <f t="shared" si="16"/>
        <v>1</v>
      </c>
      <c r="K389" t="b">
        <f t="shared" si="17"/>
        <v>0</v>
      </c>
      <c r="L389" t="s">
        <v>137</v>
      </c>
    </row>
    <row r="390" spans="1:12" x14ac:dyDescent="0.2">
      <c r="A390" t="s">
        <v>360</v>
      </c>
      <c r="B390">
        <v>131</v>
      </c>
      <c r="C390">
        <v>18</v>
      </c>
      <c r="D390" t="s">
        <v>282</v>
      </c>
      <c r="E390" t="s">
        <v>602</v>
      </c>
      <c r="F390" s="69">
        <v>0</v>
      </c>
      <c r="G390" s="69" t="str">
        <f>IF(ISBLANK('312'!P36),"",'312'!P36)</f>
        <v>w: if =0 &amp; E &lt;&gt; 0
w: if -ve</v>
      </c>
      <c r="H390" s="69" t="e">
        <f t="shared" ref="H390:H453" si="18">G390-F390</f>
        <v>#VALUE!</v>
      </c>
      <c r="I390" t="b">
        <f t="shared" ref="I390:I453" si="19">ISERROR(H390)</f>
        <v>1</v>
      </c>
      <c r="K390" t="b">
        <f t="shared" ref="K390:K453" si="20">G390=F390</f>
        <v>0</v>
      </c>
      <c r="L390" t="s">
        <v>137</v>
      </c>
    </row>
    <row r="391" spans="1:12" x14ac:dyDescent="0.2">
      <c r="A391" t="s">
        <v>360</v>
      </c>
      <c r="B391">
        <v>132</v>
      </c>
      <c r="C391">
        <v>18</v>
      </c>
      <c r="D391" t="s">
        <v>282</v>
      </c>
      <c r="E391" t="s">
        <v>603</v>
      </c>
      <c r="F391" s="69">
        <v>0</v>
      </c>
      <c r="G391" s="69" t="str">
        <f>IF(ISBLANK('312'!Q36),"",'312'!Q36)</f>
        <v>w: if &gt; K minus L
w: if -ve</v>
      </c>
      <c r="H391" s="69" t="e">
        <f t="shared" si="18"/>
        <v>#VALUE!</v>
      </c>
      <c r="I391" t="b">
        <f t="shared" si="19"/>
        <v>1</v>
      </c>
      <c r="K391" t="b">
        <f t="shared" si="20"/>
        <v>0</v>
      </c>
      <c r="L391" t="s">
        <v>137</v>
      </c>
    </row>
    <row r="392" spans="1:12" x14ac:dyDescent="0.2">
      <c r="A392" t="s">
        <v>360</v>
      </c>
      <c r="B392">
        <v>133</v>
      </c>
      <c r="C392">
        <v>18</v>
      </c>
      <c r="D392" t="s">
        <v>282</v>
      </c>
      <c r="E392" t="s">
        <v>604</v>
      </c>
      <c r="F392" s="69">
        <v>0</v>
      </c>
      <c r="G392" s="69" t="str">
        <f>IF(ISBLANK('312'!R36),"",'312'!R36)</f>
        <v>w: if -ve</v>
      </c>
      <c r="H392" s="69" t="e">
        <f t="shared" si="18"/>
        <v>#VALUE!</v>
      </c>
      <c r="I392" t="b">
        <f t="shared" si="19"/>
        <v>1</v>
      </c>
      <c r="K392" t="b">
        <f t="shared" si="20"/>
        <v>0</v>
      </c>
      <c r="L392" t="s">
        <v>137</v>
      </c>
    </row>
    <row r="393" spans="1:12" x14ac:dyDescent="0.2">
      <c r="A393" t="s">
        <v>360</v>
      </c>
      <c r="B393">
        <v>135</v>
      </c>
      <c r="C393">
        <v>18</v>
      </c>
      <c r="D393" t="s">
        <v>282</v>
      </c>
      <c r="E393" t="s">
        <v>605</v>
      </c>
      <c r="F393" s="69">
        <v>0</v>
      </c>
      <c r="G393" s="69" t="str">
        <f>IF(ISBLANK('312'!T36),"",'312'!T36)</f>
        <v/>
      </c>
      <c r="H393" s="69" t="e">
        <f t="shared" si="18"/>
        <v>#VALUE!</v>
      </c>
      <c r="I393" t="b">
        <f t="shared" si="19"/>
        <v>1</v>
      </c>
      <c r="K393" t="b">
        <f t="shared" si="20"/>
        <v>0</v>
      </c>
      <c r="L393" t="s">
        <v>137</v>
      </c>
    </row>
    <row r="394" spans="1:12" x14ac:dyDescent="0.2">
      <c r="A394" t="s">
        <v>360</v>
      </c>
      <c r="B394">
        <v>120</v>
      </c>
      <c r="C394">
        <v>19</v>
      </c>
      <c r="D394" t="s">
        <v>285</v>
      </c>
      <c r="E394" t="s">
        <v>606</v>
      </c>
      <c r="F394" s="69">
        <v>0</v>
      </c>
      <c r="G394" s="69" t="str">
        <f>IF(ISBLANK('312'!E37),"",'312'!E37)</f>
        <v>w: if &lt; H
w: if -ve</v>
      </c>
      <c r="H394" s="69" t="e">
        <f t="shared" si="18"/>
        <v>#VALUE!</v>
      </c>
      <c r="I394" t="b">
        <f t="shared" si="19"/>
        <v>1</v>
      </c>
      <c r="K394" t="b">
        <f t="shared" si="20"/>
        <v>0</v>
      </c>
      <c r="L394" t="s">
        <v>137</v>
      </c>
    </row>
    <row r="395" spans="1:12" x14ac:dyDescent="0.2">
      <c r="A395" t="s">
        <v>360</v>
      </c>
      <c r="B395">
        <v>121</v>
      </c>
      <c r="C395">
        <v>19</v>
      </c>
      <c r="D395" t="s">
        <v>285</v>
      </c>
      <c r="E395" t="s">
        <v>607</v>
      </c>
      <c r="F395" s="69">
        <v>0</v>
      </c>
      <c r="G395" s="69" t="str">
        <f>IF(ISBLANK('312'!F37),"",'312'!F37)</f>
        <v>w: if &lt; I
w: if -ve</v>
      </c>
      <c r="H395" s="69" t="e">
        <f t="shared" si="18"/>
        <v>#VALUE!</v>
      </c>
      <c r="I395" t="b">
        <f t="shared" si="19"/>
        <v>1</v>
      </c>
      <c r="K395" t="b">
        <f t="shared" si="20"/>
        <v>0</v>
      </c>
      <c r="L395" t="s">
        <v>137</v>
      </c>
    </row>
    <row r="396" spans="1:12" x14ac:dyDescent="0.2">
      <c r="A396" t="s">
        <v>360</v>
      </c>
      <c r="B396">
        <v>122</v>
      </c>
      <c r="C396">
        <v>19</v>
      </c>
      <c r="D396" t="s">
        <v>285</v>
      </c>
      <c r="E396" t="s">
        <v>608</v>
      </c>
      <c r="F396" s="69">
        <v>0</v>
      </c>
      <c r="G396" s="69" t="str">
        <f>IF(ISBLANK('312'!G37),"",'312'!G37)</f>
        <v xml:space="preserve"> w: if &gt; A + B
w: if -ve</v>
      </c>
      <c r="H396" s="69" t="e">
        <f t="shared" si="18"/>
        <v>#VALUE!</v>
      </c>
      <c r="I396" t="b">
        <f t="shared" si="19"/>
        <v>1</v>
      </c>
      <c r="K396" t="b">
        <f t="shared" si="20"/>
        <v>0</v>
      </c>
      <c r="L396" t="s">
        <v>137</v>
      </c>
    </row>
    <row r="397" spans="1:12" x14ac:dyDescent="0.2">
      <c r="A397" t="s">
        <v>360</v>
      </c>
      <c r="B397">
        <v>123</v>
      </c>
      <c r="C397">
        <v>19</v>
      </c>
      <c r="D397" t="s">
        <v>285</v>
      </c>
      <c r="E397" t="s">
        <v>609</v>
      </c>
      <c r="F397" s="69">
        <v>0</v>
      </c>
      <c r="G397" s="69" t="str">
        <f>IF(ISBLANK('312'!H37),"",'312'!H37)</f>
        <v>w: if &lt; K
w: if -ve</v>
      </c>
      <c r="H397" s="69" t="e">
        <f t="shared" si="18"/>
        <v>#VALUE!</v>
      </c>
      <c r="I397" t="b">
        <f t="shared" si="19"/>
        <v>1</v>
      </c>
      <c r="K397" t="b">
        <f t="shared" si="20"/>
        <v>0</v>
      </c>
      <c r="L397" t="s">
        <v>137</v>
      </c>
    </row>
    <row r="398" spans="1:12" x14ac:dyDescent="0.2">
      <c r="A398" t="s">
        <v>360</v>
      </c>
      <c r="B398">
        <v>124</v>
      </c>
      <c r="C398">
        <v>19</v>
      </c>
      <c r="D398" t="s">
        <v>285</v>
      </c>
      <c r="E398" t="s">
        <v>610</v>
      </c>
      <c r="F398" s="69">
        <v>0</v>
      </c>
      <c r="G398" s="69" t="str">
        <f>IF(ISBLANK('312'!I37),"",'312'!I37)</f>
        <v>w: if &lt; L
w: if -ve</v>
      </c>
      <c r="H398" s="69" t="e">
        <f t="shared" si="18"/>
        <v>#VALUE!</v>
      </c>
      <c r="I398" t="b">
        <f t="shared" si="19"/>
        <v>1</v>
      </c>
      <c r="K398" t="b">
        <f t="shared" si="20"/>
        <v>0</v>
      </c>
      <c r="L398" t="s">
        <v>137</v>
      </c>
    </row>
    <row r="399" spans="1:12" x14ac:dyDescent="0.2">
      <c r="A399" t="s">
        <v>360</v>
      </c>
      <c r="B399">
        <v>125</v>
      </c>
      <c r="C399">
        <v>19</v>
      </c>
      <c r="D399" t="s">
        <v>285</v>
      </c>
      <c r="E399" t="s">
        <v>611</v>
      </c>
      <c r="F399" s="69">
        <v>0</v>
      </c>
      <c r="G399" s="69" t="str">
        <f>IF(ISBLANK('312'!J37),"",'312'!J37)</f>
        <v>w: if &gt; D minus E
w: if -ve</v>
      </c>
      <c r="H399" s="69" t="e">
        <f t="shared" si="18"/>
        <v>#VALUE!</v>
      </c>
      <c r="I399" t="b">
        <f t="shared" si="19"/>
        <v>1</v>
      </c>
      <c r="K399" t="b">
        <f t="shared" si="20"/>
        <v>0</v>
      </c>
      <c r="L399" t="s">
        <v>137</v>
      </c>
    </row>
    <row r="400" spans="1:12" x14ac:dyDescent="0.2">
      <c r="A400" t="s">
        <v>360</v>
      </c>
      <c r="B400">
        <v>127</v>
      </c>
      <c r="C400">
        <v>19</v>
      </c>
      <c r="D400" t="s">
        <v>285</v>
      </c>
      <c r="E400" t="s">
        <v>612</v>
      </c>
      <c r="F400" s="69">
        <v>0</v>
      </c>
      <c r="G400" s="69" t="str">
        <f>IF(ISBLANK('312'!L37),"",'312'!L37)</f>
        <v>w: if =0 &amp; A &lt;&gt; 0
w: if -ve</v>
      </c>
      <c r="H400" s="69" t="e">
        <f t="shared" si="18"/>
        <v>#VALUE!</v>
      </c>
      <c r="I400" t="b">
        <f t="shared" si="19"/>
        <v>1</v>
      </c>
      <c r="K400" t="b">
        <f t="shared" si="20"/>
        <v>0</v>
      </c>
      <c r="L400" t="s">
        <v>137</v>
      </c>
    </row>
    <row r="401" spans="1:12" x14ac:dyDescent="0.2">
      <c r="A401" t="s">
        <v>360</v>
      </c>
      <c r="B401">
        <v>128</v>
      </c>
      <c r="C401">
        <v>19</v>
      </c>
      <c r="D401" t="s">
        <v>285</v>
      </c>
      <c r="E401" t="s">
        <v>613</v>
      </c>
      <c r="F401" s="69">
        <v>0</v>
      </c>
      <c r="G401" s="69" t="str">
        <f>IF(ISBLANK('312'!M37),"",'312'!M37)</f>
        <v>w: if =0 &amp; B &lt;&gt; 0
w: if -ve</v>
      </c>
      <c r="H401" s="69" t="e">
        <f t="shared" si="18"/>
        <v>#VALUE!</v>
      </c>
      <c r="I401" t="b">
        <f t="shared" si="19"/>
        <v>1</v>
      </c>
      <c r="K401" t="b">
        <f t="shared" si="20"/>
        <v>0</v>
      </c>
      <c r="L401" t="s">
        <v>137</v>
      </c>
    </row>
    <row r="402" spans="1:12" x14ac:dyDescent="0.2">
      <c r="A402" t="s">
        <v>360</v>
      </c>
      <c r="B402">
        <v>129</v>
      </c>
      <c r="C402">
        <v>19</v>
      </c>
      <c r="D402" t="s">
        <v>285</v>
      </c>
      <c r="E402" t="s">
        <v>614</v>
      </c>
      <c r="F402" s="69">
        <v>0</v>
      </c>
      <c r="G402" s="69" t="str">
        <f>IF(ISBLANK('312'!N37),"",'312'!N37)</f>
        <v>w: if &gt; H + I
w: if -ve</v>
      </c>
      <c r="H402" s="69" t="e">
        <f t="shared" si="18"/>
        <v>#VALUE!</v>
      </c>
      <c r="I402" t="b">
        <f t="shared" si="19"/>
        <v>1</v>
      </c>
      <c r="K402" t="b">
        <f t="shared" si="20"/>
        <v>0</v>
      </c>
      <c r="L402" t="s">
        <v>137</v>
      </c>
    </row>
    <row r="403" spans="1:12" x14ac:dyDescent="0.2">
      <c r="A403" t="s">
        <v>360</v>
      </c>
      <c r="B403">
        <v>130</v>
      </c>
      <c r="C403">
        <v>19</v>
      </c>
      <c r="D403" t="s">
        <v>285</v>
      </c>
      <c r="E403" t="s">
        <v>615</v>
      </c>
      <c r="F403" s="69">
        <v>0</v>
      </c>
      <c r="G403" s="69" t="str">
        <f>IF(ISBLANK('312'!O37),"",'312'!O37)</f>
        <v>w: if =0 &amp; D &lt;&gt; 0
w: if -ve</v>
      </c>
      <c r="H403" s="69" t="e">
        <f t="shared" si="18"/>
        <v>#VALUE!</v>
      </c>
      <c r="I403" t="b">
        <f t="shared" si="19"/>
        <v>1</v>
      </c>
      <c r="K403" t="b">
        <f t="shared" si="20"/>
        <v>0</v>
      </c>
      <c r="L403" t="s">
        <v>137</v>
      </c>
    </row>
    <row r="404" spans="1:12" x14ac:dyDescent="0.2">
      <c r="A404" t="s">
        <v>360</v>
      </c>
      <c r="B404">
        <v>131</v>
      </c>
      <c r="C404">
        <v>19</v>
      </c>
      <c r="D404" t="s">
        <v>285</v>
      </c>
      <c r="E404" t="s">
        <v>616</v>
      </c>
      <c r="F404" s="69">
        <v>0</v>
      </c>
      <c r="G404" s="69" t="str">
        <f>IF(ISBLANK('312'!P37),"",'312'!P37)</f>
        <v>w: if =0 &amp; E &lt;&gt; 0
w: if -ve</v>
      </c>
      <c r="H404" s="69" t="e">
        <f t="shared" si="18"/>
        <v>#VALUE!</v>
      </c>
      <c r="I404" t="b">
        <f t="shared" si="19"/>
        <v>1</v>
      </c>
      <c r="K404" t="b">
        <f t="shared" si="20"/>
        <v>0</v>
      </c>
      <c r="L404" t="s">
        <v>137</v>
      </c>
    </row>
    <row r="405" spans="1:12" x14ac:dyDescent="0.2">
      <c r="A405" t="s">
        <v>360</v>
      </c>
      <c r="B405">
        <v>132</v>
      </c>
      <c r="C405">
        <v>19</v>
      </c>
      <c r="D405" t="s">
        <v>285</v>
      </c>
      <c r="E405" t="s">
        <v>617</v>
      </c>
      <c r="F405" s="69">
        <v>0</v>
      </c>
      <c r="G405" s="69" t="str">
        <f>IF(ISBLANK('312'!Q37),"",'312'!Q37)</f>
        <v>w: if &gt; K minus L
w: if -ve</v>
      </c>
      <c r="H405" s="69" t="e">
        <f t="shared" si="18"/>
        <v>#VALUE!</v>
      </c>
      <c r="I405" t="b">
        <f t="shared" si="19"/>
        <v>1</v>
      </c>
      <c r="K405" t="b">
        <f t="shared" si="20"/>
        <v>0</v>
      </c>
      <c r="L405" t="s">
        <v>137</v>
      </c>
    </row>
    <row r="406" spans="1:12" x14ac:dyDescent="0.2">
      <c r="A406" t="s">
        <v>360</v>
      </c>
      <c r="B406">
        <v>133</v>
      </c>
      <c r="C406">
        <v>19</v>
      </c>
      <c r="D406" t="s">
        <v>285</v>
      </c>
      <c r="E406" t="s">
        <v>618</v>
      </c>
      <c r="F406" s="69">
        <v>0</v>
      </c>
      <c r="G406" s="69" t="str">
        <f>IF(ISBLANK('312'!R37),"",'312'!R37)</f>
        <v>w: if -ve</v>
      </c>
      <c r="H406" s="69" t="e">
        <f t="shared" si="18"/>
        <v>#VALUE!</v>
      </c>
      <c r="I406" t="b">
        <f t="shared" si="19"/>
        <v>1</v>
      </c>
      <c r="K406" t="b">
        <f t="shared" si="20"/>
        <v>0</v>
      </c>
      <c r="L406" t="s">
        <v>137</v>
      </c>
    </row>
    <row r="407" spans="1:12" x14ac:dyDescent="0.2">
      <c r="A407" t="s">
        <v>360</v>
      </c>
      <c r="B407">
        <v>135</v>
      </c>
      <c r="C407">
        <v>19</v>
      </c>
      <c r="D407" t="s">
        <v>285</v>
      </c>
      <c r="E407" t="s">
        <v>619</v>
      </c>
      <c r="F407" s="69">
        <v>0</v>
      </c>
      <c r="G407" s="69" t="str">
        <f>IF(ISBLANK('312'!T37),"",'312'!T37)</f>
        <v/>
      </c>
      <c r="H407" s="69" t="e">
        <f t="shared" si="18"/>
        <v>#VALUE!</v>
      </c>
      <c r="I407" t="b">
        <f t="shared" si="19"/>
        <v>1</v>
      </c>
      <c r="K407" t="b">
        <f t="shared" si="20"/>
        <v>0</v>
      </c>
      <c r="L407" t="s">
        <v>137</v>
      </c>
    </row>
    <row r="408" spans="1:12" x14ac:dyDescent="0.2">
      <c r="A408" t="s">
        <v>360</v>
      </c>
      <c r="B408">
        <v>120</v>
      </c>
      <c r="C408">
        <v>20</v>
      </c>
      <c r="D408" t="s">
        <v>288</v>
      </c>
      <c r="E408" t="s">
        <v>620</v>
      </c>
      <c r="F408" s="69">
        <v>0</v>
      </c>
      <c r="G408" s="69" t="str">
        <f>IF(ISBLANK('312'!E38),"",'312'!E38)</f>
        <v>w: if &lt; H
w: if -ve</v>
      </c>
      <c r="H408" s="69" t="e">
        <f t="shared" si="18"/>
        <v>#VALUE!</v>
      </c>
      <c r="I408" t="b">
        <f t="shared" si="19"/>
        <v>1</v>
      </c>
      <c r="K408" t="b">
        <f t="shared" si="20"/>
        <v>0</v>
      </c>
      <c r="L408" t="s">
        <v>137</v>
      </c>
    </row>
    <row r="409" spans="1:12" x14ac:dyDescent="0.2">
      <c r="A409" t="s">
        <v>360</v>
      </c>
      <c r="B409">
        <v>121</v>
      </c>
      <c r="C409">
        <v>20</v>
      </c>
      <c r="D409" t="s">
        <v>288</v>
      </c>
      <c r="E409" t="s">
        <v>621</v>
      </c>
      <c r="F409" s="69">
        <v>0</v>
      </c>
      <c r="G409" s="69" t="str">
        <f>IF(ISBLANK('312'!F38),"",'312'!F38)</f>
        <v>w: if &lt; I
w: if -ve</v>
      </c>
      <c r="H409" s="69" t="e">
        <f t="shared" si="18"/>
        <v>#VALUE!</v>
      </c>
      <c r="I409" t="b">
        <f t="shared" si="19"/>
        <v>1</v>
      </c>
      <c r="K409" t="b">
        <f t="shared" si="20"/>
        <v>0</v>
      </c>
      <c r="L409" t="s">
        <v>137</v>
      </c>
    </row>
    <row r="410" spans="1:12" x14ac:dyDescent="0.2">
      <c r="A410" t="s">
        <v>360</v>
      </c>
      <c r="B410">
        <v>122</v>
      </c>
      <c r="C410">
        <v>20</v>
      </c>
      <c r="D410" t="s">
        <v>288</v>
      </c>
      <c r="E410" t="s">
        <v>622</v>
      </c>
      <c r="F410" s="69">
        <v>0</v>
      </c>
      <c r="G410" s="69" t="str">
        <f>IF(ISBLANK('312'!G38),"",'312'!G38)</f>
        <v xml:space="preserve"> w: if &gt; A + B
w: if -ve</v>
      </c>
      <c r="H410" s="69" t="e">
        <f t="shared" si="18"/>
        <v>#VALUE!</v>
      </c>
      <c r="I410" t="b">
        <f t="shared" si="19"/>
        <v>1</v>
      </c>
      <c r="K410" t="b">
        <f t="shared" si="20"/>
        <v>0</v>
      </c>
      <c r="L410" t="s">
        <v>137</v>
      </c>
    </row>
    <row r="411" spans="1:12" x14ac:dyDescent="0.2">
      <c r="A411" t="s">
        <v>360</v>
      </c>
      <c r="B411">
        <v>123</v>
      </c>
      <c r="C411">
        <v>20</v>
      </c>
      <c r="D411" t="s">
        <v>288</v>
      </c>
      <c r="E411" t="s">
        <v>623</v>
      </c>
      <c r="F411" s="69">
        <v>0</v>
      </c>
      <c r="G411" s="69" t="str">
        <f>IF(ISBLANK('312'!H38),"",'312'!H38)</f>
        <v>w: if &lt; K
w: if -ve</v>
      </c>
      <c r="H411" s="69" t="e">
        <f t="shared" si="18"/>
        <v>#VALUE!</v>
      </c>
      <c r="I411" t="b">
        <f t="shared" si="19"/>
        <v>1</v>
      </c>
      <c r="K411" t="b">
        <f t="shared" si="20"/>
        <v>0</v>
      </c>
      <c r="L411" t="s">
        <v>137</v>
      </c>
    </row>
    <row r="412" spans="1:12" x14ac:dyDescent="0.2">
      <c r="A412" t="s">
        <v>360</v>
      </c>
      <c r="B412">
        <v>124</v>
      </c>
      <c r="C412">
        <v>20</v>
      </c>
      <c r="D412" t="s">
        <v>288</v>
      </c>
      <c r="E412" t="s">
        <v>624</v>
      </c>
      <c r="F412" s="69">
        <v>0</v>
      </c>
      <c r="G412" s="69" t="str">
        <f>IF(ISBLANK('312'!I38),"",'312'!I38)</f>
        <v>w: if &lt; L
w: if -ve</v>
      </c>
      <c r="H412" s="69" t="e">
        <f t="shared" si="18"/>
        <v>#VALUE!</v>
      </c>
      <c r="I412" t="b">
        <f t="shared" si="19"/>
        <v>1</v>
      </c>
      <c r="K412" t="b">
        <f t="shared" si="20"/>
        <v>0</v>
      </c>
      <c r="L412" t="s">
        <v>137</v>
      </c>
    </row>
    <row r="413" spans="1:12" x14ac:dyDescent="0.2">
      <c r="A413" t="s">
        <v>360</v>
      </c>
      <c r="B413">
        <v>125</v>
      </c>
      <c r="C413">
        <v>20</v>
      </c>
      <c r="D413" t="s">
        <v>288</v>
      </c>
      <c r="E413" t="s">
        <v>625</v>
      </c>
      <c r="F413" s="69">
        <v>0</v>
      </c>
      <c r="G413" s="69" t="str">
        <f>IF(ISBLANK('312'!J38),"",'312'!J38)</f>
        <v>w: if &gt; D minus E
w: if -ve</v>
      </c>
      <c r="H413" s="69" t="e">
        <f t="shared" si="18"/>
        <v>#VALUE!</v>
      </c>
      <c r="I413" t="b">
        <f t="shared" si="19"/>
        <v>1</v>
      </c>
      <c r="K413" t="b">
        <f t="shared" si="20"/>
        <v>0</v>
      </c>
      <c r="L413" t="s">
        <v>137</v>
      </c>
    </row>
    <row r="414" spans="1:12" x14ac:dyDescent="0.2">
      <c r="A414" t="s">
        <v>360</v>
      </c>
      <c r="B414">
        <v>127</v>
      </c>
      <c r="C414">
        <v>20</v>
      </c>
      <c r="D414" t="s">
        <v>288</v>
      </c>
      <c r="E414" t="s">
        <v>626</v>
      </c>
      <c r="F414" s="69">
        <v>0</v>
      </c>
      <c r="G414" s="69" t="str">
        <f>IF(ISBLANK('312'!L38),"",'312'!L38)</f>
        <v>w: if =0 &amp; A &lt;&gt; 0
w: if -ve</v>
      </c>
      <c r="H414" s="69" t="e">
        <f t="shared" si="18"/>
        <v>#VALUE!</v>
      </c>
      <c r="I414" t="b">
        <f t="shared" si="19"/>
        <v>1</v>
      </c>
      <c r="K414" t="b">
        <f t="shared" si="20"/>
        <v>0</v>
      </c>
      <c r="L414" t="s">
        <v>137</v>
      </c>
    </row>
    <row r="415" spans="1:12" x14ac:dyDescent="0.2">
      <c r="A415" t="s">
        <v>360</v>
      </c>
      <c r="B415">
        <v>128</v>
      </c>
      <c r="C415">
        <v>20</v>
      </c>
      <c r="D415" t="s">
        <v>288</v>
      </c>
      <c r="E415" t="s">
        <v>627</v>
      </c>
      <c r="F415" s="69">
        <v>0</v>
      </c>
      <c r="G415" s="69" t="str">
        <f>IF(ISBLANK('312'!M38),"",'312'!M38)</f>
        <v>w: if =0 &amp; B &lt;&gt; 0
w: if -ve</v>
      </c>
      <c r="H415" s="69" t="e">
        <f t="shared" si="18"/>
        <v>#VALUE!</v>
      </c>
      <c r="I415" t="b">
        <f t="shared" si="19"/>
        <v>1</v>
      </c>
      <c r="K415" t="b">
        <f t="shared" si="20"/>
        <v>0</v>
      </c>
      <c r="L415" t="s">
        <v>137</v>
      </c>
    </row>
    <row r="416" spans="1:12" x14ac:dyDescent="0.2">
      <c r="A416" t="s">
        <v>360</v>
      </c>
      <c r="B416">
        <v>129</v>
      </c>
      <c r="C416">
        <v>20</v>
      </c>
      <c r="D416" t="s">
        <v>288</v>
      </c>
      <c r="E416" t="s">
        <v>628</v>
      </c>
      <c r="F416" s="69">
        <v>0</v>
      </c>
      <c r="G416" s="69" t="str">
        <f>IF(ISBLANK('312'!N38),"",'312'!N38)</f>
        <v>w: if &gt; H + I
w: if -ve</v>
      </c>
      <c r="H416" s="69" t="e">
        <f t="shared" si="18"/>
        <v>#VALUE!</v>
      </c>
      <c r="I416" t="b">
        <f t="shared" si="19"/>
        <v>1</v>
      </c>
      <c r="K416" t="b">
        <f t="shared" si="20"/>
        <v>0</v>
      </c>
      <c r="L416" t="s">
        <v>137</v>
      </c>
    </row>
    <row r="417" spans="1:12" x14ac:dyDescent="0.2">
      <c r="A417" t="s">
        <v>360</v>
      </c>
      <c r="B417">
        <v>130</v>
      </c>
      <c r="C417">
        <v>20</v>
      </c>
      <c r="D417" t="s">
        <v>288</v>
      </c>
      <c r="E417" t="s">
        <v>629</v>
      </c>
      <c r="F417" s="69">
        <v>0</v>
      </c>
      <c r="G417" s="69" t="str">
        <f>IF(ISBLANK('312'!O38),"",'312'!O38)</f>
        <v>w: if =0 &amp; D &lt;&gt; 0
w: if -ve</v>
      </c>
      <c r="H417" s="69" t="e">
        <f t="shared" si="18"/>
        <v>#VALUE!</v>
      </c>
      <c r="I417" t="b">
        <f t="shared" si="19"/>
        <v>1</v>
      </c>
      <c r="K417" t="b">
        <f t="shared" si="20"/>
        <v>0</v>
      </c>
      <c r="L417" t="s">
        <v>137</v>
      </c>
    </row>
    <row r="418" spans="1:12" x14ac:dyDescent="0.2">
      <c r="A418" t="s">
        <v>360</v>
      </c>
      <c r="B418">
        <v>131</v>
      </c>
      <c r="C418">
        <v>20</v>
      </c>
      <c r="D418" t="s">
        <v>288</v>
      </c>
      <c r="E418" t="s">
        <v>630</v>
      </c>
      <c r="F418" s="69">
        <v>0</v>
      </c>
      <c r="G418" s="69" t="str">
        <f>IF(ISBLANK('312'!P38),"",'312'!P38)</f>
        <v>w: if =0 &amp; E &lt;&gt; 0
w: if -ve</v>
      </c>
      <c r="H418" s="69" t="e">
        <f t="shared" si="18"/>
        <v>#VALUE!</v>
      </c>
      <c r="I418" t="b">
        <f t="shared" si="19"/>
        <v>1</v>
      </c>
      <c r="K418" t="b">
        <f t="shared" si="20"/>
        <v>0</v>
      </c>
      <c r="L418" t="s">
        <v>137</v>
      </c>
    </row>
    <row r="419" spans="1:12" x14ac:dyDescent="0.2">
      <c r="A419" t="s">
        <v>360</v>
      </c>
      <c r="B419">
        <v>132</v>
      </c>
      <c r="C419">
        <v>20</v>
      </c>
      <c r="D419" t="s">
        <v>288</v>
      </c>
      <c r="E419" t="s">
        <v>631</v>
      </c>
      <c r="F419" s="69">
        <v>0</v>
      </c>
      <c r="G419" s="69" t="str">
        <f>IF(ISBLANK('312'!Q38),"",'312'!Q38)</f>
        <v>w: if &gt; K minus L
w: if -ve</v>
      </c>
      <c r="H419" s="69" t="e">
        <f t="shared" si="18"/>
        <v>#VALUE!</v>
      </c>
      <c r="I419" t="b">
        <f t="shared" si="19"/>
        <v>1</v>
      </c>
      <c r="K419" t="b">
        <f t="shared" si="20"/>
        <v>0</v>
      </c>
      <c r="L419" t="s">
        <v>137</v>
      </c>
    </row>
    <row r="420" spans="1:12" x14ac:dyDescent="0.2">
      <c r="A420" t="s">
        <v>360</v>
      </c>
      <c r="B420">
        <v>133</v>
      </c>
      <c r="C420">
        <v>20</v>
      </c>
      <c r="D420" t="s">
        <v>288</v>
      </c>
      <c r="E420" t="s">
        <v>632</v>
      </c>
      <c r="F420" s="69">
        <v>0</v>
      </c>
      <c r="G420" s="69" t="str">
        <f>IF(ISBLANK('312'!R38),"",'312'!R38)</f>
        <v>w: if -ve</v>
      </c>
      <c r="H420" s="69" t="e">
        <f t="shared" si="18"/>
        <v>#VALUE!</v>
      </c>
      <c r="I420" t="b">
        <f t="shared" si="19"/>
        <v>1</v>
      </c>
      <c r="K420" t="b">
        <f t="shared" si="20"/>
        <v>0</v>
      </c>
      <c r="L420" t="s">
        <v>137</v>
      </c>
    </row>
    <row r="421" spans="1:12" x14ac:dyDescent="0.2">
      <c r="A421" t="s">
        <v>360</v>
      </c>
      <c r="B421">
        <v>135</v>
      </c>
      <c r="C421">
        <v>20</v>
      </c>
      <c r="D421" t="s">
        <v>288</v>
      </c>
      <c r="E421" t="s">
        <v>633</v>
      </c>
      <c r="F421" s="69">
        <v>0</v>
      </c>
      <c r="G421" s="69" t="str">
        <f>IF(ISBLANK('312'!T38),"",'312'!T38)</f>
        <v/>
      </c>
      <c r="H421" s="69" t="e">
        <f t="shared" si="18"/>
        <v>#VALUE!</v>
      </c>
      <c r="I421" t="b">
        <f t="shared" si="19"/>
        <v>1</v>
      </c>
      <c r="K421" t="b">
        <f t="shared" si="20"/>
        <v>0</v>
      </c>
      <c r="L421" t="s">
        <v>137</v>
      </c>
    </row>
    <row r="422" spans="1:12" x14ac:dyDescent="0.2">
      <c r="A422" t="s">
        <v>360</v>
      </c>
      <c r="B422">
        <v>120</v>
      </c>
      <c r="C422">
        <v>21</v>
      </c>
      <c r="D422" t="s">
        <v>291</v>
      </c>
      <c r="E422" t="s">
        <v>634</v>
      </c>
      <c r="F422" s="69">
        <v>0</v>
      </c>
      <c r="G422" s="69" t="str">
        <f>IF(ISBLANK('312'!E39),"",'312'!E39)</f>
        <v>w: if &lt; H
w: if -ve</v>
      </c>
      <c r="H422" s="69" t="e">
        <f t="shared" si="18"/>
        <v>#VALUE!</v>
      </c>
      <c r="I422" t="b">
        <f t="shared" si="19"/>
        <v>1</v>
      </c>
      <c r="K422" t="b">
        <f t="shared" si="20"/>
        <v>0</v>
      </c>
      <c r="L422" t="s">
        <v>137</v>
      </c>
    </row>
    <row r="423" spans="1:12" x14ac:dyDescent="0.2">
      <c r="A423" t="s">
        <v>360</v>
      </c>
      <c r="B423">
        <v>121</v>
      </c>
      <c r="C423">
        <v>21</v>
      </c>
      <c r="D423" t="s">
        <v>291</v>
      </c>
      <c r="E423" t="s">
        <v>635</v>
      </c>
      <c r="F423" s="69">
        <v>0</v>
      </c>
      <c r="G423" s="69" t="str">
        <f>IF(ISBLANK('312'!F39),"",'312'!F39)</f>
        <v>w: if &lt; I
w: if -ve</v>
      </c>
      <c r="H423" s="69" t="e">
        <f t="shared" si="18"/>
        <v>#VALUE!</v>
      </c>
      <c r="I423" t="b">
        <f t="shared" si="19"/>
        <v>1</v>
      </c>
      <c r="K423" t="b">
        <f t="shared" si="20"/>
        <v>0</v>
      </c>
      <c r="L423" t="s">
        <v>137</v>
      </c>
    </row>
    <row r="424" spans="1:12" x14ac:dyDescent="0.2">
      <c r="A424" t="s">
        <v>360</v>
      </c>
      <c r="B424">
        <v>122</v>
      </c>
      <c r="C424">
        <v>21</v>
      </c>
      <c r="D424" t="s">
        <v>291</v>
      </c>
      <c r="E424" t="s">
        <v>636</v>
      </c>
      <c r="F424" s="69">
        <v>0</v>
      </c>
      <c r="G424" s="69" t="str">
        <f>IF(ISBLANK('312'!G39),"",'312'!G39)</f>
        <v xml:space="preserve"> w: if &gt; A + B
w: if -ve</v>
      </c>
      <c r="H424" s="69" t="e">
        <f t="shared" si="18"/>
        <v>#VALUE!</v>
      </c>
      <c r="I424" t="b">
        <f t="shared" si="19"/>
        <v>1</v>
      </c>
      <c r="K424" t="b">
        <f t="shared" si="20"/>
        <v>0</v>
      </c>
      <c r="L424" t="s">
        <v>137</v>
      </c>
    </row>
    <row r="425" spans="1:12" x14ac:dyDescent="0.2">
      <c r="A425" t="s">
        <v>360</v>
      </c>
      <c r="B425">
        <v>123</v>
      </c>
      <c r="C425">
        <v>21</v>
      </c>
      <c r="D425" t="s">
        <v>291</v>
      </c>
      <c r="E425" t="s">
        <v>637</v>
      </c>
      <c r="F425" s="69">
        <v>0</v>
      </c>
      <c r="G425" s="69" t="str">
        <f>IF(ISBLANK('312'!H39),"",'312'!H39)</f>
        <v>w: if &lt; K
w: if -ve</v>
      </c>
      <c r="H425" s="69" t="e">
        <f t="shared" si="18"/>
        <v>#VALUE!</v>
      </c>
      <c r="I425" t="b">
        <f t="shared" si="19"/>
        <v>1</v>
      </c>
      <c r="K425" t="b">
        <f t="shared" si="20"/>
        <v>0</v>
      </c>
      <c r="L425" t="s">
        <v>137</v>
      </c>
    </row>
    <row r="426" spans="1:12" x14ac:dyDescent="0.2">
      <c r="A426" t="s">
        <v>360</v>
      </c>
      <c r="B426">
        <v>124</v>
      </c>
      <c r="C426">
        <v>21</v>
      </c>
      <c r="D426" t="s">
        <v>291</v>
      </c>
      <c r="E426" t="s">
        <v>638</v>
      </c>
      <c r="F426" s="69">
        <v>0</v>
      </c>
      <c r="G426" s="69" t="str">
        <f>IF(ISBLANK('312'!I39),"",'312'!I39)</f>
        <v>w: if &lt; L
w: if -ve</v>
      </c>
      <c r="H426" s="69" t="e">
        <f t="shared" si="18"/>
        <v>#VALUE!</v>
      </c>
      <c r="I426" t="b">
        <f t="shared" si="19"/>
        <v>1</v>
      </c>
      <c r="K426" t="b">
        <f t="shared" si="20"/>
        <v>0</v>
      </c>
      <c r="L426" t="s">
        <v>137</v>
      </c>
    </row>
    <row r="427" spans="1:12" x14ac:dyDescent="0.2">
      <c r="A427" t="s">
        <v>360</v>
      </c>
      <c r="B427">
        <v>125</v>
      </c>
      <c r="C427">
        <v>21</v>
      </c>
      <c r="D427" t="s">
        <v>291</v>
      </c>
      <c r="E427" t="s">
        <v>639</v>
      </c>
      <c r="F427" s="69">
        <v>0</v>
      </c>
      <c r="G427" s="69" t="str">
        <f>IF(ISBLANK('312'!J39),"",'312'!J39)</f>
        <v>w: if &gt; D minus E
w: if -ve</v>
      </c>
      <c r="H427" s="69" t="e">
        <f t="shared" si="18"/>
        <v>#VALUE!</v>
      </c>
      <c r="I427" t="b">
        <f t="shared" si="19"/>
        <v>1</v>
      </c>
      <c r="K427" t="b">
        <f t="shared" si="20"/>
        <v>0</v>
      </c>
      <c r="L427" t="s">
        <v>137</v>
      </c>
    </row>
    <row r="428" spans="1:12" x14ac:dyDescent="0.2">
      <c r="A428" t="s">
        <v>360</v>
      </c>
      <c r="B428">
        <v>127</v>
      </c>
      <c r="C428">
        <v>21</v>
      </c>
      <c r="D428" t="s">
        <v>291</v>
      </c>
      <c r="E428" t="s">
        <v>640</v>
      </c>
      <c r="F428" s="69">
        <v>0</v>
      </c>
      <c r="G428" s="69" t="str">
        <f>IF(ISBLANK('312'!L39),"",'312'!L39)</f>
        <v>w: if =0 &amp; A &lt;&gt; 0
w: if -ve</v>
      </c>
      <c r="H428" s="69" t="e">
        <f t="shared" si="18"/>
        <v>#VALUE!</v>
      </c>
      <c r="I428" t="b">
        <f t="shared" si="19"/>
        <v>1</v>
      </c>
      <c r="K428" t="b">
        <f t="shared" si="20"/>
        <v>0</v>
      </c>
      <c r="L428" t="s">
        <v>137</v>
      </c>
    </row>
    <row r="429" spans="1:12" x14ac:dyDescent="0.2">
      <c r="A429" t="s">
        <v>360</v>
      </c>
      <c r="B429">
        <v>128</v>
      </c>
      <c r="C429">
        <v>21</v>
      </c>
      <c r="D429" t="s">
        <v>291</v>
      </c>
      <c r="E429" t="s">
        <v>641</v>
      </c>
      <c r="F429" s="69">
        <v>0</v>
      </c>
      <c r="G429" s="69" t="str">
        <f>IF(ISBLANK('312'!M39),"",'312'!M39)</f>
        <v>w: if =0 &amp; B &lt;&gt; 0
w: if -ve</v>
      </c>
      <c r="H429" s="69" t="e">
        <f t="shared" si="18"/>
        <v>#VALUE!</v>
      </c>
      <c r="I429" t="b">
        <f t="shared" si="19"/>
        <v>1</v>
      </c>
      <c r="K429" t="b">
        <f t="shared" si="20"/>
        <v>0</v>
      </c>
      <c r="L429" t="s">
        <v>137</v>
      </c>
    </row>
    <row r="430" spans="1:12" x14ac:dyDescent="0.2">
      <c r="A430" t="s">
        <v>360</v>
      </c>
      <c r="B430">
        <v>129</v>
      </c>
      <c r="C430">
        <v>21</v>
      </c>
      <c r="D430" t="s">
        <v>291</v>
      </c>
      <c r="E430" t="s">
        <v>642</v>
      </c>
      <c r="F430" s="69">
        <v>0</v>
      </c>
      <c r="G430" s="69" t="str">
        <f>IF(ISBLANK('312'!N39),"",'312'!N39)</f>
        <v>w: if &gt; H + I
w: if -ve</v>
      </c>
      <c r="H430" s="69" t="e">
        <f t="shared" si="18"/>
        <v>#VALUE!</v>
      </c>
      <c r="I430" t="b">
        <f t="shared" si="19"/>
        <v>1</v>
      </c>
      <c r="K430" t="b">
        <f t="shared" si="20"/>
        <v>0</v>
      </c>
      <c r="L430" t="s">
        <v>137</v>
      </c>
    </row>
    <row r="431" spans="1:12" x14ac:dyDescent="0.2">
      <c r="A431" t="s">
        <v>360</v>
      </c>
      <c r="B431">
        <v>130</v>
      </c>
      <c r="C431">
        <v>21</v>
      </c>
      <c r="D431" t="s">
        <v>291</v>
      </c>
      <c r="E431" t="s">
        <v>643</v>
      </c>
      <c r="F431" s="69">
        <v>0</v>
      </c>
      <c r="G431" s="69" t="str">
        <f>IF(ISBLANK('312'!O39),"",'312'!O39)</f>
        <v>w: if =0 &amp; D &lt;&gt; 0
w: if -ve</v>
      </c>
      <c r="H431" s="69" t="e">
        <f t="shared" si="18"/>
        <v>#VALUE!</v>
      </c>
      <c r="I431" t="b">
        <f t="shared" si="19"/>
        <v>1</v>
      </c>
      <c r="K431" t="b">
        <f t="shared" si="20"/>
        <v>0</v>
      </c>
      <c r="L431" t="s">
        <v>137</v>
      </c>
    </row>
    <row r="432" spans="1:12" x14ac:dyDescent="0.2">
      <c r="A432" t="s">
        <v>360</v>
      </c>
      <c r="B432">
        <v>131</v>
      </c>
      <c r="C432">
        <v>21</v>
      </c>
      <c r="D432" t="s">
        <v>291</v>
      </c>
      <c r="E432" t="s">
        <v>644</v>
      </c>
      <c r="F432" s="69">
        <v>0</v>
      </c>
      <c r="G432" s="69" t="str">
        <f>IF(ISBLANK('312'!P39),"",'312'!P39)</f>
        <v>w: if =0 &amp; E &lt;&gt; 0
w: if -ve</v>
      </c>
      <c r="H432" s="69" t="e">
        <f t="shared" si="18"/>
        <v>#VALUE!</v>
      </c>
      <c r="I432" t="b">
        <f t="shared" si="19"/>
        <v>1</v>
      </c>
      <c r="K432" t="b">
        <f t="shared" si="20"/>
        <v>0</v>
      </c>
      <c r="L432" t="s">
        <v>137</v>
      </c>
    </row>
    <row r="433" spans="1:12" x14ac:dyDescent="0.2">
      <c r="A433" t="s">
        <v>360</v>
      </c>
      <c r="B433">
        <v>132</v>
      </c>
      <c r="C433">
        <v>21</v>
      </c>
      <c r="D433" t="s">
        <v>291</v>
      </c>
      <c r="E433" t="s">
        <v>645</v>
      </c>
      <c r="F433" s="69">
        <v>0</v>
      </c>
      <c r="G433" s="69" t="str">
        <f>IF(ISBLANK('312'!Q39),"",'312'!Q39)</f>
        <v>w: if &gt; K minus L
w: if -ve</v>
      </c>
      <c r="H433" s="69" t="e">
        <f t="shared" si="18"/>
        <v>#VALUE!</v>
      </c>
      <c r="I433" t="b">
        <f t="shared" si="19"/>
        <v>1</v>
      </c>
      <c r="K433" t="b">
        <f t="shared" si="20"/>
        <v>0</v>
      </c>
      <c r="L433" t="s">
        <v>137</v>
      </c>
    </row>
    <row r="434" spans="1:12" x14ac:dyDescent="0.2">
      <c r="A434" t="s">
        <v>360</v>
      </c>
      <c r="B434">
        <v>133</v>
      </c>
      <c r="C434">
        <v>21</v>
      </c>
      <c r="D434" t="s">
        <v>291</v>
      </c>
      <c r="E434" t="s">
        <v>646</v>
      </c>
      <c r="F434" s="69">
        <v>0</v>
      </c>
      <c r="G434" s="69" t="str">
        <f>IF(ISBLANK('312'!R39),"",'312'!R39)</f>
        <v>w: if -ve</v>
      </c>
      <c r="H434" s="69" t="e">
        <f t="shared" si="18"/>
        <v>#VALUE!</v>
      </c>
      <c r="I434" t="b">
        <f t="shared" si="19"/>
        <v>1</v>
      </c>
      <c r="K434" t="b">
        <f t="shared" si="20"/>
        <v>0</v>
      </c>
      <c r="L434" t="s">
        <v>137</v>
      </c>
    </row>
    <row r="435" spans="1:12" x14ac:dyDescent="0.2">
      <c r="A435" t="s">
        <v>360</v>
      </c>
      <c r="B435">
        <v>135</v>
      </c>
      <c r="C435">
        <v>21</v>
      </c>
      <c r="D435" t="s">
        <v>291</v>
      </c>
      <c r="E435" t="s">
        <v>647</v>
      </c>
      <c r="F435" s="69">
        <v>0</v>
      </c>
      <c r="G435" s="69" t="str">
        <f>IF(ISBLANK('312'!T39),"",'312'!T39)</f>
        <v/>
      </c>
      <c r="H435" s="69" t="e">
        <f t="shared" si="18"/>
        <v>#VALUE!</v>
      </c>
      <c r="I435" t="b">
        <f t="shared" si="19"/>
        <v>1</v>
      </c>
      <c r="K435" t="b">
        <f t="shared" si="20"/>
        <v>0</v>
      </c>
      <c r="L435" t="s">
        <v>137</v>
      </c>
    </row>
    <row r="436" spans="1:12" x14ac:dyDescent="0.2">
      <c r="A436" t="s">
        <v>360</v>
      </c>
      <c r="B436">
        <v>120</v>
      </c>
      <c r="C436">
        <v>22</v>
      </c>
      <c r="D436" t="s">
        <v>294</v>
      </c>
      <c r="E436" t="s">
        <v>648</v>
      </c>
      <c r="F436" s="69">
        <v>0</v>
      </c>
      <c r="G436" s="69" t="str">
        <f>IF(ISBLANK('312'!E40),"",'312'!E40)</f>
        <v>w: if &lt; H
w: if -ve</v>
      </c>
      <c r="H436" s="69" t="e">
        <f t="shared" si="18"/>
        <v>#VALUE!</v>
      </c>
      <c r="I436" t="b">
        <f t="shared" si="19"/>
        <v>1</v>
      </c>
      <c r="K436" t="b">
        <f t="shared" si="20"/>
        <v>0</v>
      </c>
      <c r="L436" t="s">
        <v>137</v>
      </c>
    </row>
    <row r="437" spans="1:12" x14ac:dyDescent="0.2">
      <c r="A437" t="s">
        <v>360</v>
      </c>
      <c r="B437">
        <v>121</v>
      </c>
      <c r="C437">
        <v>22</v>
      </c>
      <c r="D437" t="s">
        <v>294</v>
      </c>
      <c r="E437" t="s">
        <v>649</v>
      </c>
      <c r="F437" s="69">
        <v>0</v>
      </c>
      <c r="G437" s="69" t="str">
        <f>IF(ISBLANK('312'!F40),"",'312'!F40)</f>
        <v>w: if &lt; I
w: if -ve</v>
      </c>
      <c r="H437" s="69" t="e">
        <f t="shared" si="18"/>
        <v>#VALUE!</v>
      </c>
      <c r="I437" t="b">
        <f t="shared" si="19"/>
        <v>1</v>
      </c>
      <c r="K437" t="b">
        <f t="shared" si="20"/>
        <v>0</v>
      </c>
      <c r="L437" t="s">
        <v>137</v>
      </c>
    </row>
    <row r="438" spans="1:12" x14ac:dyDescent="0.2">
      <c r="A438" t="s">
        <v>360</v>
      </c>
      <c r="B438">
        <v>122</v>
      </c>
      <c r="C438">
        <v>22</v>
      </c>
      <c r="D438" t="s">
        <v>294</v>
      </c>
      <c r="E438" t="s">
        <v>650</v>
      </c>
      <c r="F438" s="69">
        <v>0</v>
      </c>
      <c r="G438" s="69" t="str">
        <f>IF(ISBLANK('312'!G40),"",'312'!G40)</f>
        <v xml:space="preserve"> w: if &gt; A + B
w: if -ve</v>
      </c>
      <c r="H438" s="69" t="e">
        <f t="shared" si="18"/>
        <v>#VALUE!</v>
      </c>
      <c r="I438" t="b">
        <f t="shared" si="19"/>
        <v>1</v>
      </c>
      <c r="K438" t="b">
        <f t="shared" si="20"/>
        <v>0</v>
      </c>
      <c r="L438" t="s">
        <v>137</v>
      </c>
    </row>
    <row r="439" spans="1:12" x14ac:dyDescent="0.2">
      <c r="A439" t="s">
        <v>360</v>
      </c>
      <c r="B439">
        <v>123</v>
      </c>
      <c r="C439">
        <v>22</v>
      </c>
      <c r="D439" t="s">
        <v>294</v>
      </c>
      <c r="E439" t="s">
        <v>651</v>
      </c>
      <c r="F439" s="69">
        <v>0</v>
      </c>
      <c r="G439" s="69" t="str">
        <f>IF(ISBLANK('312'!H40),"",'312'!H40)</f>
        <v>w: if &lt; K
w: if -ve</v>
      </c>
      <c r="H439" s="69" t="e">
        <f t="shared" si="18"/>
        <v>#VALUE!</v>
      </c>
      <c r="I439" t="b">
        <f t="shared" si="19"/>
        <v>1</v>
      </c>
      <c r="K439" t="b">
        <f t="shared" si="20"/>
        <v>0</v>
      </c>
      <c r="L439" t="s">
        <v>137</v>
      </c>
    </row>
    <row r="440" spans="1:12" x14ac:dyDescent="0.2">
      <c r="A440" t="s">
        <v>360</v>
      </c>
      <c r="B440">
        <v>124</v>
      </c>
      <c r="C440">
        <v>22</v>
      </c>
      <c r="D440" t="s">
        <v>294</v>
      </c>
      <c r="E440" t="s">
        <v>652</v>
      </c>
      <c r="F440" s="69">
        <v>0</v>
      </c>
      <c r="G440" s="69" t="str">
        <f>IF(ISBLANK('312'!I40),"",'312'!I40)</f>
        <v>w: if &lt; L
w: if -ve</v>
      </c>
      <c r="H440" s="69" t="e">
        <f t="shared" si="18"/>
        <v>#VALUE!</v>
      </c>
      <c r="I440" t="b">
        <f t="shared" si="19"/>
        <v>1</v>
      </c>
      <c r="K440" t="b">
        <f t="shared" si="20"/>
        <v>0</v>
      </c>
      <c r="L440" t="s">
        <v>137</v>
      </c>
    </row>
    <row r="441" spans="1:12" x14ac:dyDescent="0.2">
      <c r="A441" t="s">
        <v>360</v>
      </c>
      <c r="B441">
        <v>125</v>
      </c>
      <c r="C441">
        <v>22</v>
      </c>
      <c r="D441" t="s">
        <v>294</v>
      </c>
      <c r="E441" t="s">
        <v>653</v>
      </c>
      <c r="F441" s="69">
        <v>0</v>
      </c>
      <c r="G441" s="69" t="str">
        <f>IF(ISBLANK('312'!J40),"",'312'!J40)</f>
        <v>w: if &gt; D minus E
w: if -ve</v>
      </c>
      <c r="H441" s="69" t="e">
        <f t="shared" si="18"/>
        <v>#VALUE!</v>
      </c>
      <c r="I441" t="b">
        <f t="shared" si="19"/>
        <v>1</v>
      </c>
      <c r="K441" t="b">
        <f t="shared" si="20"/>
        <v>0</v>
      </c>
      <c r="L441" t="s">
        <v>137</v>
      </c>
    </row>
    <row r="442" spans="1:12" x14ac:dyDescent="0.2">
      <c r="A442" t="s">
        <v>360</v>
      </c>
      <c r="B442">
        <v>127</v>
      </c>
      <c r="C442">
        <v>22</v>
      </c>
      <c r="D442" t="s">
        <v>294</v>
      </c>
      <c r="E442" t="s">
        <v>654</v>
      </c>
      <c r="F442" s="69">
        <v>0</v>
      </c>
      <c r="G442" s="69" t="str">
        <f>IF(ISBLANK('312'!L40),"",'312'!L40)</f>
        <v>w: if =0 &amp; A &lt;&gt; 0
w: if -ve</v>
      </c>
      <c r="H442" s="69" t="e">
        <f t="shared" si="18"/>
        <v>#VALUE!</v>
      </c>
      <c r="I442" t="b">
        <f t="shared" si="19"/>
        <v>1</v>
      </c>
      <c r="K442" t="b">
        <f t="shared" si="20"/>
        <v>0</v>
      </c>
      <c r="L442" t="s">
        <v>137</v>
      </c>
    </row>
    <row r="443" spans="1:12" x14ac:dyDescent="0.2">
      <c r="A443" t="s">
        <v>360</v>
      </c>
      <c r="B443">
        <v>128</v>
      </c>
      <c r="C443">
        <v>22</v>
      </c>
      <c r="D443" t="s">
        <v>294</v>
      </c>
      <c r="E443" t="s">
        <v>655</v>
      </c>
      <c r="F443" s="69">
        <v>0</v>
      </c>
      <c r="G443" s="69" t="str">
        <f>IF(ISBLANK('312'!M40),"",'312'!M40)</f>
        <v>w: if =0 &amp; B &lt;&gt; 0
w: if -ve</v>
      </c>
      <c r="H443" s="69" t="e">
        <f t="shared" si="18"/>
        <v>#VALUE!</v>
      </c>
      <c r="I443" t="b">
        <f t="shared" si="19"/>
        <v>1</v>
      </c>
      <c r="K443" t="b">
        <f t="shared" si="20"/>
        <v>0</v>
      </c>
      <c r="L443" t="s">
        <v>137</v>
      </c>
    </row>
    <row r="444" spans="1:12" x14ac:dyDescent="0.2">
      <c r="A444" t="s">
        <v>360</v>
      </c>
      <c r="B444">
        <v>129</v>
      </c>
      <c r="C444">
        <v>22</v>
      </c>
      <c r="D444" t="s">
        <v>294</v>
      </c>
      <c r="E444" t="s">
        <v>656</v>
      </c>
      <c r="F444" s="69">
        <v>0</v>
      </c>
      <c r="G444" s="69" t="str">
        <f>IF(ISBLANK('312'!N40),"",'312'!N40)</f>
        <v>w: if &gt; H + I
w: if -ve</v>
      </c>
      <c r="H444" s="69" t="e">
        <f t="shared" si="18"/>
        <v>#VALUE!</v>
      </c>
      <c r="I444" t="b">
        <f t="shared" si="19"/>
        <v>1</v>
      </c>
      <c r="K444" t="b">
        <f t="shared" si="20"/>
        <v>0</v>
      </c>
      <c r="L444" t="s">
        <v>137</v>
      </c>
    </row>
    <row r="445" spans="1:12" x14ac:dyDescent="0.2">
      <c r="A445" t="s">
        <v>360</v>
      </c>
      <c r="B445">
        <v>130</v>
      </c>
      <c r="C445">
        <v>22</v>
      </c>
      <c r="D445" t="s">
        <v>294</v>
      </c>
      <c r="E445" t="s">
        <v>657</v>
      </c>
      <c r="F445" s="69">
        <v>0</v>
      </c>
      <c r="G445" s="69" t="str">
        <f>IF(ISBLANK('312'!O40),"",'312'!O40)</f>
        <v>w: if =0 &amp; D &lt;&gt; 0
w: if -ve</v>
      </c>
      <c r="H445" s="69" t="e">
        <f t="shared" si="18"/>
        <v>#VALUE!</v>
      </c>
      <c r="I445" t="b">
        <f t="shared" si="19"/>
        <v>1</v>
      </c>
      <c r="K445" t="b">
        <f t="shared" si="20"/>
        <v>0</v>
      </c>
      <c r="L445" t="s">
        <v>137</v>
      </c>
    </row>
    <row r="446" spans="1:12" x14ac:dyDescent="0.2">
      <c r="A446" t="s">
        <v>360</v>
      </c>
      <c r="B446">
        <v>131</v>
      </c>
      <c r="C446">
        <v>22</v>
      </c>
      <c r="D446" t="s">
        <v>294</v>
      </c>
      <c r="E446" t="s">
        <v>658</v>
      </c>
      <c r="F446" s="69">
        <v>0</v>
      </c>
      <c r="G446" s="69" t="str">
        <f>IF(ISBLANK('312'!P40),"",'312'!P40)</f>
        <v>w: if =0 &amp; E &lt;&gt; 0
w: if -ve</v>
      </c>
      <c r="H446" s="69" t="e">
        <f t="shared" si="18"/>
        <v>#VALUE!</v>
      </c>
      <c r="I446" t="b">
        <f t="shared" si="19"/>
        <v>1</v>
      </c>
      <c r="K446" t="b">
        <f t="shared" si="20"/>
        <v>0</v>
      </c>
      <c r="L446" t="s">
        <v>137</v>
      </c>
    </row>
    <row r="447" spans="1:12" x14ac:dyDescent="0.2">
      <c r="A447" t="s">
        <v>360</v>
      </c>
      <c r="B447">
        <v>132</v>
      </c>
      <c r="C447">
        <v>22</v>
      </c>
      <c r="D447" t="s">
        <v>294</v>
      </c>
      <c r="E447" t="s">
        <v>659</v>
      </c>
      <c r="F447" s="69">
        <v>0</v>
      </c>
      <c r="G447" s="69" t="str">
        <f>IF(ISBLANK('312'!Q40),"",'312'!Q40)</f>
        <v>w: if &gt; K minus L
w: if -ve</v>
      </c>
      <c r="H447" s="69" t="e">
        <f t="shared" si="18"/>
        <v>#VALUE!</v>
      </c>
      <c r="I447" t="b">
        <f t="shared" si="19"/>
        <v>1</v>
      </c>
      <c r="K447" t="b">
        <f t="shared" si="20"/>
        <v>0</v>
      </c>
      <c r="L447" t="s">
        <v>137</v>
      </c>
    </row>
    <row r="448" spans="1:12" x14ac:dyDescent="0.2">
      <c r="A448" t="s">
        <v>360</v>
      </c>
      <c r="B448">
        <v>133</v>
      </c>
      <c r="C448">
        <v>22</v>
      </c>
      <c r="D448" t="s">
        <v>294</v>
      </c>
      <c r="E448" t="s">
        <v>660</v>
      </c>
      <c r="F448" s="69">
        <v>0</v>
      </c>
      <c r="G448" s="69" t="str">
        <f>IF(ISBLANK('312'!R40),"",'312'!R40)</f>
        <v>w: if -ve</v>
      </c>
      <c r="H448" s="69" t="e">
        <f t="shared" si="18"/>
        <v>#VALUE!</v>
      </c>
      <c r="I448" t="b">
        <f t="shared" si="19"/>
        <v>1</v>
      </c>
      <c r="K448" t="b">
        <f t="shared" si="20"/>
        <v>0</v>
      </c>
      <c r="L448" t="s">
        <v>137</v>
      </c>
    </row>
    <row r="449" spans="1:12" x14ac:dyDescent="0.2">
      <c r="A449" t="s">
        <v>360</v>
      </c>
      <c r="B449">
        <v>135</v>
      </c>
      <c r="C449">
        <v>22</v>
      </c>
      <c r="D449" t="s">
        <v>294</v>
      </c>
      <c r="E449" t="s">
        <v>661</v>
      </c>
      <c r="F449" s="69">
        <v>0</v>
      </c>
      <c r="G449" s="69" t="str">
        <f>IF(ISBLANK('312'!T40),"",'312'!T40)</f>
        <v/>
      </c>
      <c r="H449" s="69" t="e">
        <f t="shared" si="18"/>
        <v>#VALUE!</v>
      </c>
      <c r="I449" t="b">
        <f t="shared" si="19"/>
        <v>1</v>
      </c>
      <c r="K449" t="b">
        <f t="shared" si="20"/>
        <v>0</v>
      </c>
      <c r="L449" t="s">
        <v>137</v>
      </c>
    </row>
    <row r="450" spans="1:12" x14ac:dyDescent="0.2">
      <c r="A450" t="s">
        <v>360</v>
      </c>
      <c r="B450">
        <v>120</v>
      </c>
      <c r="C450">
        <v>23</v>
      </c>
      <c r="D450" t="s">
        <v>297</v>
      </c>
      <c r="E450" t="s">
        <v>662</v>
      </c>
      <c r="F450" s="69">
        <v>0</v>
      </c>
      <c r="G450" s="69" t="str">
        <f>IF(ISBLANK('312'!E41),"",'312'!E41)</f>
        <v>w: if &lt; H
w: if -ve</v>
      </c>
      <c r="H450" s="69" t="e">
        <f t="shared" si="18"/>
        <v>#VALUE!</v>
      </c>
      <c r="I450" t="b">
        <f t="shared" si="19"/>
        <v>1</v>
      </c>
      <c r="K450" t="b">
        <f t="shared" si="20"/>
        <v>0</v>
      </c>
      <c r="L450" t="s">
        <v>137</v>
      </c>
    </row>
    <row r="451" spans="1:12" x14ac:dyDescent="0.2">
      <c r="A451" t="s">
        <v>360</v>
      </c>
      <c r="B451">
        <v>121</v>
      </c>
      <c r="C451">
        <v>23</v>
      </c>
      <c r="D451" t="s">
        <v>297</v>
      </c>
      <c r="E451" t="s">
        <v>663</v>
      </c>
      <c r="F451" s="69">
        <v>0</v>
      </c>
      <c r="G451" s="69" t="str">
        <f>IF(ISBLANK('312'!F41),"",'312'!F41)</f>
        <v>w: if &lt; I
w: if -ve</v>
      </c>
      <c r="H451" s="69" t="e">
        <f t="shared" si="18"/>
        <v>#VALUE!</v>
      </c>
      <c r="I451" t="b">
        <f t="shared" si="19"/>
        <v>1</v>
      </c>
      <c r="K451" t="b">
        <f t="shared" si="20"/>
        <v>0</v>
      </c>
      <c r="L451" t="s">
        <v>137</v>
      </c>
    </row>
    <row r="452" spans="1:12" x14ac:dyDescent="0.2">
      <c r="A452" t="s">
        <v>360</v>
      </c>
      <c r="B452">
        <v>122</v>
      </c>
      <c r="C452">
        <v>23</v>
      </c>
      <c r="D452" t="s">
        <v>297</v>
      </c>
      <c r="E452" t="s">
        <v>664</v>
      </c>
      <c r="F452" s="69">
        <v>0</v>
      </c>
      <c r="G452" s="69" t="str">
        <f>IF(ISBLANK('312'!G41),"",'312'!G41)</f>
        <v xml:space="preserve"> w: if &gt; A + B
w: if -ve</v>
      </c>
      <c r="H452" s="69" t="e">
        <f t="shared" si="18"/>
        <v>#VALUE!</v>
      </c>
      <c r="I452" t="b">
        <f t="shared" si="19"/>
        <v>1</v>
      </c>
      <c r="K452" t="b">
        <f t="shared" si="20"/>
        <v>0</v>
      </c>
      <c r="L452" t="s">
        <v>137</v>
      </c>
    </row>
    <row r="453" spans="1:12" x14ac:dyDescent="0.2">
      <c r="A453" t="s">
        <v>360</v>
      </c>
      <c r="B453">
        <v>123</v>
      </c>
      <c r="C453">
        <v>23</v>
      </c>
      <c r="D453" t="s">
        <v>297</v>
      </c>
      <c r="E453" t="s">
        <v>665</v>
      </c>
      <c r="F453" s="69">
        <v>0</v>
      </c>
      <c r="G453" s="69" t="str">
        <f>IF(ISBLANK('312'!H41),"",'312'!H41)</f>
        <v>w: if &lt; K
w: if -ve</v>
      </c>
      <c r="H453" s="69" t="e">
        <f t="shared" si="18"/>
        <v>#VALUE!</v>
      </c>
      <c r="I453" t="b">
        <f t="shared" si="19"/>
        <v>1</v>
      </c>
      <c r="K453" t="b">
        <f t="shared" si="20"/>
        <v>0</v>
      </c>
      <c r="L453" t="s">
        <v>137</v>
      </c>
    </row>
    <row r="454" spans="1:12" x14ac:dyDescent="0.2">
      <c r="A454" t="s">
        <v>360</v>
      </c>
      <c r="B454">
        <v>124</v>
      </c>
      <c r="C454">
        <v>23</v>
      </c>
      <c r="D454" t="s">
        <v>297</v>
      </c>
      <c r="E454" t="s">
        <v>666</v>
      </c>
      <c r="F454" s="69">
        <v>0</v>
      </c>
      <c r="G454" s="69" t="str">
        <f>IF(ISBLANK('312'!I41),"",'312'!I41)</f>
        <v>w: if &lt; L
w: if -ve</v>
      </c>
      <c r="H454" s="69" t="e">
        <f t="shared" ref="H454:H517" si="21">G454-F454</f>
        <v>#VALUE!</v>
      </c>
      <c r="I454" t="b">
        <f t="shared" ref="I454:I517" si="22">ISERROR(H454)</f>
        <v>1</v>
      </c>
      <c r="K454" t="b">
        <f t="shared" ref="K454:K517" si="23">G454=F454</f>
        <v>0</v>
      </c>
      <c r="L454" t="s">
        <v>137</v>
      </c>
    </row>
    <row r="455" spans="1:12" x14ac:dyDescent="0.2">
      <c r="A455" t="s">
        <v>360</v>
      </c>
      <c r="B455">
        <v>125</v>
      </c>
      <c r="C455">
        <v>23</v>
      </c>
      <c r="D455" t="s">
        <v>297</v>
      </c>
      <c r="E455" t="s">
        <v>667</v>
      </c>
      <c r="F455" s="69">
        <v>0</v>
      </c>
      <c r="G455" s="69" t="str">
        <f>IF(ISBLANK('312'!J41),"",'312'!J41)</f>
        <v>w: if &gt; D minus E
w: if -ve</v>
      </c>
      <c r="H455" s="69" t="e">
        <f t="shared" si="21"/>
        <v>#VALUE!</v>
      </c>
      <c r="I455" t="b">
        <f t="shared" si="22"/>
        <v>1</v>
      </c>
      <c r="K455" t="b">
        <f t="shared" si="23"/>
        <v>0</v>
      </c>
      <c r="L455" t="s">
        <v>137</v>
      </c>
    </row>
    <row r="456" spans="1:12" x14ac:dyDescent="0.2">
      <c r="A456" t="s">
        <v>360</v>
      </c>
      <c r="B456">
        <v>127</v>
      </c>
      <c r="C456">
        <v>23</v>
      </c>
      <c r="D456" t="s">
        <v>297</v>
      </c>
      <c r="E456" t="s">
        <v>668</v>
      </c>
      <c r="F456" s="69">
        <v>0</v>
      </c>
      <c r="G456" s="69" t="str">
        <f>IF(ISBLANK('312'!L41),"",'312'!L41)</f>
        <v>w: if =0 &amp; A &lt;&gt; 0
w: if -ve</v>
      </c>
      <c r="H456" s="69" t="e">
        <f t="shared" si="21"/>
        <v>#VALUE!</v>
      </c>
      <c r="I456" t="b">
        <f t="shared" si="22"/>
        <v>1</v>
      </c>
      <c r="K456" t="b">
        <f t="shared" si="23"/>
        <v>0</v>
      </c>
      <c r="L456" t="s">
        <v>137</v>
      </c>
    </row>
    <row r="457" spans="1:12" x14ac:dyDescent="0.2">
      <c r="A457" t="s">
        <v>360</v>
      </c>
      <c r="B457">
        <v>128</v>
      </c>
      <c r="C457">
        <v>23</v>
      </c>
      <c r="D457" t="s">
        <v>297</v>
      </c>
      <c r="E457" t="s">
        <v>669</v>
      </c>
      <c r="F457" s="69">
        <v>0</v>
      </c>
      <c r="G457" s="69" t="str">
        <f>IF(ISBLANK('312'!M41),"",'312'!M41)</f>
        <v>w: if =0 &amp; B &lt;&gt; 0
w: if -ve</v>
      </c>
      <c r="H457" s="69" t="e">
        <f t="shared" si="21"/>
        <v>#VALUE!</v>
      </c>
      <c r="I457" t="b">
        <f t="shared" si="22"/>
        <v>1</v>
      </c>
      <c r="K457" t="b">
        <f t="shared" si="23"/>
        <v>0</v>
      </c>
      <c r="L457" t="s">
        <v>137</v>
      </c>
    </row>
    <row r="458" spans="1:12" x14ac:dyDescent="0.2">
      <c r="A458" t="s">
        <v>360</v>
      </c>
      <c r="B458">
        <v>129</v>
      </c>
      <c r="C458">
        <v>23</v>
      </c>
      <c r="D458" t="s">
        <v>297</v>
      </c>
      <c r="E458" t="s">
        <v>670</v>
      </c>
      <c r="F458" s="69">
        <v>0</v>
      </c>
      <c r="G458" s="69" t="str">
        <f>IF(ISBLANK('312'!N41),"",'312'!N41)</f>
        <v>w: if &gt; H + I
w: if -ve</v>
      </c>
      <c r="H458" s="69" t="e">
        <f t="shared" si="21"/>
        <v>#VALUE!</v>
      </c>
      <c r="I458" t="b">
        <f t="shared" si="22"/>
        <v>1</v>
      </c>
      <c r="K458" t="b">
        <f t="shared" si="23"/>
        <v>0</v>
      </c>
      <c r="L458" t="s">
        <v>137</v>
      </c>
    </row>
    <row r="459" spans="1:12" x14ac:dyDescent="0.2">
      <c r="A459" t="s">
        <v>360</v>
      </c>
      <c r="B459">
        <v>130</v>
      </c>
      <c r="C459">
        <v>23</v>
      </c>
      <c r="D459" t="s">
        <v>297</v>
      </c>
      <c r="E459" t="s">
        <v>671</v>
      </c>
      <c r="F459" s="69">
        <v>0</v>
      </c>
      <c r="G459" s="69" t="str">
        <f>IF(ISBLANK('312'!O41),"",'312'!O41)</f>
        <v>w: if =0 &amp; D &lt;&gt; 0
w: if -ve</v>
      </c>
      <c r="H459" s="69" t="e">
        <f t="shared" si="21"/>
        <v>#VALUE!</v>
      </c>
      <c r="I459" t="b">
        <f t="shared" si="22"/>
        <v>1</v>
      </c>
      <c r="K459" t="b">
        <f t="shared" si="23"/>
        <v>0</v>
      </c>
      <c r="L459" t="s">
        <v>137</v>
      </c>
    </row>
    <row r="460" spans="1:12" x14ac:dyDescent="0.2">
      <c r="A460" t="s">
        <v>360</v>
      </c>
      <c r="B460">
        <v>131</v>
      </c>
      <c r="C460">
        <v>23</v>
      </c>
      <c r="D460" t="s">
        <v>297</v>
      </c>
      <c r="E460" t="s">
        <v>672</v>
      </c>
      <c r="F460" s="69">
        <v>0</v>
      </c>
      <c r="G460" s="69" t="str">
        <f>IF(ISBLANK('312'!P41),"",'312'!P41)</f>
        <v>w: if =0 &amp; E &lt;&gt; 0
w: if -ve</v>
      </c>
      <c r="H460" s="69" t="e">
        <f t="shared" si="21"/>
        <v>#VALUE!</v>
      </c>
      <c r="I460" t="b">
        <f t="shared" si="22"/>
        <v>1</v>
      </c>
      <c r="K460" t="b">
        <f t="shared" si="23"/>
        <v>0</v>
      </c>
      <c r="L460" t="s">
        <v>137</v>
      </c>
    </row>
    <row r="461" spans="1:12" x14ac:dyDescent="0.2">
      <c r="A461" t="s">
        <v>360</v>
      </c>
      <c r="B461">
        <v>132</v>
      </c>
      <c r="C461">
        <v>23</v>
      </c>
      <c r="D461" t="s">
        <v>297</v>
      </c>
      <c r="E461" t="s">
        <v>673</v>
      </c>
      <c r="F461" s="69">
        <v>0</v>
      </c>
      <c r="G461" s="69" t="str">
        <f>IF(ISBLANK('312'!Q41),"",'312'!Q41)</f>
        <v>w: if &gt; K minus L
w: if -ve</v>
      </c>
      <c r="H461" s="69" t="e">
        <f t="shared" si="21"/>
        <v>#VALUE!</v>
      </c>
      <c r="I461" t="b">
        <f t="shared" si="22"/>
        <v>1</v>
      </c>
      <c r="K461" t="b">
        <f t="shared" si="23"/>
        <v>0</v>
      </c>
      <c r="L461" t="s">
        <v>137</v>
      </c>
    </row>
    <row r="462" spans="1:12" x14ac:dyDescent="0.2">
      <c r="A462" t="s">
        <v>360</v>
      </c>
      <c r="B462">
        <v>133</v>
      </c>
      <c r="C462">
        <v>23</v>
      </c>
      <c r="D462" t="s">
        <v>297</v>
      </c>
      <c r="E462" t="s">
        <v>674</v>
      </c>
      <c r="F462" s="69">
        <v>0</v>
      </c>
      <c r="G462" s="69" t="str">
        <f>IF(ISBLANK('312'!R41),"",'312'!R41)</f>
        <v>w: if -ve</v>
      </c>
      <c r="H462" s="69" t="e">
        <f t="shared" si="21"/>
        <v>#VALUE!</v>
      </c>
      <c r="I462" t="b">
        <f t="shared" si="22"/>
        <v>1</v>
      </c>
      <c r="K462" t="b">
        <f t="shared" si="23"/>
        <v>0</v>
      </c>
      <c r="L462" t="s">
        <v>137</v>
      </c>
    </row>
    <row r="463" spans="1:12" x14ac:dyDescent="0.2">
      <c r="A463" t="s">
        <v>360</v>
      </c>
      <c r="B463">
        <v>135</v>
      </c>
      <c r="C463">
        <v>23</v>
      </c>
      <c r="D463" t="s">
        <v>297</v>
      </c>
      <c r="E463" t="s">
        <v>675</v>
      </c>
      <c r="F463" s="69">
        <v>0</v>
      </c>
      <c r="G463" s="69" t="str">
        <f>IF(ISBLANK('312'!T41),"",'312'!T41)</f>
        <v/>
      </c>
      <c r="H463" s="69" t="e">
        <f t="shared" si="21"/>
        <v>#VALUE!</v>
      </c>
      <c r="I463" t="b">
        <f t="shared" si="22"/>
        <v>1</v>
      </c>
      <c r="K463" t="b">
        <f t="shared" si="23"/>
        <v>0</v>
      </c>
      <c r="L463" t="s">
        <v>137</v>
      </c>
    </row>
    <row r="464" spans="1:12" x14ac:dyDescent="0.2">
      <c r="A464" t="s">
        <v>360</v>
      </c>
      <c r="B464">
        <v>120</v>
      </c>
      <c r="C464">
        <v>24</v>
      </c>
      <c r="D464" t="s">
        <v>300</v>
      </c>
      <c r="E464" t="s">
        <v>676</v>
      </c>
      <c r="F464" s="69">
        <v>0</v>
      </c>
      <c r="G464" s="69" t="str">
        <f>IF(ISBLANK('312'!E42),"",'312'!E42)</f>
        <v>w: if &lt; H
w: if -ve</v>
      </c>
      <c r="H464" s="69" t="e">
        <f t="shared" si="21"/>
        <v>#VALUE!</v>
      </c>
      <c r="I464" t="b">
        <f t="shared" si="22"/>
        <v>1</v>
      </c>
      <c r="K464" t="b">
        <f t="shared" si="23"/>
        <v>0</v>
      </c>
      <c r="L464" t="s">
        <v>137</v>
      </c>
    </row>
    <row r="465" spans="1:12" x14ac:dyDescent="0.2">
      <c r="A465" t="s">
        <v>360</v>
      </c>
      <c r="B465">
        <v>121</v>
      </c>
      <c r="C465">
        <v>24</v>
      </c>
      <c r="D465" t="s">
        <v>300</v>
      </c>
      <c r="E465" t="s">
        <v>677</v>
      </c>
      <c r="F465" s="69">
        <v>0</v>
      </c>
      <c r="G465" s="69" t="str">
        <f>IF(ISBLANK('312'!F42),"",'312'!F42)</f>
        <v>w: if &lt; I
w: if -ve</v>
      </c>
      <c r="H465" s="69" t="e">
        <f t="shared" si="21"/>
        <v>#VALUE!</v>
      </c>
      <c r="I465" t="b">
        <f t="shared" si="22"/>
        <v>1</v>
      </c>
      <c r="K465" t="b">
        <f t="shared" si="23"/>
        <v>0</v>
      </c>
      <c r="L465" t="s">
        <v>137</v>
      </c>
    </row>
    <row r="466" spans="1:12" x14ac:dyDescent="0.2">
      <c r="A466" t="s">
        <v>360</v>
      </c>
      <c r="B466">
        <v>122</v>
      </c>
      <c r="C466">
        <v>24</v>
      </c>
      <c r="D466" t="s">
        <v>300</v>
      </c>
      <c r="E466" t="s">
        <v>678</v>
      </c>
      <c r="F466" s="69">
        <v>0</v>
      </c>
      <c r="G466" s="69" t="str">
        <f>IF(ISBLANK('312'!G42),"",'312'!G42)</f>
        <v xml:space="preserve"> w: if &gt; A + B
w: if -ve</v>
      </c>
      <c r="H466" s="69" t="e">
        <f t="shared" si="21"/>
        <v>#VALUE!</v>
      </c>
      <c r="I466" t="b">
        <f t="shared" si="22"/>
        <v>1</v>
      </c>
      <c r="K466" t="b">
        <f t="shared" si="23"/>
        <v>0</v>
      </c>
      <c r="L466" t="s">
        <v>137</v>
      </c>
    </row>
    <row r="467" spans="1:12" x14ac:dyDescent="0.2">
      <c r="A467" t="s">
        <v>360</v>
      </c>
      <c r="B467">
        <v>123</v>
      </c>
      <c r="C467">
        <v>24</v>
      </c>
      <c r="D467" t="s">
        <v>300</v>
      </c>
      <c r="E467" t="s">
        <v>679</v>
      </c>
      <c r="F467" s="69">
        <v>0</v>
      </c>
      <c r="G467" s="69" t="str">
        <f>IF(ISBLANK('312'!H42),"",'312'!H42)</f>
        <v>w: if &lt; K
w: if -ve</v>
      </c>
      <c r="H467" s="69" t="e">
        <f t="shared" si="21"/>
        <v>#VALUE!</v>
      </c>
      <c r="I467" t="b">
        <f t="shared" si="22"/>
        <v>1</v>
      </c>
      <c r="K467" t="b">
        <f t="shared" si="23"/>
        <v>0</v>
      </c>
      <c r="L467" t="s">
        <v>137</v>
      </c>
    </row>
    <row r="468" spans="1:12" x14ac:dyDescent="0.2">
      <c r="A468" t="s">
        <v>360</v>
      </c>
      <c r="B468">
        <v>124</v>
      </c>
      <c r="C468">
        <v>24</v>
      </c>
      <c r="D468" t="s">
        <v>300</v>
      </c>
      <c r="E468" t="s">
        <v>680</v>
      </c>
      <c r="F468" s="69">
        <v>0</v>
      </c>
      <c r="G468" s="69" t="str">
        <f>IF(ISBLANK('312'!I42),"",'312'!I42)</f>
        <v>w: if &lt; L
w: if -ve</v>
      </c>
      <c r="H468" s="69" t="e">
        <f t="shared" si="21"/>
        <v>#VALUE!</v>
      </c>
      <c r="I468" t="b">
        <f t="shared" si="22"/>
        <v>1</v>
      </c>
      <c r="K468" t="b">
        <f t="shared" si="23"/>
        <v>0</v>
      </c>
      <c r="L468" t="s">
        <v>137</v>
      </c>
    </row>
    <row r="469" spans="1:12" x14ac:dyDescent="0.2">
      <c r="A469" t="s">
        <v>360</v>
      </c>
      <c r="B469">
        <v>125</v>
      </c>
      <c r="C469">
        <v>24</v>
      </c>
      <c r="D469" t="s">
        <v>300</v>
      </c>
      <c r="E469" t="s">
        <v>681</v>
      </c>
      <c r="F469" s="69">
        <v>0</v>
      </c>
      <c r="G469" s="69" t="str">
        <f>IF(ISBLANK('312'!J42),"",'312'!J42)</f>
        <v>w: if &gt; D minus E
w: if -ve</v>
      </c>
      <c r="H469" s="69" t="e">
        <f t="shared" si="21"/>
        <v>#VALUE!</v>
      </c>
      <c r="I469" t="b">
        <f t="shared" si="22"/>
        <v>1</v>
      </c>
      <c r="K469" t="b">
        <f t="shared" si="23"/>
        <v>0</v>
      </c>
      <c r="L469" t="s">
        <v>137</v>
      </c>
    </row>
    <row r="470" spans="1:12" x14ac:dyDescent="0.2">
      <c r="A470" t="s">
        <v>360</v>
      </c>
      <c r="B470">
        <v>127</v>
      </c>
      <c r="C470">
        <v>24</v>
      </c>
      <c r="D470" t="s">
        <v>300</v>
      </c>
      <c r="E470" t="s">
        <v>682</v>
      </c>
      <c r="F470" s="69">
        <v>0</v>
      </c>
      <c r="G470" s="69" t="str">
        <f>IF(ISBLANK('312'!L42),"",'312'!L42)</f>
        <v>w: if =0 &amp; A &lt;&gt; 0
w: if -ve</v>
      </c>
      <c r="H470" s="69" t="e">
        <f t="shared" si="21"/>
        <v>#VALUE!</v>
      </c>
      <c r="I470" t="b">
        <f t="shared" si="22"/>
        <v>1</v>
      </c>
      <c r="K470" t="b">
        <f t="shared" si="23"/>
        <v>0</v>
      </c>
      <c r="L470" t="s">
        <v>137</v>
      </c>
    </row>
    <row r="471" spans="1:12" x14ac:dyDescent="0.2">
      <c r="A471" t="s">
        <v>360</v>
      </c>
      <c r="B471">
        <v>128</v>
      </c>
      <c r="C471">
        <v>24</v>
      </c>
      <c r="D471" t="s">
        <v>300</v>
      </c>
      <c r="E471" t="s">
        <v>683</v>
      </c>
      <c r="F471" s="69">
        <v>0</v>
      </c>
      <c r="G471" s="69" t="str">
        <f>IF(ISBLANK('312'!M42),"",'312'!M42)</f>
        <v>w: if =0 &amp; B &lt;&gt; 0
w: if -ve</v>
      </c>
      <c r="H471" s="69" t="e">
        <f t="shared" si="21"/>
        <v>#VALUE!</v>
      </c>
      <c r="I471" t="b">
        <f t="shared" si="22"/>
        <v>1</v>
      </c>
      <c r="K471" t="b">
        <f t="shared" si="23"/>
        <v>0</v>
      </c>
      <c r="L471" t="s">
        <v>137</v>
      </c>
    </row>
    <row r="472" spans="1:12" x14ac:dyDescent="0.2">
      <c r="A472" t="s">
        <v>360</v>
      </c>
      <c r="B472">
        <v>129</v>
      </c>
      <c r="C472">
        <v>24</v>
      </c>
      <c r="D472" t="s">
        <v>300</v>
      </c>
      <c r="E472" t="s">
        <v>684</v>
      </c>
      <c r="F472" s="69">
        <v>0</v>
      </c>
      <c r="G472" s="69" t="str">
        <f>IF(ISBLANK('312'!N42),"",'312'!N42)</f>
        <v>w: if &gt; H + I
w: if -ve</v>
      </c>
      <c r="H472" s="69" t="e">
        <f t="shared" si="21"/>
        <v>#VALUE!</v>
      </c>
      <c r="I472" t="b">
        <f t="shared" si="22"/>
        <v>1</v>
      </c>
      <c r="K472" t="b">
        <f t="shared" si="23"/>
        <v>0</v>
      </c>
      <c r="L472" t="s">
        <v>137</v>
      </c>
    </row>
    <row r="473" spans="1:12" x14ac:dyDescent="0.2">
      <c r="A473" t="s">
        <v>360</v>
      </c>
      <c r="B473">
        <v>130</v>
      </c>
      <c r="C473">
        <v>24</v>
      </c>
      <c r="D473" t="s">
        <v>300</v>
      </c>
      <c r="E473" t="s">
        <v>685</v>
      </c>
      <c r="F473" s="69">
        <v>0</v>
      </c>
      <c r="G473" s="69" t="str">
        <f>IF(ISBLANK('312'!O42),"",'312'!O42)</f>
        <v>w: if =0 &amp; D &lt;&gt; 0
w: if -ve</v>
      </c>
      <c r="H473" s="69" t="e">
        <f t="shared" si="21"/>
        <v>#VALUE!</v>
      </c>
      <c r="I473" t="b">
        <f t="shared" si="22"/>
        <v>1</v>
      </c>
      <c r="K473" t="b">
        <f t="shared" si="23"/>
        <v>0</v>
      </c>
      <c r="L473" t="s">
        <v>137</v>
      </c>
    </row>
    <row r="474" spans="1:12" x14ac:dyDescent="0.2">
      <c r="A474" t="s">
        <v>360</v>
      </c>
      <c r="B474">
        <v>131</v>
      </c>
      <c r="C474">
        <v>24</v>
      </c>
      <c r="D474" t="s">
        <v>300</v>
      </c>
      <c r="E474" t="s">
        <v>686</v>
      </c>
      <c r="F474" s="69">
        <v>0</v>
      </c>
      <c r="G474" s="69" t="str">
        <f>IF(ISBLANK('312'!P42),"",'312'!P42)</f>
        <v>w: if =0 &amp; E &lt;&gt; 0
w: if -ve</v>
      </c>
      <c r="H474" s="69" t="e">
        <f t="shared" si="21"/>
        <v>#VALUE!</v>
      </c>
      <c r="I474" t="b">
        <f t="shared" si="22"/>
        <v>1</v>
      </c>
      <c r="K474" t="b">
        <f t="shared" si="23"/>
        <v>0</v>
      </c>
      <c r="L474" t="s">
        <v>137</v>
      </c>
    </row>
    <row r="475" spans="1:12" x14ac:dyDescent="0.2">
      <c r="A475" t="s">
        <v>360</v>
      </c>
      <c r="B475">
        <v>132</v>
      </c>
      <c r="C475">
        <v>24</v>
      </c>
      <c r="D475" t="s">
        <v>300</v>
      </c>
      <c r="E475" t="s">
        <v>687</v>
      </c>
      <c r="F475" s="69">
        <v>0</v>
      </c>
      <c r="G475" s="69" t="str">
        <f>IF(ISBLANK('312'!Q42),"",'312'!Q42)</f>
        <v>w: if &gt; K minus L
w: if -ve</v>
      </c>
      <c r="H475" s="69" t="e">
        <f t="shared" si="21"/>
        <v>#VALUE!</v>
      </c>
      <c r="I475" t="b">
        <f t="shared" si="22"/>
        <v>1</v>
      </c>
      <c r="K475" t="b">
        <f t="shared" si="23"/>
        <v>0</v>
      </c>
      <c r="L475" t="s">
        <v>137</v>
      </c>
    </row>
    <row r="476" spans="1:12" x14ac:dyDescent="0.2">
      <c r="A476" t="s">
        <v>360</v>
      </c>
      <c r="B476">
        <v>133</v>
      </c>
      <c r="C476">
        <v>24</v>
      </c>
      <c r="D476" t="s">
        <v>300</v>
      </c>
      <c r="E476" t="s">
        <v>688</v>
      </c>
      <c r="F476" s="69">
        <v>0</v>
      </c>
      <c r="G476" s="69" t="str">
        <f>IF(ISBLANK('312'!R42),"",'312'!R42)</f>
        <v>w: if -ve</v>
      </c>
      <c r="H476" s="69" t="e">
        <f t="shared" si="21"/>
        <v>#VALUE!</v>
      </c>
      <c r="I476" t="b">
        <f t="shared" si="22"/>
        <v>1</v>
      </c>
      <c r="K476" t="b">
        <f t="shared" si="23"/>
        <v>0</v>
      </c>
      <c r="L476" t="s">
        <v>137</v>
      </c>
    </row>
    <row r="477" spans="1:12" x14ac:dyDescent="0.2">
      <c r="A477" t="s">
        <v>360</v>
      </c>
      <c r="B477">
        <v>135</v>
      </c>
      <c r="C477">
        <v>24</v>
      </c>
      <c r="D477" t="s">
        <v>300</v>
      </c>
      <c r="E477" t="s">
        <v>689</v>
      </c>
      <c r="F477" s="69">
        <v>0</v>
      </c>
      <c r="G477" s="69" t="str">
        <f>IF(ISBLANK('312'!T42),"",'312'!T42)</f>
        <v/>
      </c>
      <c r="H477" s="69" t="e">
        <f t="shared" si="21"/>
        <v>#VALUE!</v>
      </c>
      <c r="I477" t="b">
        <f t="shared" si="22"/>
        <v>1</v>
      </c>
      <c r="K477" t="b">
        <f t="shared" si="23"/>
        <v>0</v>
      </c>
      <c r="L477" t="s">
        <v>137</v>
      </c>
    </row>
    <row r="478" spans="1:12" x14ac:dyDescent="0.2">
      <c r="A478" t="s">
        <v>360</v>
      </c>
      <c r="B478">
        <v>120</v>
      </c>
      <c r="C478">
        <v>25</v>
      </c>
      <c r="D478" t="s">
        <v>303</v>
      </c>
      <c r="E478" t="s">
        <v>690</v>
      </c>
      <c r="F478" s="69">
        <v>0</v>
      </c>
      <c r="G478" s="69" t="str">
        <f>IF(ISBLANK('312'!E43),"",'312'!E43)</f>
        <v>w: if &lt; H
w: if -ve</v>
      </c>
      <c r="H478" s="69" t="e">
        <f t="shared" si="21"/>
        <v>#VALUE!</v>
      </c>
      <c r="I478" t="b">
        <f t="shared" si="22"/>
        <v>1</v>
      </c>
      <c r="K478" t="b">
        <f t="shared" si="23"/>
        <v>0</v>
      </c>
      <c r="L478" t="s">
        <v>137</v>
      </c>
    </row>
    <row r="479" spans="1:12" x14ac:dyDescent="0.2">
      <c r="A479" t="s">
        <v>360</v>
      </c>
      <c r="B479">
        <v>121</v>
      </c>
      <c r="C479">
        <v>25</v>
      </c>
      <c r="D479" t="s">
        <v>303</v>
      </c>
      <c r="E479" t="s">
        <v>691</v>
      </c>
      <c r="F479" s="69">
        <v>0</v>
      </c>
      <c r="G479" s="69" t="str">
        <f>IF(ISBLANK('312'!F43),"",'312'!F43)</f>
        <v>w: if &lt; I
w: if -ve</v>
      </c>
      <c r="H479" s="69" t="e">
        <f t="shared" si="21"/>
        <v>#VALUE!</v>
      </c>
      <c r="I479" t="b">
        <f t="shared" si="22"/>
        <v>1</v>
      </c>
      <c r="K479" t="b">
        <f t="shared" si="23"/>
        <v>0</v>
      </c>
      <c r="L479" t="s">
        <v>137</v>
      </c>
    </row>
    <row r="480" spans="1:12" x14ac:dyDescent="0.2">
      <c r="A480" t="s">
        <v>360</v>
      </c>
      <c r="B480">
        <v>122</v>
      </c>
      <c r="C480">
        <v>25</v>
      </c>
      <c r="D480" t="s">
        <v>303</v>
      </c>
      <c r="E480" t="s">
        <v>692</v>
      </c>
      <c r="F480" s="69">
        <v>0</v>
      </c>
      <c r="G480" s="69" t="str">
        <f>IF(ISBLANK('312'!G43),"",'312'!G43)</f>
        <v xml:space="preserve"> w: if &gt; A + B
w: if -ve</v>
      </c>
      <c r="H480" s="69" t="e">
        <f t="shared" si="21"/>
        <v>#VALUE!</v>
      </c>
      <c r="I480" t="b">
        <f t="shared" si="22"/>
        <v>1</v>
      </c>
      <c r="K480" t="b">
        <f t="shared" si="23"/>
        <v>0</v>
      </c>
      <c r="L480" t="s">
        <v>137</v>
      </c>
    </row>
    <row r="481" spans="1:12" x14ac:dyDescent="0.2">
      <c r="A481" t="s">
        <v>360</v>
      </c>
      <c r="B481">
        <v>123</v>
      </c>
      <c r="C481">
        <v>25</v>
      </c>
      <c r="D481" t="s">
        <v>303</v>
      </c>
      <c r="E481" t="s">
        <v>693</v>
      </c>
      <c r="F481" s="69">
        <v>0</v>
      </c>
      <c r="G481" s="69" t="str">
        <f>IF(ISBLANK('312'!H43),"",'312'!H43)</f>
        <v>w: if &lt; K
w: if -ve</v>
      </c>
      <c r="H481" s="69" t="e">
        <f t="shared" si="21"/>
        <v>#VALUE!</v>
      </c>
      <c r="I481" t="b">
        <f t="shared" si="22"/>
        <v>1</v>
      </c>
      <c r="K481" t="b">
        <f t="shared" si="23"/>
        <v>0</v>
      </c>
      <c r="L481" t="s">
        <v>137</v>
      </c>
    </row>
    <row r="482" spans="1:12" x14ac:dyDescent="0.2">
      <c r="A482" t="s">
        <v>360</v>
      </c>
      <c r="B482">
        <v>124</v>
      </c>
      <c r="C482">
        <v>25</v>
      </c>
      <c r="D482" t="s">
        <v>303</v>
      </c>
      <c r="E482" t="s">
        <v>694</v>
      </c>
      <c r="F482" s="69">
        <v>0</v>
      </c>
      <c r="G482" s="69" t="str">
        <f>IF(ISBLANK('312'!I43),"",'312'!I43)</f>
        <v>w: if &lt; L
w: if -ve</v>
      </c>
      <c r="H482" s="69" t="e">
        <f t="shared" si="21"/>
        <v>#VALUE!</v>
      </c>
      <c r="I482" t="b">
        <f t="shared" si="22"/>
        <v>1</v>
      </c>
      <c r="K482" t="b">
        <f t="shared" si="23"/>
        <v>0</v>
      </c>
      <c r="L482" t="s">
        <v>137</v>
      </c>
    </row>
    <row r="483" spans="1:12" x14ac:dyDescent="0.2">
      <c r="A483" t="s">
        <v>360</v>
      </c>
      <c r="B483">
        <v>125</v>
      </c>
      <c r="C483">
        <v>25</v>
      </c>
      <c r="D483" t="s">
        <v>303</v>
      </c>
      <c r="E483" t="s">
        <v>695</v>
      </c>
      <c r="F483" s="69">
        <v>0</v>
      </c>
      <c r="G483" s="69" t="str">
        <f>IF(ISBLANK('312'!J43),"",'312'!J43)</f>
        <v>w: if &gt; D minus E
w: if -ve</v>
      </c>
      <c r="H483" s="69" t="e">
        <f t="shared" si="21"/>
        <v>#VALUE!</v>
      </c>
      <c r="I483" t="b">
        <f t="shared" si="22"/>
        <v>1</v>
      </c>
      <c r="K483" t="b">
        <f t="shared" si="23"/>
        <v>0</v>
      </c>
      <c r="L483" t="s">
        <v>137</v>
      </c>
    </row>
    <row r="484" spans="1:12" x14ac:dyDescent="0.2">
      <c r="A484" t="s">
        <v>360</v>
      </c>
      <c r="B484">
        <v>127</v>
      </c>
      <c r="C484">
        <v>25</v>
      </c>
      <c r="D484" t="s">
        <v>303</v>
      </c>
      <c r="E484" t="s">
        <v>696</v>
      </c>
      <c r="F484" s="69">
        <v>0</v>
      </c>
      <c r="G484" s="69" t="str">
        <f>IF(ISBLANK('312'!L43),"",'312'!L43)</f>
        <v>w: if =0 &amp; A &lt;&gt; 0
w: if -ve</v>
      </c>
      <c r="H484" s="69" t="e">
        <f t="shared" si="21"/>
        <v>#VALUE!</v>
      </c>
      <c r="I484" t="b">
        <f t="shared" si="22"/>
        <v>1</v>
      </c>
      <c r="K484" t="b">
        <f t="shared" si="23"/>
        <v>0</v>
      </c>
      <c r="L484" t="s">
        <v>137</v>
      </c>
    </row>
    <row r="485" spans="1:12" x14ac:dyDescent="0.2">
      <c r="A485" t="s">
        <v>360</v>
      </c>
      <c r="B485">
        <v>128</v>
      </c>
      <c r="C485">
        <v>25</v>
      </c>
      <c r="D485" t="s">
        <v>303</v>
      </c>
      <c r="E485" t="s">
        <v>697</v>
      </c>
      <c r="F485" s="69">
        <v>0</v>
      </c>
      <c r="G485" s="69" t="str">
        <f>IF(ISBLANK('312'!M43),"",'312'!M43)</f>
        <v>w: if =0 &amp; B &lt;&gt; 0
w: if -ve</v>
      </c>
      <c r="H485" s="69" t="e">
        <f t="shared" si="21"/>
        <v>#VALUE!</v>
      </c>
      <c r="I485" t="b">
        <f t="shared" si="22"/>
        <v>1</v>
      </c>
      <c r="K485" t="b">
        <f t="shared" si="23"/>
        <v>0</v>
      </c>
      <c r="L485" t="s">
        <v>137</v>
      </c>
    </row>
    <row r="486" spans="1:12" x14ac:dyDescent="0.2">
      <c r="A486" t="s">
        <v>360</v>
      </c>
      <c r="B486">
        <v>129</v>
      </c>
      <c r="C486">
        <v>25</v>
      </c>
      <c r="D486" t="s">
        <v>303</v>
      </c>
      <c r="E486" t="s">
        <v>698</v>
      </c>
      <c r="F486" s="69">
        <v>0</v>
      </c>
      <c r="G486" s="69" t="str">
        <f>IF(ISBLANK('312'!N43),"",'312'!N43)</f>
        <v>w: if &gt; H + I
w: if -ve</v>
      </c>
      <c r="H486" s="69" t="e">
        <f t="shared" si="21"/>
        <v>#VALUE!</v>
      </c>
      <c r="I486" t="b">
        <f t="shared" si="22"/>
        <v>1</v>
      </c>
      <c r="K486" t="b">
        <f t="shared" si="23"/>
        <v>0</v>
      </c>
      <c r="L486" t="s">
        <v>137</v>
      </c>
    </row>
    <row r="487" spans="1:12" x14ac:dyDescent="0.2">
      <c r="A487" t="s">
        <v>360</v>
      </c>
      <c r="B487">
        <v>130</v>
      </c>
      <c r="C487">
        <v>25</v>
      </c>
      <c r="D487" t="s">
        <v>303</v>
      </c>
      <c r="E487" t="s">
        <v>699</v>
      </c>
      <c r="F487" s="69">
        <v>0</v>
      </c>
      <c r="G487" s="69" t="str">
        <f>IF(ISBLANK('312'!O43),"",'312'!O43)</f>
        <v>w: if =0 &amp; D &lt;&gt; 0
w: if -ve</v>
      </c>
      <c r="H487" s="69" t="e">
        <f t="shared" si="21"/>
        <v>#VALUE!</v>
      </c>
      <c r="I487" t="b">
        <f t="shared" si="22"/>
        <v>1</v>
      </c>
      <c r="K487" t="b">
        <f t="shared" si="23"/>
        <v>0</v>
      </c>
      <c r="L487" t="s">
        <v>137</v>
      </c>
    </row>
    <row r="488" spans="1:12" x14ac:dyDescent="0.2">
      <c r="A488" t="s">
        <v>360</v>
      </c>
      <c r="B488">
        <v>131</v>
      </c>
      <c r="C488">
        <v>25</v>
      </c>
      <c r="D488" t="s">
        <v>303</v>
      </c>
      <c r="E488" t="s">
        <v>700</v>
      </c>
      <c r="F488" s="69">
        <v>0</v>
      </c>
      <c r="G488" s="69" t="str">
        <f>IF(ISBLANK('312'!P43),"",'312'!P43)</f>
        <v>w: if =0 &amp; E &lt;&gt; 0
w: if -ve</v>
      </c>
      <c r="H488" s="69" t="e">
        <f t="shared" si="21"/>
        <v>#VALUE!</v>
      </c>
      <c r="I488" t="b">
        <f t="shared" si="22"/>
        <v>1</v>
      </c>
      <c r="K488" t="b">
        <f t="shared" si="23"/>
        <v>0</v>
      </c>
      <c r="L488" t="s">
        <v>137</v>
      </c>
    </row>
    <row r="489" spans="1:12" x14ac:dyDescent="0.2">
      <c r="A489" t="s">
        <v>360</v>
      </c>
      <c r="B489">
        <v>132</v>
      </c>
      <c r="C489">
        <v>25</v>
      </c>
      <c r="D489" t="s">
        <v>303</v>
      </c>
      <c r="E489" t="s">
        <v>701</v>
      </c>
      <c r="F489" s="69">
        <v>0</v>
      </c>
      <c r="G489" s="69" t="str">
        <f>IF(ISBLANK('312'!Q43),"",'312'!Q43)</f>
        <v>w: if &gt; K minus L
w: if -ve</v>
      </c>
      <c r="H489" s="69" t="e">
        <f t="shared" si="21"/>
        <v>#VALUE!</v>
      </c>
      <c r="I489" t="b">
        <f t="shared" si="22"/>
        <v>1</v>
      </c>
      <c r="K489" t="b">
        <f t="shared" si="23"/>
        <v>0</v>
      </c>
      <c r="L489" t="s">
        <v>137</v>
      </c>
    </row>
    <row r="490" spans="1:12" x14ac:dyDescent="0.2">
      <c r="A490" t="s">
        <v>360</v>
      </c>
      <c r="B490">
        <v>133</v>
      </c>
      <c r="C490">
        <v>25</v>
      </c>
      <c r="D490" t="s">
        <v>303</v>
      </c>
      <c r="E490" t="s">
        <v>702</v>
      </c>
      <c r="F490" s="69">
        <v>0</v>
      </c>
      <c r="G490" s="69" t="str">
        <f>IF(ISBLANK('312'!R43),"",'312'!R43)</f>
        <v>w: if -ve</v>
      </c>
      <c r="H490" s="69" t="e">
        <f t="shared" si="21"/>
        <v>#VALUE!</v>
      </c>
      <c r="I490" t="b">
        <f t="shared" si="22"/>
        <v>1</v>
      </c>
      <c r="K490" t="b">
        <f t="shared" si="23"/>
        <v>0</v>
      </c>
      <c r="L490" t="s">
        <v>137</v>
      </c>
    </row>
    <row r="491" spans="1:12" x14ac:dyDescent="0.2">
      <c r="A491" t="s">
        <v>360</v>
      </c>
      <c r="B491">
        <v>135</v>
      </c>
      <c r="C491">
        <v>25</v>
      </c>
      <c r="D491" t="s">
        <v>303</v>
      </c>
      <c r="E491" t="s">
        <v>703</v>
      </c>
      <c r="F491" s="69">
        <v>0</v>
      </c>
      <c r="G491" s="69" t="str">
        <f>IF(ISBLANK('312'!T43),"",'312'!T43)</f>
        <v/>
      </c>
      <c r="H491" s="69" t="e">
        <f t="shared" si="21"/>
        <v>#VALUE!</v>
      </c>
      <c r="I491" t="b">
        <f t="shared" si="22"/>
        <v>1</v>
      </c>
      <c r="K491" t="b">
        <f t="shared" si="23"/>
        <v>0</v>
      </c>
      <c r="L491" t="s">
        <v>137</v>
      </c>
    </row>
    <row r="492" spans="1:12" x14ac:dyDescent="0.2">
      <c r="A492" t="s">
        <v>360</v>
      </c>
      <c r="B492">
        <v>120</v>
      </c>
      <c r="C492">
        <v>26</v>
      </c>
      <c r="D492" t="s">
        <v>306</v>
      </c>
      <c r="E492" t="s">
        <v>704</v>
      </c>
      <c r="F492" s="69">
        <v>0</v>
      </c>
      <c r="G492" s="69" t="str">
        <f>IF(ISBLANK('312'!E44),"",'312'!E44)</f>
        <v>w: if &lt; H
w: if -ve</v>
      </c>
      <c r="H492" s="69" t="e">
        <f t="shared" si="21"/>
        <v>#VALUE!</v>
      </c>
      <c r="I492" t="b">
        <f t="shared" si="22"/>
        <v>1</v>
      </c>
      <c r="K492" t="b">
        <f t="shared" si="23"/>
        <v>0</v>
      </c>
      <c r="L492" t="s">
        <v>137</v>
      </c>
    </row>
    <row r="493" spans="1:12" x14ac:dyDescent="0.2">
      <c r="A493" t="s">
        <v>360</v>
      </c>
      <c r="B493">
        <v>121</v>
      </c>
      <c r="C493">
        <v>26</v>
      </c>
      <c r="D493" t="s">
        <v>306</v>
      </c>
      <c r="E493" t="s">
        <v>705</v>
      </c>
      <c r="F493" s="69">
        <v>0</v>
      </c>
      <c r="G493" s="69" t="str">
        <f>IF(ISBLANK('312'!F44),"",'312'!F44)</f>
        <v>w: if &lt; I
w: if -ve</v>
      </c>
      <c r="H493" s="69" t="e">
        <f t="shared" si="21"/>
        <v>#VALUE!</v>
      </c>
      <c r="I493" t="b">
        <f t="shared" si="22"/>
        <v>1</v>
      </c>
      <c r="K493" t="b">
        <f t="shared" si="23"/>
        <v>0</v>
      </c>
      <c r="L493" t="s">
        <v>137</v>
      </c>
    </row>
    <row r="494" spans="1:12" x14ac:dyDescent="0.2">
      <c r="A494" t="s">
        <v>360</v>
      </c>
      <c r="B494">
        <v>122</v>
      </c>
      <c r="C494">
        <v>26</v>
      </c>
      <c r="D494" t="s">
        <v>306</v>
      </c>
      <c r="E494" t="s">
        <v>706</v>
      </c>
      <c r="F494" s="69">
        <v>0</v>
      </c>
      <c r="G494" s="69" t="str">
        <f>IF(ISBLANK('312'!G44),"",'312'!G44)</f>
        <v xml:space="preserve"> w: if &gt; A + B
w: if -ve</v>
      </c>
      <c r="H494" s="69" t="e">
        <f t="shared" si="21"/>
        <v>#VALUE!</v>
      </c>
      <c r="I494" t="b">
        <f t="shared" si="22"/>
        <v>1</v>
      </c>
      <c r="K494" t="b">
        <f t="shared" si="23"/>
        <v>0</v>
      </c>
      <c r="L494" t="s">
        <v>137</v>
      </c>
    </row>
    <row r="495" spans="1:12" x14ac:dyDescent="0.2">
      <c r="A495" t="s">
        <v>360</v>
      </c>
      <c r="B495">
        <v>123</v>
      </c>
      <c r="C495">
        <v>26</v>
      </c>
      <c r="D495" t="s">
        <v>306</v>
      </c>
      <c r="E495" t="s">
        <v>707</v>
      </c>
      <c r="F495" s="69">
        <v>0</v>
      </c>
      <c r="G495" s="69" t="str">
        <f>IF(ISBLANK('312'!H44),"",'312'!H44)</f>
        <v>w: if &lt; K
w: if -ve</v>
      </c>
      <c r="H495" s="69" t="e">
        <f t="shared" si="21"/>
        <v>#VALUE!</v>
      </c>
      <c r="I495" t="b">
        <f t="shared" si="22"/>
        <v>1</v>
      </c>
      <c r="K495" t="b">
        <f t="shared" si="23"/>
        <v>0</v>
      </c>
      <c r="L495" t="s">
        <v>137</v>
      </c>
    </row>
    <row r="496" spans="1:12" x14ac:dyDescent="0.2">
      <c r="A496" t="s">
        <v>360</v>
      </c>
      <c r="B496">
        <v>124</v>
      </c>
      <c r="C496">
        <v>26</v>
      </c>
      <c r="D496" t="s">
        <v>306</v>
      </c>
      <c r="E496" t="s">
        <v>708</v>
      </c>
      <c r="F496" s="69">
        <v>0</v>
      </c>
      <c r="G496" s="69" t="str">
        <f>IF(ISBLANK('312'!I44),"",'312'!I44)</f>
        <v>w: if &lt; L
w: if -ve</v>
      </c>
      <c r="H496" s="69" t="e">
        <f t="shared" si="21"/>
        <v>#VALUE!</v>
      </c>
      <c r="I496" t="b">
        <f t="shared" si="22"/>
        <v>1</v>
      </c>
      <c r="K496" t="b">
        <f t="shared" si="23"/>
        <v>0</v>
      </c>
      <c r="L496" t="s">
        <v>137</v>
      </c>
    </row>
    <row r="497" spans="1:12" x14ac:dyDescent="0.2">
      <c r="A497" t="s">
        <v>360</v>
      </c>
      <c r="B497">
        <v>125</v>
      </c>
      <c r="C497">
        <v>26</v>
      </c>
      <c r="D497" t="s">
        <v>306</v>
      </c>
      <c r="E497" t="s">
        <v>709</v>
      </c>
      <c r="F497" s="69">
        <v>0</v>
      </c>
      <c r="G497" s="69" t="str">
        <f>IF(ISBLANK('312'!J44),"",'312'!J44)</f>
        <v>w: if &gt; D minus E
w: if -ve</v>
      </c>
      <c r="H497" s="69" t="e">
        <f t="shared" si="21"/>
        <v>#VALUE!</v>
      </c>
      <c r="I497" t="b">
        <f t="shared" si="22"/>
        <v>1</v>
      </c>
      <c r="K497" t="b">
        <f t="shared" si="23"/>
        <v>0</v>
      </c>
      <c r="L497" t="s">
        <v>137</v>
      </c>
    </row>
    <row r="498" spans="1:12" x14ac:dyDescent="0.2">
      <c r="A498" t="s">
        <v>360</v>
      </c>
      <c r="B498">
        <v>127</v>
      </c>
      <c r="C498">
        <v>26</v>
      </c>
      <c r="D498" t="s">
        <v>306</v>
      </c>
      <c r="E498" t="s">
        <v>710</v>
      </c>
      <c r="F498" s="69">
        <v>0</v>
      </c>
      <c r="G498" s="69" t="str">
        <f>IF(ISBLANK('312'!L44),"",'312'!L44)</f>
        <v>w: if =0 &amp; A &lt;&gt; 0
w: if -ve</v>
      </c>
      <c r="H498" s="69" t="e">
        <f t="shared" si="21"/>
        <v>#VALUE!</v>
      </c>
      <c r="I498" t="b">
        <f t="shared" si="22"/>
        <v>1</v>
      </c>
      <c r="K498" t="b">
        <f t="shared" si="23"/>
        <v>0</v>
      </c>
      <c r="L498" t="s">
        <v>137</v>
      </c>
    </row>
    <row r="499" spans="1:12" x14ac:dyDescent="0.2">
      <c r="A499" t="s">
        <v>360</v>
      </c>
      <c r="B499">
        <v>128</v>
      </c>
      <c r="C499">
        <v>26</v>
      </c>
      <c r="D499" t="s">
        <v>306</v>
      </c>
      <c r="E499" t="s">
        <v>711</v>
      </c>
      <c r="F499" s="69">
        <v>0</v>
      </c>
      <c r="G499" s="69" t="str">
        <f>IF(ISBLANK('312'!M44),"",'312'!M44)</f>
        <v>w: if =0 &amp; B &lt;&gt; 0
w: if -ve</v>
      </c>
      <c r="H499" s="69" t="e">
        <f t="shared" si="21"/>
        <v>#VALUE!</v>
      </c>
      <c r="I499" t="b">
        <f t="shared" si="22"/>
        <v>1</v>
      </c>
      <c r="K499" t="b">
        <f t="shared" si="23"/>
        <v>0</v>
      </c>
      <c r="L499" t="s">
        <v>137</v>
      </c>
    </row>
    <row r="500" spans="1:12" x14ac:dyDescent="0.2">
      <c r="A500" t="s">
        <v>360</v>
      </c>
      <c r="B500">
        <v>129</v>
      </c>
      <c r="C500">
        <v>26</v>
      </c>
      <c r="D500" t="s">
        <v>306</v>
      </c>
      <c r="E500" t="s">
        <v>712</v>
      </c>
      <c r="F500" s="69">
        <v>0</v>
      </c>
      <c r="G500" s="69" t="str">
        <f>IF(ISBLANK('312'!N44),"",'312'!N44)</f>
        <v>w: if &gt; H + I
w: if -ve</v>
      </c>
      <c r="H500" s="69" t="e">
        <f t="shared" si="21"/>
        <v>#VALUE!</v>
      </c>
      <c r="I500" t="b">
        <f t="shared" si="22"/>
        <v>1</v>
      </c>
      <c r="K500" t="b">
        <f t="shared" si="23"/>
        <v>0</v>
      </c>
      <c r="L500" t="s">
        <v>137</v>
      </c>
    </row>
    <row r="501" spans="1:12" x14ac:dyDescent="0.2">
      <c r="A501" t="s">
        <v>360</v>
      </c>
      <c r="B501">
        <v>130</v>
      </c>
      <c r="C501">
        <v>26</v>
      </c>
      <c r="D501" t="s">
        <v>306</v>
      </c>
      <c r="E501" t="s">
        <v>713</v>
      </c>
      <c r="F501" s="69">
        <v>0</v>
      </c>
      <c r="G501" s="69" t="str">
        <f>IF(ISBLANK('312'!O44),"",'312'!O44)</f>
        <v>w: if =0 &amp; D &lt;&gt; 0
w: if -ve</v>
      </c>
      <c r="H501" s="69" t="e">
        <f t="shared" si="21"/>
        <v>#VALUE!</v>
      </c>
      <c r="I501" t="b">
        <f t="shared" si="22"/>
        <v>1</v>
      </c>
      <c r="K501" t="b">
        <f t="shared" si="23"/>
        <v>0</v>
      </c>
      <c r="L501" t="s">
        <v>137</v>
      </c>
    </row>
    <row r="502" spans="1:12" x14ac:dyDescent="0.2">
      <c r="A502" t="s">
        <v>360</v>
      </c>
      <c r="B502">
        <v>131</v>
      </c>
      <c r="C502">
        <v>26</v>
      </c>
      <c r="D502" t="s">
        <v>306</v>
      </c>
      <c r="E502" t="s">
        <v>714</v>
      </c>
      <c r="F502" s="69">
        <v>0</v>
      </c>
      <c r="G502" s="69" t="str">
        <f>IF(ISBLANK('312'!P44),"",'312'!P44)</f>
        <v>w: if =0 &amp; E &lt;&gt; 0
w: if -ve</v>
      </c>
      <c r="H502" s="69" t="e">
        <f t="shared" si="21"/>
        <v>#VALUE!</v>
      </c>
      <c r="I502" t="b">
        <f t="shared" si="22"/>
        <v>1</v>
      </c>
      <c r="K502" t="b">
        <f t="shared" si="23"/>
        <v>0</v>
      </c>
      <c r="L502" t="s">
        <v>137</v>
      </c>
    </row>
    <row r="503" spans="1:12" x14ac:dyDescent="0.2">
      <c r="A503" t="s">
        <v>360</v>
      </c>
      <c r="B503">
        <v>132</v>
      </c>
      <c r="C503">
        <v>26</v>
      </c>
      <c r="D503" t="s">
        <v>306</v>
      </c>
      <c r="E503" t="s">
        <v>715</v>
      </c>
      <c r="F503" s="69">
        <v>0</v>
      </c>
      <c r="G503" s="69" t="str">
        <f>IF(ISBLANK('312'!Q44),"",'312'!Q44)</f>
        <v>w: if &gt; K minus L
w: if -ve</v>
      </c>
      <c r="H503" s="69" t="e">
        <f t="shared" si="21"/>
        <v>#VALUE!</v>
      </c>
      <c r="I503" t="b">
        <f t="shared" si="22"/>
        <v>1</v>
      </c>
      <c r="K503" t="b">
        <f t="shared" si="23"/>
        <v>0</v>
      </c>
      <c r="L503" t="s">
        <v>137</v>
      </c>
    </row>
    <row r="504" spans="1:12" x14ac:dyDescent="0.2">
      <c r="A504" t="s">
        <v>360</v>
      </c>
      <c r="B504">
        <v>133</v>
      </c>
      <c r="C504">
        <v>26</v>
      </c>
      <c r="D504" t="s">
        <v>306</v>
      </c>
      <c r="E504" t="s">
        <v>716</v>
      </c>
      <c r="F504" s="69">
        <v>0</v>
      </c>
      <c r="G504" s="69" t="str">
        <f>IF(ISBLANK('312'!R44),"",'312'!R44)</f>
        <v>w: if -ve</v>
      </c>
      <c r="H504" s="69" t="e">
        <f t="shared" si="21"/>
        <v>#VALUE!</v>
      </c>
      <c r="I504" t="b">
        <f t="shared" si="22"/>
        <v>1</v>
      </c>
      <c r="K504" t="b">
        <f t="shared" si="23"/>
        <v>0</v>
      </c>
      <c r="L504" t="s">
        <v>137</v>
      </c>
    </row>
    <row r="505" spans="1:12" x14ac:dyDescent="0.2">
      <c r="A505" t="s">
        <v>360</v>
      </c>
      <c r="B505">
        <v>135</v>
      </c>
      <c r="C505">
        <v>26</v>
      </c>
      <c r="D505" t="s">
        <v>306</v>
      </c>
      <c r="E505" t="s">
        <v>717</v>
      </c>
      <c r="F505" s="69">
        <v>0</v>
      </c>
      <c r="G505" s="69" t="str">
        <f>IF(ISBLANK('312'!T44),"",'312'!T44)</f>
        <v/>
      </c>
      <c r="H505" s="69" t="e">
        <f t="shared" si="21"/>
        <v>#VALUE!</v>
      </c>
      <c r="I505" t="b">
        <f t="shared" si="22"/>
        <v>1</v>
      </c>
      <c r="K505" t="b">
        <f t="shared" si="23"/>
        <v>0</v>
      </c>
      <c r="L505" t="s">
        <v>137</v>
      </c>
    </row>
    <row r="506" spans="1:12" x14ac:dyDescent="0.2">
      <c r="A506" t="s">
        <v>360</v>
      </c>
      <c r="B506">
        <v>120</v>
      </c>
      <c r="C506">
        <v>27</v>
      </c>
      <c r="D506" t="s">
        <v>309</v>
      </c>
      <c r="E506" t="s">
        <v>718</v>
      </c>
      <c r="F506" s="69">
        <v>0</v>
      </c>
      <c r="G506" s="69" t="str">
        <f>IF(ISBLANK('312'!E45),"",'312'!E45)</f>
        <v>w: if &lt; H
w: if -ve</v>
      </c>
      <c r="H506" s="69" t="e">
        <f t="shared" si="21"/>
        <v>#VALUE!</v>
      </c>
      <c r="I506" t="b">
        <f t="shared" si="22"/>
        <v>1</v>
      </c>
      <c r="K506" t="b">
        <f t="shared" si="23"/>
        <v>0</v>
      </c>
      <c r="L506" t="s">
        <v>137</v>
      </c>
    </row>
    <row r="507" spans="1:12" x14ac:dyDescent="0.2">
      <c r="A507" t="s">
        <v>360</v>
      </c>
      <c r="B507">
        <v>121</v>
      </c>
      <c r="C507">
        <v>27</v>
      </c>
      <c r="D507" t="s">
        <v>309</v>
      </c>
      <c r="E507" t="s">
        <v>719</v>
      </c>
      <c r="F507" s="69">
        <v>0</v>
      </c>
      <c r="G507" s="69" t="str">
        <f>IF(ISBLANK('312'!F45),"",'312'!F45)</f>
        <v>w: if &lt; I
w: if -ve</v>
      </c>
      <c r="H507" s="69" t="e">
        <f t="shared" si="21"/>
        <v>#VALUE!</v>
      </c>
      <c r="I507" t="b">
        <f t="shared" si="22"/>
        <v>1</v>
      </c>
      <c r="K507" t="b">
        <f t="shared" si="23"/>
        <v>0</v>
      </c>
      <c r="L507" t="s">
        <v>137</v>
      </c>
    </row>
    <row r="508" spans="1:12" x14ac:dyDescent="0.2">
      <c r="A508" t="s">
        <v>360</v>
      </c>
      <c r="B508">
        <v>122</v>
      </c>
      <c r="C508">
        <v>27</v>
      </c>
      <c r="D508" t="s">
        <v>309</v>
      </c>
      <c r="E508" t="s">
        <v>720</v>
      </c>
      <c r="F508" s="69">
        <v>0</v>
      </c>
      <c r="G508" s="69" t="str">
        <f>IF(ISBLANK('312'!G45),"",'312'!G45)</f>
        <v xml:space="preserve"> w: if &gt; A + B
w: if -ve</v>
      </c>
      <c r="H508" s="69" t="e">
        <f t="shared" si="21"/>
        <v>#VALUE!</v>
      </c>
      <c r="I508" t="b">
        <f t="shared" si="22"/>
        <v>1</v>
      </c>
      <c r="K508" t="b">
        <f t="shared" si="23"/>
        <v>0</v>
      </c>
      <c r="L508" t="s">
        <v>137</v>
      </c>
    </row>
    <row r="509" spans="1:12" x14ac:dyDescent="0.2">
      <c r="A509" t="s">
        <v>360</v>
      </c>
      <c r="B509">
        <v>123</v>
      </c>
      <c r="C509">
        <v>27</v>
      </c>
      <c r="D509" t="s">
        <v>309</v>
      </c>
      <c r="E509" t="s">
        <v>721</v>
      </c>
      <c r="F509" s="69">
        <v>0</v>
      </c>
      <c r="G509" s="69" t="str">
        <f>IF(ISBLANK('312'!H45),"",'312'!H45)</f>
        <v>w: if &lt; K
w: if -ve</v>
      </c>
      <c r="H509" s="69" t="e">
        <f t="shared" si="21"/>
        <v>#VALUE!</v>
      </c>
      <c r="I509" t="b">
        <f t="shared" si="22"/>
        <v>1</v>
      </c>
      <c r="K509" t="b">
        <f t="shared" si="23"/>
        <v>0</v>
      </c>
      <c r="L509" t="s">
        <v>137</v>
      </c>
    </row>
    <row r="510" spans="1:12" x14ac:dyDescent="0.2">
      <c r="A510" t="s">
        <v>360</v>
      </c>
      <c r="B510">
        <v>124</v>
      </c>
      <c r="C510">
        <v>27</v>
      </c>
      <c r="D510" t="s">
        <v>309</v>
      </c>
      <c r="E510" t="s">
        <v>722</v>
      </c>
      <c r="F510" s="69">
        <v>0</v>
      </c>
      <c r="G510" s="69" t="str">
        <f>IF(ISBLANK('312'!I45),"",'312'!I45)</f>
        <v>w: if &lt; L
w: if -ve</v>
      </c>
      <c r="H510" s="69" t="e">
        <f t="shared" si="21"/>
        <v>#VALUE!</v>
      </c>
      <c r="I510" t="b">
        <f t="shared" si="22"/>
        <v>1</v>
      </c>
      <c r="K510" t="b">
        <f t="shared" si="23"/>
        <v>0</v>
      </c>
      <c r="L510" t="s">
        <v>137</v>
      </c>
    </row>
    <row r="511" spans="1:12" x14ac:dyDescent="0.2">
      <c r="A511" t="s">
        <v>360</v>
      </c>
      <c r="B511">
        <v>125</v>
      </c>
      <c r="C511">
        <v>27</v>
      </c>
      <c r="D511" t="s">
        <v>309</v>
      </c>
      <c r="E511" t="s">
        <v>723</v>
      </c>
      <c r="F511" s="69">
        <v>0</v>
      </c>
      <c r="G511" s="69" t="str">
        <f>IF(ISBLANK('312'!J45),"",'312'!J45)</f>
        <v>w: if &gt; D minus E
w: if -ve</v>
      </c>
      <c r="H511" s="69" t="e">
        <f t="shared" si="21"/>
        <v>#VALUE!</v>
      </c>
      <c r="I511" t="b">
        <f t="shared" si="22"/>
        <v>1</v>
      </c>
      <c r="K511" t="b">
        <f t="shared" si="23"/>
        <v>0</v>
      </c>
      <c r="L511" t="s">
        <v>137</v>
      </c>
    </row>
    <row r="512" spans="1:12" x14ac:dyDescent="0.2">
      <c r="A512" t="s">
        <v>360</v>
      </c>
      <c r="B512">
        <v>127</v>
      </c>
      <c r="C512">
        <v>27</v>
      </c>
      <c r="D512" t="s">
        <v>309</v>
      </c>
      <c r="E512" t="s">
        <v>724</v>
      </c>
      <c r="F512" s="69">
        <v>0</v>
      </c>
      <c r="G512" s="69" t="str">
        <f>IF(ISBLANK('312'!L45),"",'312'!L45)</f>
        <v>w: if =0 &amp; A &lt;&gt; 0
w: if -ve</v>
      </c>
      <c r="H512" s="69" t="e">
        <f t="shared" si="21"/>
        <v>#VALUE!</v>
      </c>
      <c r="I512" t="b">
        <f t="shared" si="22"/>
        <v>1</v>
      </c>
      <c r="K512" t="b">
        <f t="shared" si="23"/>
        <v>0</v>
      </c>
      <c r="L512" t="s">
        <v>137</v>
      </c>
    </row>
    <row r="513" spans="1:12" x14ac:dyDescent="0.2">
      <c r="A513" t="s">
        <v>360</v>
      </c>
      <c r="B513">
        <v>128</v>
      </c>
      <c r="C513">
        <v>27</v>
      </c>
      <c r="D513" t="s">
        <v>309</v>
      </c>
      <c r="E513" t="s">
        <v>725</v>
      </c>
      <c r="F513" s="69">
        <v>0</v>
      </c>
      <c r="G513" s="69" t="str">
        <f>IF(ISBLANK('312'!M45),"",'312'!M45)</f>
        <v>w: if =0 &amp; B &lt;&gt; 0
w: if -ve</v>
      </c>
      <c r="H513" s="69" t="e">
        <f t="shared" si="21"/>
        <v>#VALUE!</v>
      </c>
      <c r="I513" t="b">
        <f t="shared" si="22"/>
        <v>1</v>
      </c>
      <c r="K513" t="b">
        <f t="shared" si="23"/>
        <v>0</v>
      </c>
      <c r="L513" t="s">
        <v>137</v>
      </c>
    </row>
    <row r="514" spans="1:12" x14ac:dyDescent="0.2">
      <c r="A514" t="s">
        <v>360</v>
      </c>
      <c r="B514">
        <v>129</v>
      </c>
      <c r="C514">
        <v>27</v>
      </c>
      <c r="D514" t="s">
        <v>309</v>
      </c>
      <c r="E514" t="s">
        <v>726</v>
      </c>
      <c r="F514" s="69">
        <v>0</v>
      </c>
      <c r="G514" s="69" t="str">
        <f>IF(ISBLANK('312'!N45),"",'312'!N45)</f>
        <v>w: if &gt; H + I
w: if -ve</v>
      </c>
      <c r="H514" s="69" t="e">
        <f t="shared" si="21"/>
        <v>#VALUE!</v>
      </c>
      <c r="I514" t="b">
        <f t="shared" si="22"/>
        <v>1</v>
      </c>
      <c r="K514" t="b">
        <f t="shared" si="23"/>
        <v>0</v>
      </c>
      <c r="L514" t="s">
        <v>137</v>
      </c>
    </row>
    <row r="515" spans="1:12" x14ac:dyDescent="0.2">
      <c r="A515" t="s">
        <v>360</v>
      </c>
      <c r="B515">
        <v>130</v>
      </c>
      <c r="C515">
        <v>27</v>
      </c>
      <c r="D515" t="s">
        <v>309</v>
      </c>
      <c r="E515" t="s">
        <v>727</v>
      </c>
      <c r="F515" s="69">
        <v>0</v>
      </c>
      <c r="G515" s="69" t="str">
        <f>IF(ISBLANK('312'!O45),"",'312'!O45)</f>
        <v>w: if =0 &amp; D &lt;&gt; 0
w: if -ve</v>
      </c>
      <c r="H515" s="69" t="e">
        <f t="shared" si="21"/>
        <v>#VALUE!</v>
      </c>
      <c r="I515" t="b">
        <f t="shared" si="22"/>
        <v>1</v>
      </c>
      <c r="K515" t="b">
        <f t="shared" si="23"/>
        <v>0</v>
      </c>
      <c r="L515" t="s">
        <v>137</v>
      </c>
    </row>
    <row r="516" spans="1:12" x14ac:dyDescent="0.2">
      <c r="A516" t="s">
        <v>360</v>
      </c>
      <c r="B516">
        <v>131</v>
      </c>
      <c r="C516">
        <v>27</v>
      </c>
      <c r="D516" t="s">
        <v>309</v>
      </c>
      <c r="E516" t="s">
        <v>728</v>
      </c>
      <c r="F516" s="69">
        <v>0</v>
      </c>
      <c r="G516" s="69" t="str">
        <f>IF(ISBLANK('312'!P45),"",'312'!P45)</f>
        <v>w: if =0 &amp; E &lt;&gt; 0
w: if -ve</v>
      </c>
      <c r="H516" s="69" t="e">
        <f t="shared" si="21"/>
        <v>#VALUE!</v>
      </c>
      <c r="I516" t="b">
        <f t="shared" si="22"/>
        <v>1</v>
      </c>
      <c r="K516" t="b">
        <f t="shared" si="23"/>
        <v>0</v>
      </c>
      <c r="L516" t="s">
        <v>137</v>
      </c>
    </row>
    <row r="517" spans="1:12" x14ac:dyDescent="0.2">
      <c r="A517" t="s">
        <v>360</v>
      </c>
      <c r="B517">
        <v>132</v>
      </c>
      <c r="C517">
        <v>27</v>
      </c>
      <c r="D517" t="s">
        <v>309</v>
      </c>
      <c r="E517" t="s">
        <v>729</v>
      </c>
      <c r="F517" s="69">
        <v>0</v>
      </c>
      <c r="G517" s="69" t="str">
        <f>IF(ISBLANK('312'!Q45),"",'312'!Q45)</f>
        <v>w: if &gt; K minus L
w: if -ve</v>
      </c>
      <c r="H517" s="69" t="e">
        <f t="shared" si="21"/>
        <v>#VALUE!</v>
      </c>
      <c r="I517" t="b">
        <f t="shared" si="22"/>
        <v>1</v>
      </c>
      <c r="K517" t="b">
        <f t="shared" si="23"/>
        <v>0</v>
      </c>
      <c r="L517" t="s">
        <v>137</v>
      </c>
    </row>
    <row r="518" spans="1:12" x14ac:dyDescent="0.2">
      <c r="A518" t="s">
        <v>360</v>
      </c>
      <c r="B518">
        <v>133</v>
      </c>
      <c r="C518">
        <v>27</v>
      </c>
      <c r="D518" t="s">
        <v>309</v>
      </c>
      <c r="E518" t="s">
        <v>730</v>
      </c>
      <c r="F518" s="69">
        <v>0</v>
      </c>
      <c r="G518" s="69" t="str">
        <f>IF(ISBLANK('312'!R45),"",'312'!R45)</f>
        <v>w: if -ve</v>
      </c>
      <c r="H518" s="69" t="e">
        <f t="shared" ref="H518:H581" si="24">G518-F518</f>
        <v>#VALUE!</v>
      </c>
      <c r="I518" t="b">
        <f t="shared" ref="I518:I581" si="25">ISERROR(H518)</f>
        <v>1</v>
      </c>
      <c r="K518" t="b">
        <f t="shared" ref="K518:K581" si="26">G518=F518</f>
        <v>0</v>
      </c>
      <c r="L518" t="s">
        <v>137</v>
      </c>
    </row>
    <row r="519" spans="1:12" x14ac:dyDescent="0.2">
      <c r="A519" t="s">
        <v>360</v>
      </c>
      <c r="B519">
        <v>135</v>
      </c>
      <c r="C519">
        <v>27</v>
      </c>
      <c r="D519" t="s">
        <v>309</v>
      </c>
      <c r="E519" t="s">
        <v>731</v>
      </c>
      <c r="F519" s="69">
        <v>0</v>
      </c>
      <c r="G519" s="69" t="str">
        <f>IF(ISBLANK('312'!T45),"",'312'!T45)</f>
        <v/>
      </c>
      <c r="H519" s="69" t="e">
        <f t="shared" si="24"/>
        <v>#VALUE!</v>
      </c>
      <c r="I519" t="b">
        <f t="shared" si="25"/>
        <v>1</v>
      </c>
      <c r="K519" t="b">
        <f t="shared" si="26"/>
        <v>0</v>
      </c>
      <c r="L519" t="s">
        <v>137</v>
      </c>
    </row>
    <row r="520" spans="1:12" x14ac:dyDescent="0.2">
      <c r="A520" t="s">
        <v>360</v>
      </c>
      <c r="B520">
        <v>120</v>
      </c>
      <c r="C520">
        <v>28</v>
      </c>
      <c r="D520" t="s">
        <v>312</v>
      </c>
      <c r="E520" t="s">
        <v>732</v>
      </c>
      <c r="F520" s="69">
        <v>0</v>
      </c>
      <c r="G520" s="69" t="str">
        <f>IF(ISBLANK('312'!E46),"",'312'!E46)</f>
        <v>w: if &lt; H
w: if -ve</v>
      </c>
      <c r="H520" s="69" t="e">
        <f t="shared" si="24"/>
        <v>#VALUE!</v>
      </c>
      <c r="I520" t="b">
        <f t="shared" si="25"/>
        <v>1</v>
      </c>
      <c r="K520" t="b">
        <f t="shared" si="26"/>
        <v>0</v>
      </c>
      <c r="L520" t="s">
        <v>137</v>
      </c>
    </row>
    <row r="521" spans="1:12" x14ac:dyDescent="0.2">
      <c r="A521" t="s">
        <v>360</v>
      </c>
      <c r="B521">
        <v>121</v>
      </c>
      <c r="C521">
        <v>28</v>
      </c>
      <c r="D521" t="s">
        <v>312</v>
      </c>
      <c r="E521" t="s">
        <v>733</v>
      </c>
      <c r="F521" s="69">
        <v>0</v>
      </c>
      <c r="G521" s="69" t="str">
        <f>IF(ISBLANK('312'!F46),"",'312'!F46)</f>
        <v>w: if &lt; I
w: if -ve</v>
      </c>
      <c r="H521" s="69" t="e">
        <f t="shared" si="24"/>
        <v>#VALUE!</v>
      </c>
      <c r="I521" t="b">
        <f t="shared" si="25"/>
        <v>1</v>
      </c>
      <c r="K521" t="b">
        <f t="shared" si="26"/>
        <v>0</v>
      </c>
      <c r="L521" t="s">
        <v>137</v>
      </c>
    </row>
    <row r="522" spans="1:12" x14ac:dyDescent="0.2">
      <c r="A522" t="s">
        <v>360</v>
      </c>
      <c r="B522">
        <v>122</v>
      </c>
      <c r="C522">
        <v>28</v>
      </c>
      <c r="D522" t="s">
        <v>312</v>
      </c>
      <c r="E522" t="s">
        <v>734</v>
      </c>
      <c r="F522" s="69">
        <v>0</v>
      </c>
      <c r="G522" s="69" t="str">
        <f>IF(ISBLANK('312'!G46),"",'312'!G46)</f>
        <v xml:space="preserve"> w: if &gt; A + B
w: if -ve</v>
      </c>
      <c r="H522" s="69" t="e">
        <f t="shared" si="24"/>
        <v>#VALUE!</v>
      </c>
      <c r="I522" t="b">
        <f t="shared" si="25"/>
        <v>1</v>
      </c>
      <c r="K522" t="b">
        <f t="shared" si="26"/>
        <v>0</v>
      </c>
      <c r="L522" t="s">
        <v>137</v>
      </c>
    </row>
    <row r="523" spans="1:12" x14ac:dyDescent="0.2">
      <c r="A523" t="s">
        <v>360</v>
      </c>
      <c r="B523">
        <v>123</v>
      </c>
      <c r="C523">
        <v>28</v>
      </c>
      <c r="D523" t="s">
        <v>312</v>
      </c>
      <c r="E523" t="s">
        <v>735</v>
      </c>
      <c r="F523" s="69">
        <v>0</v>
      </c>
      <c r="G523" s="69" t="str">
        <f>IF(ISBLANK('312'!H46),"",'312'!H46)</f>
        <v>w: if &lt; K
w: if -ve</v>
      </c>
      <c r="H523" s="69" t="e">
        <f t="shared" si="24"/>
        <v>#VALUE!</v>
      </c>
      <c r="I523" t="b">
        <f t="shared" si="25"/>
        <v>1</v>
      </c>
      <c r="K523" t="b">
        <f t="shared" si="26"/>
        <v>0</v>
      </c>
      <c r="L523" t="s">
        <v>137</v>
      </c>
    </row>
    <row r="524" spans="1:12" x14ac:dyDescent="0.2">
      <c r="A524" t="s">
        <v>360</v>
      </c>
      <c r="B524">
        <v>124</v>
      </c>
      <c r="C524">
        <v>28</v>
      </c>
      <c r="D524" t="s">
        <v>312</v>
      </c>
      <c r="E524" t="s">
        <v>736</v>
      </c>
      <c r="F524" s="69">
        <v>0</v>
      </c>
      <c r="G524" s="69" t="str">
        <f>IF(ISBLANK('312'!I46),"",'312'!I46)</f>
        <v>w: if &lt; L
w: if -ve</v>
      </c>
      <c r="H524" s="69" t="e">
        <f t="shared" si="24"/>
        <v>#VALUE!</v>
      </c>
      <c r="I524" t="b">
        <f t="shared" si="25"/>
        <v>1</v>
      </c>
      <c r="K524" t="b">
        <f t="shared" si="26"/>
        <v>0</v>
      </c>
      <c r="L524" t="s">
        <v>137</v>
      </c>
    </row>
    <row r="525" spans="1:12" x14ac:dyDescent="0.2">
      <c r="A525" t="s">
        <v>360</v>
      </c>
      <c r="B525">
        <v>125</v>
      </c>
      <c r="C525">
        <v>28</v>
      </c>
      <c r="D525" t="s">
        <v>312</v>
      </c>
      <c r="E525" t="s">
        <v>737</v>
      </c>
      <c r="F525" s="69">
        <v>0</v>
      </c>
      <c r="G525" s="69" t="str">
        <f>IF(ISBLANK('312'!J46),"",'312'!J46)</f>
        <v>w: if &gt; D minus E
w: if -ve</v>
      </c>
      <c r="H525" s="69" t="e">
        <f t="shared" si="24"/>
        <v>#VALUE!</v>
      </c>
      <c r="I525" t="b">
        <f t="shared" si="25"/>
        <v>1</v>
      </c>
      <c r="K525" t="b">
        <f t="shared" si="26"/>
        <v>0</v>
      </c>
      <c r="L525" t="s">
        <v>137</v>
      </c>
    </row>
    <row r="526" spans="1:12" x14ac:dyDescent="0.2">
      <c r="A526" t="s">
        <v>360</v>
      </c>
      <c r="B526">
        <v>127</v>
      </c>
      <c r="C526">
        <v>28</v>
      </c>
      <c r="D526" t="s">
        <v>312</v>
      </c>
      <c r="E526" t="s">
        <v>738</v>
      </c>
      <c r="F526" s="69">
        <v>0</v>
      </c>
      <c r="G526" s="69" t="str">
        <f>IF(ISBLANK('312'!L46),"",'312'!L46)</f>
        <v>w: if =0 &amp; A &lt;&gt; 0
w: if -ve</v>
      </c>
      <c r="H526" s="69" t="e">
        <f t="shared" si="24"/>
        <v>#VALUE!</v>
      </c>
      <c r="I526" t="b">
        <f t="shared" si="25"/>
        <v>1</v>
      </c>
      <c r="K526" t="b">
        <f t="shared" si="26"/>
        <v>0</v>
      </c>
      <c r="L526" t="s">
        <v>137</v>
      </c>
    </row>
    <row r="527" spans="1:12" x14ac:dyDescent="0.2">
      <c r="A527" t="s">
        <v>360</v>
      </c>
      <c r="B527">
        <v>128</v>
      </c>
      <c r="C527">
        <v>28</v>
      </c>
      <c r="D527" t="s">
        <v>312</v>
      </c>
      <c r="E527" t="s">
        <v>739</v>
      </c>
      <c r="F527" s="69">
        <v>0</v>
      </c>
      <c r="G527" s="69" t="str">
        <f>IF(ISBLANK('312'!M46),"",'312'!M46)</f>
        <v>w: if =0 &amp; B &lt;&gt; 0
w: if -ve</v>
      </c>
      <c r="H527" s="69" t="e">
        <f t="shared" si="24"/>
        <v>#VALUE!</v>
      </c>
      <c r="I527" t="b">
        <f t="shared" si="25"/>
        <v>1</v>
      </c>
      <c r="K527" t="b">
        <f t="shared" si="26"/>
        <v>0</v>
      </c>
      <c r="L527" t="s">
        <v>137</v>
      </c>
    </row>
    <row r="528" spans="1:12" x14ac:dyDescent="0.2">
      <c r="A528" t="s">
        <v>360</v>
      </c>
      <c r="B528">
        <v>129</v>
      </c>
      <c r="C528">
        <v>28</v>
      </c>
      <c r="D528" t="s">
        <v>312</v>
      </c>
      <c r="E528" t="s">
        <v>740</v>
      </c>
      <c r="F528" s="69">
        <v>0</v>
      </c>
      <c r="G528" s="69" t="str">
        <f>IF(ISBLANK('312'!N46),"",'312'!N46)</f>
        <v>w: if &gt; H + I
w: if -ve</v>
      </c>
      <c r="H528" s="69" t="e">
        <f t="shared" si="24"/>
        <v>#VALUE!</v>
      </c>
      <c r="I528" t="b">
        <f t="shared" si="25"/>
        <v>1</v>
      </c>
      <c r="K528" t="b">
        <f t="shared" si="26"/>
        <v>0</v>
      </c>
      <c r="L528" t="s">
        <v>137</v>
      </c>
    </row>
    <row r="529" spans="1:12" x14ac:dyDescent="0.2">
      <c r="A529" t="s">
        <v>360</v>
      </c>
      <c r="B529">
        <v>130</v>
      </c>
      <c r="C529">
        <v>28</v>
      </c>
      <c r="D529" t="s">
        <v>312</v>
      </c>
      <c r="E529" t="s">
        <v>741</v>
      </c>
      <c r="F529" s="69">
        <v>0</v>
      </c>
      <c r="G529" s="69" t="str">
        <f>IF(ISBLANK('312'!O46),"",'312'!O46)</f>
        <v>w: if =0 &amp; D &lt;&gt; 0
w: if -ve</v>
      </c>
      <c r="H529" s="69" t="e">
        <f t="shared" si="24"/>
        <v>#VALUE!</v>
      </c>
      <c r="I529" t="b">
        <f t="shared" si="25"/>
        <v>1</v>
      </c>
      <c r="K529" t="b">
        <f t="shared" si="26"/>
        <v>0</v>
      </c>
      <c r="L529" t="s">
        <v>137</v>
      </c>
    </row>
    <row r="530" spans="1:12" x14ac:dyDescent="0.2">
      <c r="A530" t="s">
        <v>360</v>
      </c>
      <c r="B530">
        <v>131</v>
      </c>
      <c r="C530">
        <v>28</v>
      </c>
      <c r="D530" t="s">
        <v>312</v>
      </c>
      <c r="E530" t="s">
        <v>742</v>
      </c>
      <c r="F530" s="69">
        <v>0</v>
      </c>
      <c r="G530" s="69" t="str">
        <f>IF(ISBLANK('312'!P46),"",'312'!P46)</f>
        <v>w: if =0 &amp; E &lt;&gt; 0
w: if -ve</v>
      </c>
      <c r="H530" s="69" t="e">
        <f t="shared" si="24"/>
        <v>#VALUE!</v>
      </c>
      <c r="I530" t="b">
        <f t="shared" si="25"/>
        <v>1</v>
      </c>
      <c r="K530" t="b">
        <f t="shared" si="26"/>
        <v>0</v>
      </c>
      <c r="L530" t="s">
        <v>137</v>
      </c>
    </row>
    <row r="531" spans="1:12" x14ac:dyDescent="0.2">
      <c r="A531" t="s">
        <v>360</v>
      </c>
      <c r="B531">
        <v>132</v>
      </c>
      <c r="C531">
        <v>28</v>
      </c>
      <c r="D531" t="s">
        <v>312</v>
      </c>
      <c r="E531" t="s">
        <v>743</v>
      </c>
      <c r="F531" s="69">
        <v>0</v>
      </c>
      <c r="G531" s="69" t="str">
        <f>IF(ISBLANK('312'!Q46),"",'312'!Q46)</f>
        <v>w: if &gt; K minus L
w: if -ve</v>
      </c>
      <c r="H531" s="69" t="e">
        <f t="shared" si="24"/>
        <v>#VALUE!</v>
      </c>
      <c r="I531" t="b">
        <f t="shared" si="25"/>
        <v>1</v>
      </c>
      <c r="K531" t="b">
        <f t="shared" si="26"/>
        <v>0</v>
      </c>
      <c r="L531" t="s">
        <v>137</v>
      </c>
    </row>
    <row r="532" spans="1:12" x14ac:dyDescent="0.2">
      <c r="A532" t="s">
        <v>360</v>
      </c>
      <c r="B532">
        <v>133</v>
      </c>
      <c r="C532">
        <v>28</v>
      </c>
      <c r="D532" t="s">
        <v>312</v>
      </c>
      <c r="E532" t="s">
        <v>744</v>
      </c>
      <c r="F532" s="69">
        <v>0</v>
      </c>
      <c r="G532" s="69" t="str">
        <f>IF(ISBLANK('312'!R46),"",'312'!R46)</f>
        <v>w: if -ve</v>
      </c>
      <c r="H532" s="69" t="e">
        <f t="shared" si="24"/>
        <v>#VALUE!</v>
      </c>
      <c r="I532" t="b">
        <f t="shared" si="25"/>
        <v>1</v>
      </c>
      <c r="K532" t="b">
        <f t="shared" si="26"/>
        <v>0</v>
      </c>
      <c r="L532" t="s">
        <v>137</v>
      </c>
    </row>
    <row r="533" spans="1:12" x14ac:dyDescent="0.2">
      <c r="A533" t="s">
        <v>360</v>
      </c>
      <c r="B533">
        <v>135</v>
      </c>
      <c r="C533">
        <v>28</v>
      </c>
      <c r="D533" t="s">
        <v>312</v>
      </c>
      <c r="E533" t="s">
        <v>745</v>
      </c>
      <c r="F533" s="69">
        <v>0</v>
      </c>
      <c r="G533" s="69" t="str">
        <f>IF(ISBLANK('312'!T46),"",'312'!T46)</f>
        <v/>
      </c>
      <c r="H533" s="69" t="e">
        <f t="shared" si="24"/>
        <v>#VALUE!</v>
      </c>
      <c r="I533" t="b">
        <f t="shared" si="25"/>
        <v>1</v>
      </c>
      <c r="K533" t="b">
        <f t="shared" si="26"/>
        <v>0</v>
      </c>
      <c r="L533" t="s">
        <v>137</v>
      </c>
    </row>
    <row r="534" spans="1:12" x14ac:dyDescent="0.2">
      <c r="A534" t="s">
        <v>360</v>
      </c>
      <c r="B534">
        <v>137</v>
      </c>
      <c r="C534">
        <v>-1</v>
      </c>
      <c r="D534" t="s">
        <v>31</v>
      </c>
      <c r="E534" t="s">
        <v>746</v>
      </c>
      <c r="F534" s="69">
        <v>0</v>
      </c>
      <c r="G534" s="69" t="str">
        <f>IF(ISBLANK('312'!E55),"",'312'!E55)</f>
        <v>w: if &lt; H
v: if &lt;&gt; 0 &amp; ULO = No
w: if = 0 &amp; ULO = Yes</v>
      </c>
      <c r="H534" s="69" t="e">
        <f t="shared" si="24"/>
        <v>#VALUE!</v>
      </c>
      <c r="I534" t="b">
        <f t="shared" si="25"/>
        <v>1</v>
      </c>
      <c r="K534" t="b">
        <f t="shared" si="26"/>
        <v>0</v>
      </c>
      <c r="L534" t="s">
        <v>137</v>
      </c>
    </row>
    <row r="535" spans="1:12" x14ac:dyDescent="0.2">
      <c r="A535" t="s">
        <v>360</v>
      </c>
      <c r="B535">
        <v>138</v>
      </c>
      <c r="C535">
        <v>-1</v>
      </c>
      <c r="D535" t="s">
        <v>31</v>
      </c>
      <c r="E535" t="s">
        <v>747</v>
      </c>
      <c r="F535" s="69">
        <v>0</v>
      </c>
      <c r="G535" s="69" t="str">
        <f>IF(ISBLANK('312'!F55),"",'312'!F55)</f>
        <v>w: if &lt; I
v: if &lt;&gt; 0 &amp; ULO = No
w: if = 0 &amp; ULO = Yes</v>
      </c>
      <c r="H535" s="69" t="e">
        <f t="shared" si="24"/>
        <v>#VALUE!</v>
      </c>
      <c r="I535" t="b">
        <f t="shared" si="25"/>
        <v>1</v>
      </c>
      <c r="K535" t="b">
        <f t="shared" si="26"/>
        <v>0</v>
      </c>
      <c r="L535" t="s">
        <v>137</v>
      </c>
    </row>
    <row r="536" spans="1:12" x14ac:dyDescent="0.2">
      <c r="A536" t="s">
        <v>360</v>
      </c>
      <c r="B536">
        <v>139</v>
      </c>
      <c r="C536">
        <v>-1</v>
      </c>
      <c r="D536" t="s">
        <v>31</v>
      </c>
      <c r="E536" t="s">
        <v>748</v>
      </c>
      <c r="F536" s="69">
        <v>0</v>
      </c>
      <c r="G536" s="69" t="str">
        <f>IF(ISBLANK('312'!G55),"",'312'!G55)</f>
        <v>w: if &gt; A + B
v: if &lt;&gt; 0 &amp; ULO = No
w: if = 0 &amp; ULO = Yes</v>
      </c>
      <c r="H536" s="69" t="e">
        <f t="shared" si="24"/>
        <v>#VALUE!</v>
      </c>
      <c r="I536" t="b">
        <f t="shared" si="25"/>
        <v>1</v>
      </c>
      <c r="K536" t="b">
        <f t="shared" si="26"/>
        <v>0</v>
      </c>
      <c r="L536" t="s">
        <v>137</v>
      </c>
    </row>
    <row r="537" spans="1:12" x14ac:dyDescent="0.2">
      <c r="A537" t="s">
        <v>360</v>
      </c>
      <c r="B537">
        <v>140</v>
      </c>
      <c r="C537">
        <v>-1</v>
      </c>
      <c r="D537" t="s">
        <v>31</v>
      </c>
      <c r="E537" t="s">
        <v>749</v>
      </c>
      <c r="F537" s="69">
        <v>0</v>
      </c>
      <c r="G537" s="69" t="str">
        <f>IF(ISBLANK('312'!H55),"",'312'!H55)</f>
        <v>w: if &lt; K
v: if &lt;&gt; 0 &amp; ULO = No
w: if = 0 &amp; ULO = Yes</v>
      </c>
      <c r="H537" s="69" t="e">
        <f t="shared" si="24"/>
        <v>#VALUE!</v>
      </c>
      <c r="I537" t="b">
        <f t="shared" si="25"/>
        <v>1</v>
      </c>
      <c r="K537" t="b">
        <f t="shared" si="26"/>
        <v>0</v>
      </c>
      <c r="L537" t="s">
        <v>137</v>
      </c>
    </row>
    <row r="538" spans="1:12" x14ac:dyDescent="0.2">
      <c r="A538" t="s">
        <v>360</v>
      </c>
      <c r="B538">
        <v>141</v>
      </c>
      <c r="C538">
        <v>-1</v>
      </c>
      <c r="D538" t="s">
        <v>31</v>
      </c>
      <c r="E538" t="s">
        <v>750</v>
      </c>
      <c r="F538" s="69">
        <v>0</v>
      </c>
      <c r="G538" s="69" t="str">
        <f>IF(ISBLANK('312'!I55),"",'312'!I55)</f>
        <v>w: if &lt; L
v: if &lt;&gt; 0 &amp; ULO = No
w: if = 0 &amp; ULO = Yes</v>
      </c>
      <c r="H538" s="69" t="e">
        <f t="shared" si="24"/>
        <v>#VALUE!</v>
      </c>
      <c r="I538" t="b">
        <f t="shared" si="25"/>
        <v>1</v>
      </c>
      <c r="K538" t="b">
        <f t="shared" si="26"/>
        <v>0</v>
      </c>
      <c r="L538" t="s">
        <v>137</v>
      </c>
    </row>
    <row r="539" spans="1:12" x14ac:dyDescent="0.2">
      <c r="A539" t="s">
        <v>360</v>
      </c>
      <c r="B539">
        <v>142</v>
      </c>
      <c r="C539">
        <v>-1</v>
      </c>
      <c r="D539" t="s">
        <v>31</v>
      </c>
      <c r="E539" t="s">
        <v>751</v>
      </c>
      <c r="F539" s="69">
        <v>0</v>
      </c>
      <c r="G539" s="69" t="str">
        <f>IF(ISBLANK('312'!J55),"",'312'!J55)</f>
        <v>w: if &gt; D minus E
v: if &lt;&gt; 0 &amp; ULO = No
w: if = 0 &amp; ULO = Yes</v>
      </c>
      <c r="H539" s="69" t="e">
        <f t="shared" si="24"/>
        <v>#VALUE!</v>
      </c>
      <c r="I539" t="b">
        <f t="shared" si="25"/>
        <v>1</v>
      </c>
      <c r="K539" t="b">
        <f t="shared" si="26"/>
        <v>0</v>
      </c>
      <c r="L539" t="s">
        <v>137</v>
      </c>
    </row>
    <row r="540" spans="1:12" x14ac:dyDescent="0.2">
      <c r="A540" t="s">
        <v>360</v>
      </c>
      <c r="B540">
        <v>144</v>
      </c>
      <c r="C540">
        <v>-1</v>
      </c>
      <c r="D540" t="s">
        <v>31</v>
      </c>
      <c r="E540" t="s">
        <v>752</v>
      </c>
      <c r="F540" s="69">
        <v>0</v>
      </c>
      <c r="G540" s="69" t="str">
        <f>IF(ISBLANK('312'!L55),"",'312'!L55)</f>
        <v>w: if =0 &amp; A &lt;&gt; 0
v: if &lt;&gt; 0 &amp; ULO = No
w: if = 0 &amp; ULO = Yes</v>
      </c>
      <c r="H540" s="69" t="e">
        <f t="shared" si="24"/>
        <v>#VALUE!</v>
      </c>
      <c r="I540" t="b">
        <f t="shared" si="25"/>
        <v>1</v>
      </c>
      <c r="K540" t="b">
        <f t="shared" si="26"/>
        <v>0</v>
      </c>
      <c r="L540" t="s">
        <v>137</v>
      </c>
    </row>
    <row r="541" spans="1:12" x14ac:dyDescent="0.2">
      <c r="A541" t="s">
        <v>360</v>
      </c>
      <c r="B541">
        <v>145</v>
      </c>
      <c r="C541">
        <v>-1</v>
      </c>
      <c r="D541" t="s">
        <v>31</v>
      </c>
      <c r="E541" t="s">
        <v>753</v>
      </c>
      <c r="F541" s="69">
        <v>0</v>
      </c>
      <c r="G541" s="69" t="str">
        <f>IF(ISBLANK('312'!M55),"",'312'!M55)</f>
        <v>w: if =0 &amp; B &lt;&gt; 0
v: if &lt;&gt; 0 &amp; ULO = No
w: if = 0 &amp; ULO = Yes</v>
      </c>
      <c r="H541" s="69" t="e">
        <f t="shared" si="24"/>
        <v>#VALUE!</v>
      </c>
      <c r="I541" t="b">
        <f t="shared" si="25"/>
        <v>1</v>
      </c>
      <c r="K541" t="b">
        <f t="shared" si="26"/>
        <v>0</v>
      </c>
      <c r="L541" t="s">
        <v>137</v>
      </c>
    </row>
    <row r="542" spans="1:12" x14ac:dyDescent="0.2">
      <c r="A542" t="s">
        <v>360</v>
      </c>
      <c r="B542">
        <v>146</v>
      </c>
      <c r="C542">
        <v>-1</v>
      </c>
      <c r="D542" t="s">
        <v>31</v>
      </c>
      <c r="E542" t="s">
        <v>754</v>
      </c>
      <c r="F542" s="69">
        <v>0</v>
      </c>
      <c r="G542" s="69" t="str">
        <f>IF(ISBLANK('312'!N55),"",'312'!N55)</f>
        <v>w: if &gt; H + I
v: if &lt;&gt; 0 &amp; ULO = No
w: if = 0 &amp; ULO = Yes</v>
      </c>
      <c r="H542" s="69" t="e">
        <f t="shared" si="24"/>
        <v>#VALUE!</v>
      </c>
      <c r="I542" t="b">
        <f t="shared" si="25"/>
        <v>1</v>
      </c>
      <c r="K542" t="b">
        <f t="shared" si="26"/>
        <v>0</v>
      </c>
      <c r="L542" t="s">
        <v>137</v>
      </c>
    </row>
    <row r="543" spans="1:12" x14ac:dyDescent="0.2">
      <c r="A543" t="s">
        <v>360</v>
      </c>
      <c r="B543">
        <v>147</v>
      </c>
      <c r="C543">
        <v>-1</v>
      </c>
      <c r="D543" t="s">
        <v>31</v>
      </c>
      <c r="E543" t="s">
        <v>755</v>
      </c>
      <c r="F543" s="69">
        <v>0</v>
      </c>
      <c r="G543" s="69" t="str">
        <f>IF(ISBLANK('312'!O55),"",'312'!O55)</f>
        <v>w: if =0 &amp; D &lt;&gt; 0
v: if &lt;&gt; 0 &amp; ULO = No
w: if = 0 &amp; ULO = Yes</v>
      </c>
      <c r="H543" s="69" t="e">
        <f t="shared" si="24"/>
        <v>#VALUE!</v>
      </c>
      <c r="I543" t="b">
        <f t="shared" si="25"/>
        <v>1</v>
      </c>
      <c r="K543" t="b">
        <f t="shared" si="26"/>
        <v>0</v>
      </c>
      <c r="L543" t="s">
        <v>137</v>
      </c>
    </row>
    <row r="544" spans="1:12" x14ac:dyDescent="0.2">
      <c r="A544" t="s">
        <v>360</v>
      </c>
      <c r="B544">
        <v>148</v>
      </c>
      <c r="C544">
        <v>-1</v>
      </c>
      <c r="D544" t="s">
        <v>31</v>
      </c>
      <c r="E544" t="s">
        <v>756</v>
      </c>
      <c r="F544" s="69">
        <v>0</v>
      </c>
      <c r="G544" s="69" t="str">
        <f>IF(ISBLANK('312'!P55),"",'312'!P55)</f>
        <v>w: if =0 &amp; E &lt;&gt; 0
v: if &lt;&gt; 0 &amp; ULO = No
w: if = 0 &amp; ULO = Yes</v>
      </c>
      <c r="H544" s="69" t="e">
        <f t="shared" si="24"/>
        <v>#VALUE!</v>
      </c>
      <c r="I544" t="b">
        <f t="shared" si="25"/>
        <v>1</v>
      </c>
      <c r="K544" t="b">
        <f t="shared" si="26"/>
        <v>0</v>
      </c>
      <c r="L544" t="s">
        <v>137</v>
      </c>
    </row>
    <row r="545" spans="1:12" x14ac:dyDescent="0.2">
      <c r="A545" t="s">
        <v>360</v>
      </c>
      <c r="B545">
        <v>149</v>
      </c>
      <c r="C545">
        <v>-1</v>
      </c>
      <c r="D545" t="s">
        <v>31</v>
      </c>
      <c r="E545" t="s">
        <v>757</v>
      </c>
      <c r="F545" s="69">
        <v>0</v>
      </c>
      <c r="G545" s="69" t="str">
        <f>IF(ISBLANK('312'!Q55),"",'312'!Q55)</f>
        <v>w: if &gt; K minus L
v: if &lt;&gt; 0 &amp; ULO = No
w: if = 0 &amp; ULO = Yes</v>
      </c>
      <c r="H545" s="69" t="e">
        <f t="shared" si="24"/>
        <v>#VALUE!</v>
      </c>
      <c r="I545" t="b">
        <f t="shared" si="25"/>
        <v>1</v>
      </c>
      <c r="K545" t="b">
        <f t="shared" si="26"/>
        <v>0</v>
      </c>
      <c r="L545" t="s">
        <v>137</v>
      </c>
    </row>
    <row r="546" spans="1:12" x14ac:dyDescent="0.2">
      <c r="A546" t="s">
        <v>360</v>
      </c>
      <c r="B546">
        <v>150</v>
      </c>
      <c r="C546">
        <v>-1</v>
      </c>
      <c r="D546" t="s">
        <v>31</v>
      </c>
      <c r="E546" t="s">
        <v>758</v>
      </c>
      <c r="F546" s="69">
        <v>0</v>
      </c>
      <c r="G546" s="69" t="str">
        <f>IF(ISBLANK('312'!R55),"",'312'!R55)</f>
        <v>v: if &lt;&gt; 0 &amp; ULO = No
w: if = 0 &amp; ULO = Yes</v>
      </c>
      <c r="H546" s="69" t="e">
        <f t="shared" si="24"/>
        <v>#VALUE!</v>
      </c>
      <c r="I546" t="b">
        <f t="shared" si="25"/>
        <v>1</v>
      </c>
      <c r="K546" t="b">
        <f t="shared" si="26"/>
        <v>0</v>
      </c>
      <c r="L546" t="s">
        <v>137</v>
      </c>
    </row>
    <row r="547" spans="1:12" x14ac:dyDescent="0.2">
      <c r="A547" t="s">
        <v>360</v>
      </c>
      <c r="B547">
        <v>152</v>
      </c>
      <c r="C547">
        <v>-1</v>
      </c>
      <c r="D547" t="s">
        <v>31</v>
      </c>
      <c r="E547" t="s">
        <v>759</v>
      </c>
      <c r="F547" s="69">
        <v>0</v>
      </c>
      <c r="G547" s="69" t="str">
        <f>IF(ISBLANK('312'!T55),"",'312'!T55)</f>
        <v>v: if &lt;&gt; 0 &amp; ULO = No
w: if = 0 &amp; ULO = Yes</v>
      </c>
      <c r="H547" s="69" t="e">
        <f t="shared" si="24"/>
        <v>#VALUE!</v>
      </c>
      <c r="I547" t="b">
        <f t="shared" si="25"/>
        <v>1</v>
      </c>
      <c r="K547" t="b">
        <f t="shared" si="26"/>
        <v>0</v>
      </c>
      <c r="L547" t="s">
        <v>137</v>
      </c>
    </row>
    <row r="548" spans="1:12" x14ac:dyDescent="0.2">
      <c r="A548" t="s">
        <v>787</v>
      </c>
      <c r="B548">
        <v>181</v>
      </c>
      <c r="C548">
        <v>-1</v>
      </c>
      <c r="D548" t="s">
        <v>31</v>
      </c>
      <c r="E548" t="s">
        <v>163</v>
      </c>
      <c r="F548" s="69">
        <v>0</v>
      </c>
      <c r="G548" s="69" t="str">
        <f>IF(ISBLANK('313'!H33),"",'313'!H33)</f>
        <v>w: if = G2 + G3
v: if &gt; G2 + G3</v>
      </c>
      <c r="H548" s="69" t="e">
        <f t="shared" si="24"/>
        <v>#VALUE!</v>
      </c>
      <c r="I548" t="b">
        <f t="shared" si="25"/>
        <v>1</v>
      </c>
      <c r="K548" t="b">
        <f t="shared" si="26"/>
        <v>0</v>
      </c>
      <c r="L548" t="s">
        <v>137</v>
      </c>
    </row>
    <row r="549" spans="1:12" x14ac:dyDescent="0.2">
      <c r="A549" t="s">
        <v>787</v>
      </c>
      <c r="B549">
        <v>183</v>
      </c>
      <c r="C549">
        <v>-1</v>
      </c>
      <c r="D549" t="s">
        <v>31</v>
      </c>
      <c r="E549" t="s">
        <v>164</v>
      </c>
      <c r="F549" s="69">
        <v>0</v>
      </c>
      <c r="G549" s="69" t="str">
        <f>IF(ISBLANK('313'!J33),"",'313'!J33)</f>
        <v>w: if = I2 + I3
v: if &gt; I2 + I3</v>
      </c>
      <c r="H549" s="69" t="e">
        <f t="shared" si="24"/>
        <v>#VALUE!</v>
      </c>
      <c r="I549" t="b">
        <f t="shared" si="25"/>
        <v>1</v>
      </c>
      <c r="K549" t="b">
        <f t="shared" si="26"/>
        <v>0</v>
      </c>
      <c r="L549" t="s">
        <v>137</v>
      </c>
    </row>
    <row r="550" spans="1:12" x14ac:dyDescent="0.2">
      <c r="A550" t="s">
        <v>787</v>
      </c>
      <c r="B550">
        <v>184</v>
      </c>
      <c r="C550">
        <v>-1</v>
      </c>
      <c r="D550" t="s">
        <v>31</v>
      </c>
      <c r="E550" t="s">
        <v>788</v>
      </c>
      <c r="F550" s="69">
        <v>0</v>
      </c>
      <c r="G550" s="69" t="str">
        <f>IF(ISBLANK('313'!G34),"",'313'!G34)</f>
        <v>w: if -ve</v>
      </c>
      <c r="H550" s="69" t="e">
        <f t="shared" si="24"/>
        <v>#VALUE!</v>
      </c>
      <c r="I550" t="b">
        <f t="shared" si="25"/>
        <v>1</v>
      </c>
      <c r="K550" t="b">
        <f t="shared" si="26"/>
        <v>0</v>
      </c>
      <c r="L550" t="s">
        <v>137</v>
      </c>
    </row>
    <row r="551" spans="1:12" x14ac:dyDescent="0.2">
      <c r="A551" t="s">
        <v>787</v>
      </c>
      <c r="B551">
        <v>185</v>
      </c>
      <c r="C551">
        <v>-1</v>
      </c>
      <c r="D551" t="s">
        <v>31</v>
      </c>
      <c r="E551" t="s">
        <v>789</v>
      </c>
      <c r="F551" s="69">
        <v>0</v>
      </c>
      <c r="G551" s="69" t="str">
        <f>IF(ISBLANK('313'!H34),"",'313'!H34)</f>
        <v>w: if -ve</v>
      </c>
      <c r="H551" s="69" t="e">
        <f t="shared" si="24"/>
        <v>#VALUE!</v>
      </c>
      <c r="I551" t="b">
        <f t="shared" si="25"/>
        <v>1</v>
      </c>
      <c r="K551" t="b">
        <f t="shared" si="26"/>
        <v>0</v>
      </c>
      <c r="L551" t="s">
        <v>137</v>
      </c>
    </row>
    <row r="552" spans="1:12" x14ac:dyDescent="0.2">
      <c r="A552" t="s">
        <v>787</v>
      </c>
      <c r="B552">
        <v>186</v>
      </c>
      <c r="C552">
        <v>-1</v>
      </c>
      <c r="D552" t="s">
        <v>31</v>
      </c>
      <c r="E552" t="s">
        <v>790</v>
      </c>
      <c r="F552" s="69">
        <v>0</v>
      </c>
      <c r="G552" s="69" t="str">
        <f>IF(ISBLANK('313'!I34),"",'313'!I34)</f>
        <v>w: if -ve</v>
      </c>
      <c r="H552" s="69" t="e">
        <f t="shared" si="24"/>
        <v>#VALUE!</v>
      </c>
      <c r="I552" t="b">
        <f t="shared" si="25"/>
        <v>1</v>
      </c>
      <c r="K552" t="b">
        <f t="shared" si="26"/>
        <v>0</v>
      </c>
      <c r="L552" t="s">
        <v>137</v>
      </c>
    </row>
    <row r="553" spans="1:12" x14ac:dyDescent="0.2">
      <c r="A553" t="s">
        <v>787</v>
      </c>
      <c r="B553">
        <v>187</v>
      </c>
      <c r="C553">
        <v>-1</v>
      </c>
      <c r="D553" t="s">
        <v>31</v>
      </c>
      <c r="E553" t="s">
        <v>791</v>
      </c>
      <c r="F553" s="69">
        <v>0</v>
      </c>
      <c r="G553" s="69" t="str">
        <f>IF(ISBLANK('313'!J34),"",'313'!J34)</f>
        <v>w: if -ve</v>
      </c>
      <c r="H553" s="69" t="e">
        <f t="shared" si="24"/>
        <v>#VALUE!</v>
      </c>
      <c r="I553" t="b">
        <f t="shared" si="25"/>
        <v>1</v>
      </c>
      <c r="K553" t="b">
        <f t="shared" si="26"/>
        <v>0</v>
      </c>
      <c r="L553" t="s">
        <v>137</v>
      </c>
    </row>
    <row r="554" spans="1:12" x14ac:dyDescent="0.2">
      <c r="A554" t="s">
        <v>787</v>
      </c>
      <c r="B554">
        <v>188</v>
      </c>
      <c r="C554">
        <v>-1</v>
      </c>
      <c r="D554" t="s">
        <v>31</v>
      </c>
      <c r="E554" t="s">
        <v>235</v>
      </c>
      <c r="F554" s="69">
        <v>0</v>
      </c>
      <c r="G554" s="69" t="str">
        <f>IF(ISBLANK('313'!G35),"",'313'!G35)</f>
        <v>w: if -ve</v>
      </c>
      <c r="H554" s="69" t="e">
        <f t="shared" si="24"/>
        <v>#VALUE!</v>
      </c>
      <c r="I554" t="b">
        <f t="shared" si="25"/>
        <v>1</v>
      </c>
      <c r="K554" t="b">
        <f t="shared" si="26"/>
        <v>0</v>
      </c>
      <c r="L554" t="s">
        <v>137</v>
      </c>
    </row>
    <row r="555" spans="1:12" x14ac:dyDescent="0.2">
      <c r="A555" t="s">
        <v>787</v>
      </c>
      <c r="B555">
        <v>189</v>
      </c>
      <c r="C555">
        <v>-1</v>
      </c>
      <c r="D555" t="s">
        <v>31</v>
      </c>
      <c r="E555" t="s">
        <v>236</v>
      </c>
      <c r="F555" s="69">
        <v>0</v>
      </c>
      <c r="G555" s="69" t="str">
        <f>IF(ISBLANK('313'!H35),"",'313'!H35)</f>
        <v>w: if -ve</v>
      </c>
      <c r="H555" s="69" t="e">
        <f t="shared" si="24"/>
        <v>#VALUE!</v>
      </c>
      <c r="I555" t="b">
        <f t="shared" si="25"/>
        <v>1</v>
      </c>
      <c r="K555" t="b">
        <f t="shared" si="26"/>
        <v>0</v>
      </c>
      <c r="L555" t="s">
        <v>137</v>
      </c>
    </row>
    <row r="556" spans="1:12" x14ac:dyDescent="0.2">
      <c r="A556" t="s">
        <v>787</v>
      </c>
      <c r="B556">
        <v>190</v>
      </c>
      <c r="C556">
        <v>-1</v>
      </c>
      <c r="D556" t="s">
        <v>31</v>
      </c>
      <c r="E556" t="s">
        <v>792</v>
      </c>
      <c r="F556" s="69">
        <v>0</v>
      </c>
      <c r="G556" s="69" t="str">
        <f>IF(ISBLANK('313'!I35),"",'313'!I35)</f>
        <v>w: if -ve</v>
      </c>
      <c r="H556" s="69" t="e">
        <f t="shared" si="24"/>
        <v>#VALUE!</v>
      </c>
      <c r="I556" t="b">
        <f t="shared" si="25"/>
        <v>1</v>
      </c>
      <c r="K556" t="b">
        <f t="shared" si="26"/>
        <v>0</v>
      </c>
      <c r="L556" t="s">
        <v>137</v>
      </c>
    </row>
    <row r="557" spans="1:12" x14ac:dyDescent="0.2">
      <c r="A557" t="s">
        <v>787</v>
      </c>
      <c r="B557">
        <v>191</v>
      </c>
      <c r="C557">
        <v>-1</v>
      </c>
      <c r="D557" t="s">
        <v>31</v>
      </c>
      <c r="E557" t="s">
        <v>167</v>
      </c>
      <c r="F557" s="69">
        <v>0</v>
      </c>
      <c r="G557" s="69" t="str">
        <f>IF(ISBLANK('313'!J35),"",'313'!J35)</f>
        <v>w: if -ve</v>
      </c>
      <c r="H557" s="69" t="e">
        <f t="shared" si="24"/>
        <v>#VALUE!</v>
      </c>
      <c r="I557" t="b">
        <f t="shared" si="25"/>
        <v>1</v>
      </c>
      <c r="K557" t="b">
        <f t="shared" si="26"/>
        <v>0</v>
      </c>
      <c r="L557" t="s">
        <v>137</v>
      </c>
    </row>
    <row r="558" spans="1:12" x14ac:dyDescent="0.2">
      <c r="A558" t="s">
        <v>787</v>
      </c>
      <c r="B558">
        <v>192</v>
      </c>
      <c r="C558">
        <v>-1</v>
      </c>
      <c r="D558" t="s">
        <v>31</v>
      </c>
      <c r="E558" t="s">
        <v>793</v>
      </c>
      <c r="F558" s="69">
        <v>0</v>
      </c>
      <c r="G558" s="69" t="str">
        <f>IF(ISBLANK('313'!G36),"",'313'!G36)</f>
        <v>w: if -ve</v>
      </c>
      <c r="H558" s="69" t="e">
        <f t="shared" si="24"/>
        <v>#VALUE!</v>
      </c>
      <c r="I558" t="b">
        <f t="shared" si="25"/>
        <v>1</v>
      </c>
      <c r="K558" t="b">
        <f t="shared" si="26"/>
        <v>0</v>
      </c>
      <c r="L558" t="s">
        <v>137</v>
      </c>
    </row>
    <row r="559" spans="1:12" x14ac:dyDescent="0.2">
      <c r="A559" t="s">
        <v>787</v>
      </c>
      <c r="B559">
        <v>193</v>
      </c>
      <c r="C559">
        <v>-1</v>
      </c>
      <c r="D559" t="s">
        <v>31</v>
      </c>
      <c r="E559" t="s">
        <v>794</v>
      </c>
      <c r="F559" s="69">
        <v>0</v>
      </c>
      <c r="G559" s="69" t="str">
        <f>IF(ISBLANK('313'!H36),"",'313'!H36)</f>
        <v>w: if -ve</v>
      </c>
      <c r="H559" s="69" t="e">
        <f t="shared" si="24"/>
        <v>#VALUE!</v>
      </c>
      <c r="I559" t="b">
        <f t="shared" si="25"/>
        <v>1</v>
      </c>
      <c r="K559" t="b">
        <f t="shared" si="26"/>
        <v>0</v>
      </c>
      <c r="L559" t="s">
        <v>137</v>
      </c>
    </row>
    <row r="560" spans="1:12" x14ac:dyDescent="0.2">
      <c r="A560" t="s">
        <v>787</v>
      </c>
      <c r="B560">
        <v>194</v>
      </c>
      <c r="C560">
        <v>-1</v>
      </c>
      <c r="D560" t="s">
        <v>31</v>
      </c>
      <c r="E560" t="s">
        <v>795</v>
      </c>
      <c r="F560" s="69">
        <v>0</v>
      </c>
      <c r="G560" s="69" t="str">
        <f>IF(ISBLANK('313'!I36),"",'313'!I36)</f>
        <v>w: if -ve</v>
      </c>
      <c r="H560" s="69" t="e">
        <f t="shared" si="24"/>
        <v>#VALUE!</v>
      </c>
      <c r="I560" t="b">
        <f t="shared" si="25"/>
        <v>1</v>
      </c>
      <c r="K560" t="b">
        <f t="shared" si="26"/>
        <v>0</v>
      </c>
      <c r="L560" t="s">
        <v>137</v>
      </c>
    </row>
    <row r="561" spans="1:12" x14ac:dyDescent="0.2">
      <c r="A561" t="s">
        <v>787</v>
      </c>
      <c r="B561">
        <v>195</v>
      </c>
      <c r="C561">
        <v>-1</v>
      </c>
      <c r="D561" t="s">
        <v>31</v>
      </c>
      <c r="E561" t="s">
        <v>796</v>
      </c>
      <c r="F561" s="69">
        <v>0</v>
      </c>
      <c r="G561" s="69" t="str">
        <f>IF(ISBLANK('313'!J36),"",'313'!J36)</f>
        <v>w: if -ve</v>
      </c>
      <c r="H561" s="69" t="e">
        <f t="shared" si="24"/>
        <v>#VALUE!</v>
      </c>
      <c r="I561" t="b">
        <f t="shared" si="25"/>
        <v>1</v>
      </c>
      <c r="K561" t="b">
        <f t="shared" si="26"/>
        <v>0</v>
      </c>
      <c r="L561" t="s">
        <v>137</v>
      </c>
    </row>
    <row r="562" spans="1:12" x14ac:dyDescent="0.2">
      <c r="A562" t="s">
        <v>787</v>
      </c>
      <c r="B562">
        <v>196</v>
      </c>
      <c r="C562">
        <v>-1</v>
      </c>
      <c r="D562" t="s">
        <v>31</v>
      </c>
      <c r="E562" t="s">
        <v>399</v>
      </c>
      <c r="F562" s="69">
        <v>0</v>
      </c>
      <c r="G562" s="69" t="str">
        <f>IF(ISBLANK('313'!G37),"",'313'!G37)</f>
        <v>w: if -ve</v>
      </c>
      <c r="H562" s="69" t="e">
        <f t="shared" si="24"/>
        <v>#VALUE!</v>
      </c>
      <c r="I562" t="b">
        <f t="shared" si="25"/>
        <v>1</v>
      </c>
      <c r="K562" t="b">
        <f t="shared" si="26"/>
        <v>0</v>
      </c>
      <c r="L562" t="s">
        <v>137</v>
      </c>
    </row>
    <row r="563" spans="1:12" x14ac:dyDescent="0.2">
      <c r="A563" t="s">
        <v>787</v>
      </c>
      <c r="B563">
        <v>197</v>
      </c>
      <c r="C563">
        <v>-1</v>
      </c>
      <c r="D563" t="s">
        <v>31</v>
      </c>
      <c r="E563" t="s">
        <v>400</v>
      </c>
      <c r="F563" s="69">
        <v>0</v>
      </c>
      <c r="G563" s="69" t="str">
        <f>IF(ISBLANK('313'!H37),"",'313'!H37)</f>
        <v>w: if -ve</v>
      </c>
      <c r="H563" s="69" t="e">
        <f t="shared" si="24"/>
        <v>#VALUE!</v>
      </c>
      <c r="I563" t="b">
        <f t="shared" si="25"/>
        <v>1</v>
      </c>
      <c r="K563" t="b">
        <f t="shared" si="26"/>
        <v>0</v>
      </c>
      <c r="L563" t="s">
        <v>137</v>
      </c>
    </row>
    <row r="564" spans="1:12" x14ac:dyDescent="0.2">
      <c r="A564" t="s">
        <v>787</v>
      </c>
      <c r="B564">
        <v>198</v>
      </c>
      <c r="C564">
        <v>-1</v>
      </c>
      <c r="D564" t="s">
        <v>31</v>
      </c>
      <c r="E564" t="s">
        <v>401</v>
      </c>
      <c r="F564" s="69">
        <v>0</v>
      </c>
      <c r="G564" s="69" t="str">
        <f>IF(ISBLANK('313'!I37),"",'313'!I37)</f>
        <v>w: if -ve</v>
      </c>
      <c r="H564" s="69" t="e">
        <f t="shared" si="24"/>
        <v>#VALUE!</v>
      </c>
      <c r="I564" t="b">
        <f t="shared" si="25"/>
        <v>1</v>
      </c>
      <c r="K564" t="b">
        <f t="shared" si="26"/>
        <v>0</v>
      </c>
      <c r="L564" t="s">
        <v>137</v>
      </c>
    </row>
    <row r="565" spans="1:12" x14ac:dyDescent="0.2">
      <c r="A565" t="s">
        <v>787</v>
      </c>
      <c r="B565">
        <v>199</v>
      </c>
      <c r="C565">
        <v>-1</v>
      </c>
      <c r="D565" t="s">
        <v>31</v>
      </c>
      <c r="E565" t="s">
        <v>402</v>
      </c>
      <c r="F565" s="69">
        <v>0</v>
      </c>
      <c r="G565" s="69" t="str">
        <f>IF(ISBLANK('313'!J37),"",'313'!J37)</f>
        <v>w: if -ve</v>
      </c>
      <c r="H565" s="69" t="e">
        <f t="shared" si="24"/>
        <v>#VALUE!</v>
      </c>
      <c r="I565" t="b">
        <f t="shared" si="25"/>
        <v>1</v>
      </c>
      <c r="K565" t="b">
        <f t="shared" si="26"/>
        <v>0</v>
      </c>
      <c r="L565" t="s">
        <v>137</v>
      </c>
    </row>
    <row r="566" spans="1:12" x14ac:dyDescent="0.2">
      <c r="A566" t="s">
        <v>787</v>
      </c>
      <c r="B566">
        <v>204</v>
      </c>
      <c r="C566">
        <v>-1</v>
      </c>
      <c r="D566" t="s">
        <v>31</v>
      </c>
      <c r="E566" t="s">
        <v>797</v>
      </c>
      <c r="F566" s="69">
        <v>0</v>
      </c>
      <c r="G566" s="69" t="str">
        <f>IF(ISBLANK('313'!G39),"",'313'!G39)</f>
        <v>w: if &lt;&gt; 0</v>
      </c>
      <c r="H566" s="69" t="e">
        <f t="shared" si="24"/>
        <v>#VALUE!</v>
      </c>
      <c r="I566" t="b">
        <f t="shared" si="25"/>
        <v>1</v>
      </c>
      <c r="K566" t="b">
        <f t="shared" si="26"/>
        <v>0</v>
      </c>
      <c r="L566" t="s">
        <v>137</v>
      </c>
    </row>
    <row r="567" spans="1:12" x14ac:dyDescent="0.2">
      <c r="A567" t="s">
        <v>787</v>
      </c>
      <c r="B567">
        <v>205</v>
      </c>
      <c r="C567">
        <v>-1</v>
      </c>
      <c r="D567" t="s">
        <v>31</v>
      </c>
      <c r="E567" t="s">
        <v>798</v>
      </c>
      <c r="F567" s="69">
        <v>0</v>
      </c>
      <c r="G567" s="69" t="str">
        <f>IF(ISBLANK('313'!H39),"",'313'!H39)</f>
        <v>w: if +ve</v>
      </c>
      <c r="H567" s="69" t="e">
        <f t="shared" si="24"/>
        <v>#VALUE!</v>
      </c>
      <c r="I567" t="b">
        <f t="shared" si="25"/>
        <v>1</v>
      </c>
      <c r="K567" t="b">
        <f t="shared" si="26"/>
        <v>0</v>
      </c>
      <c r="L567" t="s">
        <v>137</v>
      </c>
    </row>
    <row r="568" spans="1:12" x14ac:dyDescent="0.2">
      <c r="A568" t="s">
        <v>787</v>
      </c>
      <c r="B568">
        <v>206</v>
      </c>
      <c r="C568">
        <v>-1</v>
      </c>
      <c r="D568" t="s">
        <v>31</v>
      </c>
      <c r="E568" t="s">
        <v>799</v>
      </c>
      <c r="F568" s="69">
        <v>0</v>
      </c>
      <c r="G568" s="69" t="str">
        <f>IF(ISBLANK('313'!I39),"",'313'!I39)</f>
        <v>w: if &lt;&gt; 0</v>
      </c>
      <c r="H568" s="69" t="e">
        <f t="shared" si="24"/>
        <v>#VALUE!</v>
      </c>
      <c r="I568" t="b">
        <f t="shared" si="25"/>
        <v>1</v>
      </c>
      <c r="K568" t="b">
        <f t="shared" si="26"/>
        <v>0</v>
      </c>
      <c r="L568" t="s">
        <v>137</v>
      </c>
    </row>
    <row r="569" spans="1:12" x14ac:dyDescent="0.2">
      <c r="A569" t="s">
        <v>787</v>
      </c>
      <c r="B569">
        <v>207</v>
      </c>
      <c r="C569">
        <v>-1</v>
      </c>
      <c r="D569" t="s">
        <v>31</v>
      </c>
      <c r="E569" t="s">
        <v>800</v>
      </c>
      <c r="F569" s="69">
        <v>0</v>
      </c>
      <c r="G569" s="69" t="str">
        <f>IF(ISBLANK('313'!J39),"",'313'!J39)</f>
        <v>w: if +ve</v>
      </c>
      <c r="H569" s="69" t="e">
        <f t="shared" si="24"/>
        <v>#VALUE!</v>
      </c>
      <c r="I569" t="b">
        <f t="shared" si="25"/>
        <v>1</v>
      </c>
      <c r="K569" t="b">
        <f t="shared" si="26"/>
        <v>0</v>
      </c>
      <c r="L569" t="s">
        <v>137</v>
      </c>
    </row>
    <row r="570" spans="1:12" x14ac:dyDescent="0.2">
      <c r="A570" t="s">
        <v>787</v>
      </c>
      <c r="B570">
        <v>171</v>
      </c>
      <c r="C570">
        <v>-1</v>
      </c>
      <c r="D570" t="s">
        <v>31</v>
      </c>
      <c r="E570" t="s">
        <v>206</v>
      </c>
      <c r="F570" s="69">
        <v>0</v>
      </c>
      <c r="G570" s="69" t="str">
        <f>IF(ISBLANK('313'!G13),"",'313'!G13)</f>
        <v>w: if -ve
w: if &gt; 0 &amp; Run-Off</v>
      </c>
      <c r="H570" s="69" t="e">
        <f t="shared" si="24"/>
        <v>#VALUE!</v>
      </c>
      <c r="I570" t="b">
        <f t="shared" si="25"/>
        <v>1</v>
      </c>
      <c r="K570" t="b">
        <f t="shared" si="26"/>
        <v>0</v>
      </c>
      <c r="L570" t="s">
        <v>137</v>
      </c>
    </row>
    <row r="571" spans="1:12" x14ac:dyDescent="0.2">
      <c r="A571" t="s">
        <v>787</v>
      </c>
      <c r="B571">
        <v>172</v>
      </c>
      <c r="C571">
        <v>-1</v>
      </c>
      <c r="D571" t="s">
        <v>31</v>
      </c>
      <c r="E571" t="s">
        <v>207</v>
      </c>
      <c r="F571" s="69">
        <v>0</v>
      </c>
      <c r="G571" s="69" t="str">
        <f>IF(ISBLANK('313'!H13),"",'313'!H13)</f>
        <v>w: if -ve
w: if &gt; 0 &amp; Run-Off</v>
      </c>
      <c r="H571" s="69" t="e">
        <f t="shared" si="24"/>
        <v>#VALUE!</v>
      </c>
      <c r="I571" t="b">
        <f t="shared" si="25"/>
        <v>1</v>
      </c>
      <c r="K571" t="b">
        <f t="shared" si="26"/>
        <v>0</v>
      </c>
      <c r="L571" t="s">
        <v>137</v>
      </c>
    </row>
    <row r="572" spans="1:12" x14ac:dyDescent="0.2">
      <c r="A572" t="s">
        <v>787</v>
      </c>
      <c r="B572">
        <v>173</v>
      </c>
      <c r="C572">
        <v>-1</v>
      </c>
      <c r="D572" t="s">
        <v>31</v>
      </c>
      <c r="E572" t="s">
        <v>208</v>
      </c>
      <c r="F572" s="69">
        <v>0</v>
      </c>
      <c r="G572" s="69" t="str">
        <f>IF(ISBLANK('313'!I13),"",'313'!I13)</f>
        <v>w: if -ve
w: if &gt; 0 &amp; Run-Off</v>
      </c>
      <c r="H572" s="69" t="e">
        <f t="shared" si="24"/>
        <v>#VALUE!</v>
      </c>
      <c r="I572" t="b">
        <f t="shared" si="25"/>
        <v>1</v>
      </c>
      <c r="K572" t="b">
        <f t="shared" si="26"/>
        <v>0</v>
      </c>
      <c r="L572" t="s">
        <v>137</v>
      </c>
    </row>
    <row r="573" spans="1:12" x14ac:dyDescent="0.2">
      <c r="A573" t="s">
        <v>787</v>
      </c>
      <c r="B573">
        <v>175</v>
      </c>
      <c r="C573">
        <v>-1</v>
      </c>
      <c r="D573" t="s">
        <v>31</v>
      </c>
      <c r="E573" t="s">
        <v>138</v>
      </c>
      <c r="F573" s="69">
        <v>0</v>
      </c>
      <c r="G573" s="69" t="str">
        <f>IF(ISBLANK('313'!G14),"",'313'!G14)</f>
        <v>w: if -ve</v>
      </c>
      <c r="H573" s="69" t="e">
        <f t="shared" si="24"/>
        <v>#VALUE!</v>
      </c>
      <c r="I573" t="b">
        <f t="shared" si="25"/>
        <v>1</v>
      </c>
      <c r="K573" t="b">
        <f t="shared" si="26"/>
        <v>0</v>
      </c>
      <c r="L573" t="s">
        <v>137</v>
      </c>
    </row>
    <row r="574" spans="1:12" x14ac:dyDescent="0.2">
      <c r="A574" t="s">
        <v>787</v>
      </c>
      <c r="B574">
        <v>176</v>
      </c>
      <c r="C574">
        <v>-1</v>
      </c>
      <c r="D574" t="s">
        <v>31</v>
      </c>
      <c r="E574" t="s">
        <v>213</v>
      </c>
      <c r="F574" s="69">
        <v>0</v>
      </c>
      <c r="G574" s="69" t="str">
        <f>IF(ISBLANK('313'!H14),"",'313'!H14)</f>
        <v>w: if -ve</v>
      </c>
      <c r="H574" s="69" t="e">
        <f t="shared" si="24"/>
        <v>#VALUE!</v>
      </c>
      <c r="I574" t="b">
        <f t="shared" si="25"/>
        <v>1</v>
      </c>
      <c r="K574" t="b">
        <f t="shared" si="26"/>
        <v>0</v>
      </c>
      <c r="L574" t="s">
        <v>137</v>
      </c>
    </row>
    <row r="575" spans="1:12" x14ac:dyDescent="0.2">
      <c r="A575" t="s">
        <v>787</v>
      </c>
      <c r="B575">
        <v>177</v>
      </c>
      <c r="C575">
        <v>-1</v>
      </c>
      <c r="D575" t="s">
        <v>31</v>
      </c>
      <c r="E575" t="s">
        <v>214</v>
      </c>
      <c r="F575" s="69">
        <v>0</v>
      </c>
      <c r="G575" s="69" t="str">
        <f>IF(ISBLANK('313'!I14),"",'313'!I14)</f>
        <v>w: if -ve</v>
      </c>
      <c r="H575" s="69" t="e">
        <f t="shared" si="24"/>
        <v>#VALUE!</v>
      </c>
      <c r="I575" t="b">
        <f t="shared" si="25"/>
        <v>1</v>
      </c>
      <c r="K575" t="b">
        <f t="shared" si="26"/>
        <v>0</v>
      </c>
      <c r="L575" t="s">
        <v>137</v>
      </c>
    </row>
    <row r="576" spans="1:12" x14ac:dyDescent="0.2">
      <c r="A576" t="s">
        <v>787</v>
      </c>
      <c r="B576">
        <v>179</v>
      </c>
      <c r="C576">
        <v>-1</v>
      </c>
      <c r="D576" t="s">
        <v>31</v>
      </c>
      <c r="E576" t="s">
        <v>363</v>
      </c>
      <c r="F576" s="69">
        <v>0</v>
      </c>
      <c r="G576" s="69">
        <f>IF(ISBLANK('313'!G22),"",'313'!G22)</f>
        <v>0</v>
      </c>
      <c r="H576" s="69">
        <f t="shared" si="24"/>
        <v>0</v>
      </c>
      <c r="I576" t="b">
        <f t="shared" si="25"/>
        <v>0</v>
      </c>
      <c r="K576" t="b">
        <f t="shared" si="26"/>
        <v>1</v>
      </c>
      <c r="L576" t="s">
        <v>137</v>
      </c>
    </row>
    <row r="577" spans="1:13" x14ac:dyDescent="0.2">
      <c r="A577" t="s">
        <v>787</v>
      </c>
      <c r="B577">
        <v>212</v>
      </c>
      <c r="C577">
        <v>-1</v>
      </c>
      <c r="D577" t="s">
        <v>31</v>
      </c>
      <c r="E577" t="s">
        <v>801</v>
      </c>
      <c r="F577" s="69" t="s">
        <v>31</v>
      </c>
      <c r="G577" s="69" t="str">
        <f>IF(ISBLANK('313'!J43),"",'313'!J43)</f>
        <v/>
      </c>
      <c r="H577" s="69" t="e">
        <f t="shared" si="24"/>
        <v>#VALUE!</v>
      </c>
      <c r="I577" t="b">
        <f t="shared" si="25"/>
        <v>1</v>
      </c>
      <c r="K577" t="b">
        <f t="shared" si="26"/>
        <v>1</v>
      </c>
      <c r="L577" t="s">
        <v>24</v>
      </c>
      <c r="M577" t="s">
        <v>68</v>
      </c>
    </row>
    <row r="578" spans="1:13" x14ac:dyDescent="0.2">
      <c r="A578" t="s">
        <v>828</v>
      </c>
      <c r="B578">
        <v>216</v>
      </c>
      <c r="C578">
        <v>-1</v>
      </c>
      <c r="D578" t="s">
        <v>31</v>
      </c>
      <c r="E578" t="s">
        <v>139</v>
      </c>
      <c r="F578" s="69">
        <v>0</v>
      </c>
      <c r="G578" s="69" t="str">
        <f>IF(ISBLANK('314'!G14),"",'314'!G14)</f>
        <v>w: if +ve</v>
      </c>
      <c r="H578" s="69" t="e">
        <f t="shared" si="24"/>
        <v>#VALUE!</v>
      </c>
      <c r="I578" t="b">
        <f t="shared" si="25"/>
        <v>1</v>
      </c>
      <c r="K578" t="b">
        <f t="shared" si="26"/>
        <v>0</v>
      </c>
      <c r="L578" t="s">
        <v>137</v>
      </c>
    </row>
    <row r="579" spans="1:13" x14ac:dyDescent="0.2">
      <c r="A579" t="s">
        <v>828</v>
      </c>
      <c r="B579">
        <v>219</v>
      </c>
      <c r="C579">
        <v>-1</v>
      </c>
      <c r="D579" t="s">
        <v>31</v>
      </c>
      <c r="E579" t="s">
        <v>141</v>
      </c>
      <c r="F579" s="69">
        <v>0</v>
      </c>
      <c r="G579" s="69" t="str">
        <f>IF(ISBLANK('314'!G15),"",'314'!G15)</f>
        <v>v: if +ve</v>
      </c>
      <c r="H579" s="69" t="e">
        <f t="shared" si="24"/>
        <v>#VALUE!</v>
      </c>
      <c r="I579" t="b">
        <f t="shared" si="25"/>
        <v>1</v>
      </c>
      <c r="K579" t="b">
        <f t="shared" si="26"/>
        <v>0</v>
      </c>
      <c r="L579" t="s">
        <v>137</v>
      </c>
    </row>
    <row r="580" spans="1:13" x14ac:dyDescent="0.2">
      <c r="A580" t="s">
        <v>828</v>
      </c>
      <c r="B580">
        <v>222</v>
      </c>
      <c r="C580">
        <v>-1</v>
      </c>
      <c r="D580" t="s">
        <v>31</v>
      </c>
      <c r="E580" t="s">
        <v>320</v>
      </c>
      <c r="F580" s="69">
        <v>0</v>
      </c>
      <c r="G580" s="69" t="str">
        <f>IF(ISBLANK('314'!G16),"",'314'!G16)</f>
        <v>w: if +ve</v>
      </c>
      <c r="H580" s="69" t="e">
        <f t="shared" si="24"/>
        <v>#VALUE!</v>
      </c>
      <c r="I580" t="b">
        <f t="shared" si="25"/>
        <v>1</v>
      </c>
      <c r="K580" t="b">
        <f t="shared" si="26"/>
        <v>0</v>
      </c>
      <c r="L580" t="s">
        <v>137</v>
      </c>
    </row>
    <row r="581" spans="1:13" x14ac:dyDescent="0.2">
      <c r="A581" t="s">
        <v>828</v>
      </c>
      <c r="B581">
        <v>224</v>
      </c>
      <c r="C581">
        <v>-1</v>
      </c>
      <c r="D581" t="s">
        <v>31</v>
      </c>
      <c r="E581" t="s">
        <v>322</v>
      </c>
      <c r="F581" s="69">
        <v>0</v>
      </c>
      <c r="G581" s="69" t="str">
        <f>IF(ISBLANK('314'!I16),"",'314'!I16)</f>
        <v>w: if -ve</v>
      </c>
      <c r="H581" s="69" t="e">
        <f t="shared" si="24"/>
        <v>#VALUE!</v>
      </c>
      <c r="I581" t="b">
        <f t="shared" si="25"/>
        <v>1</v>
      </c>
      <c r="K581" t="b">
        <f t="shared" si="26"/>
        <v>0</v>
      </c>
      <c r="L581" t="s">
        <v>137</v>
      </c>
    </row>
    <row r="582" spans="1:13" x14ac:dyDescent="0.2">
      <c r="A582" t="s">
        <v>828</v>
      </c>
      <c r="B582">
        <v>225</v>
      </c>
      <c r="C582">
        <v>-1</v>
      </c>
      <c r="D582" t="s">
        <v>31</v>
      </c>
      <c r="E582" t="s">
        <v>829</v>
      </c>
      <c r="F582" s="69">
        <v>0</v>
      </c>
      <c r="G582" s="69">
        <f>IF(ISBLANK('314'!G17),"",'314'!G17)</f>
        <v>0</v>
      </c>
      <c r="H582" s="69">
        <f t="shared" ref="H582:H645" si="27">G582-F582</f>
        <v>0</v>
      </c>
      <c r="I582" t="b">
        <f t="shared" ref="I582:I645" si="28">ISERROR(H582)</f>
        <v>0</v>
      </c>
      <c r="K582" t="b">
        <f t="shared" ref="K582:K645" si="29">G582=F582</f>
        <v>1</v>
      </c>
      <c r="L582" t="s">
        <v>137</v>
      </c>
    </row>
    <row r="583" spans="1:13" x14ac:dyDescent="0.2">
      <c r="A583" t="s">
        <v>828</v>
      </c>
      <c r="B583">
        <v>229</v>
      </c>
      <c r="C583">
        <v>-1</v>
      </c>
      <c r="D583" t="s">
        <v>31</v>
      </c>
      <c r="E583" t="s">
        <v>830</v>
      </c>
      <c r="F583" s="69">
        <v>0</v>
      </c>
      <c r="G583" s="69" t="str">
        <f>IF(ISBLANK('314'!G25),"",'314'!G25)</f>
        <v>w: if +ve
v: if &lt;&gt; D1a + D1b</v>
      </c>
      <c r="H583" s="69" t="e">
        <f t="shared" si="27"/>
        <v>#VALUE!</v>
      </c>
      <c r="I583" t="b">
        <f t="shared" si="28"/>
        <v>1</v>
      </c>
      <c r="K583" t="b">
        <f t="shared" si="29"/>
        <v>0</v>
      </c>
      <c r="L583" t="s">
        <v>137</v>
      </c>
    </row>
    <row r="584" spans="1:13" x14ac:dyDescent="0.2">
      <c r="A584" t="s">
        <v>828</v>
      </c>
      <c r="B584">
        <v>231</v>
      </c>
      <c r="C584">
        <v>-1</v>
      </c>
      <c r="D584" t="s">
        <v>31</v>
      </c>
      <c r="E584" t="s">
        <v>831</v>
      </c>
      <c r="F584" s="69">
        <v>0</v>
      </c>
      <c r="G584" s="69" t="str">
        <f>IF(ISBLANK('314'!I25),"",'314'!I25)</f>
        <v>w: if -ve</v>
      </c>
      <c r="H584" s="69" t="e">
        <f t="shared" si="27"/>
        <v>#VALUE!</v>
      </c>
      <c r="I584" t="b">
        <f t="shared" si="28"/>
        <v>1</v>
      </c>
      <c r="K584" t="b">
        <f t="shared" si="29"/>
        <v>0</v>
      </c>
      <c r="L584" t="s">
        <v>137</v>
      </c>
    </row>
    <row r="585" spans="1:13" x14ac:dyDescent="0.2">
      <c r="A585" t="s">
        <v>828</v>
      </c>
      <c r="B585">
        <v>232</v>
      </c>
      <c r="C585">
        <v>-1</v>
      </c>
      <c r="D585" t="s">
        <v>31</v>
      </c>
      <c r="E585" t="s">
        <v>832</v>
      </c>
      <c r="F585" s="69">
        <v>0</v>
      </c>
      <c r="G585" s="69" t="str">
        <f>IF(ISBLANK('314'!G28),"",'314'!G28)</f>
        <v>w: if +ve</v>
      </c>
      <c r="H585" s="69" t="e">
        <f t="shared" si="27"/>
        <v>#VALUE!</v>
      </c>
      <c r="I585" t="b">
        <f t="shared" si="28"/>
        <v>1</v>
      </c>
      <c r="K585" t="b">
        <f t="shared" si="29"/>
        <v>0</v>
      </c>
      <c r="L585" t="s">
        <v>137</v>
      </c>
    </row>
    <row r="586" spans="1:13" x14ac:dyDescent="0.2">
      <c r="A586" t="s">
        <v>828</v>
      </c>
      <c r="B586">
        <v>234</v>
      </c>
      <c r="C586">
        <v>-1</v>
      </c>
      <c r="D586" t="s">
        <v>31</v>
      </c>
      <c r="E586" t="s">
        <v>833</v>
      </c>
      <c r="F586" s="69">
        <v>0</v>
      </c>
      <c r="G586" s="69" t="str">
        <f>IF(ISBLANK('314'!I28),"",'314'!I28)</f>
        <v>w: if -ve</v>
      </c>
      <c r="H586" s="69" t="e">
        <f t="shared" si="27"/>
        <v>#VALUE!</v>
      </c>
      <c r="I586" t="b">
        <f t="shared" si="28"/>
        <v>1</v>
      </c>
      <c r="K586" t="b">
        <f t="shared" si="29"/>
        <v>0</v>
      </c>
      <c r="L586" t="s">
        <v>137</v>
      </c>
    </row>
    <row r="587" spans="1:13" x14ac:dyDescent="0.2">
      <c r="A587" t="s">
        <v>828</v>
      </c>
      <c r="B587">
        <v>235</v>
      </c>
      <c r="C587">
        <v>-1</v>
      </c>
      <c r="D587" t="s">
        <v>31</v>
      </c>
      <c r="E587" t="s">
        <v>376</v>
      </c>
      <c r="F587" s="69">
        <v>0</v>
      </c>
      <c r="G587" s="69" t="str">
        <f>IF(ISBLANK('314'!G29),"",'314'!G29)</f>
        <v>w: if +ve</v>
      </c>
      <c r="H587" s="69" t="e">
        <f t="shared" si="27"/>
        <v>#VALUE!</v>
      </c>
      <c r="I587" t="b">
        <f t="shared" si="28"/>
        <v>1</v>
      </c>
      <c r="K587" t="b">
        <f t="shared" si="29"/>
        <v>0</v>
      </c>
      <c r="L587" t="s">
        <v>137</v>
      </c>
    </row>
    <row r="588" spans="1:13" x14ac:dyDescent="0.2">
      <c r="A588" t="s">
        <v>828</v>
      </c>
      <c r="B588">
        <v>237</v>
      </c>
      <c r="C588">
        <v>-1</v>
      </c>
      <c r="D588" t="s">
        <v>31</v>
      </c>
      <c r="E588" t="s">
        <v>377</v>
      </c>
      <c r="F588" s="69">
        <v>0</v>
      </c>
      <c r="G588" s="69" t="str">
        <f>IF(ISBLANK('314'!I29),"",'314'!I29)</f>
        <v>w: if -ve</v>
      </c>
      <c r="H588" s="69" t="e">
        <f t="shared" si="27"/>
        <v>#VALUE!</v>
      </c>
      <c r="I588" t="b">
        <f t="shared" si="28"/>
        <v>1</v>
      </c>
      <c r="K588" t="b">
        <f t="shared" si="29"/>
        <v>0</v>
      </c>
      <c r="L588" t="s">
        <v>137</v>
      </c>
    </row>
    <row r="589" spans="1:13" x14ac:dyDescent="0.2">
      <c r="A589" t="s">
        <v>828</v>
      </c>
      <c r="B589">
        <v>238</v>
      </c>
      <c r="C589">
        <v>-1</v>
      </c>
      <c r="D589" t="s">
        <v>31</v>
      </c>
      <c r="E589" t="s">
        <v>834</v>
      </c>
      <c r="F589" s="69">
        <v>0</v>
      </c>
      <c r="G589" s="69" t="str">
        <f>IF(ISBLANK('314'!G30),"",'314'!G30)</f>
        <v>w: if +ve</v>
      </c>
      <c r="H589" s="69" t="e">
        <f t="shared" si="27"/>
        <v>#VALUE!</v>
      </c>
      <c r="I589" t="b">
        <f t="shared" si="28"/>
        <v>1</v>
      </c>
      <c r="K589" t="b">
        <f t="shared" si="29"/>
        <v>0</v>
      </c>
      <c r="L589" t="s">
        <v>137</v>
      </c>
    </row>
    <row r="590" spans="1:13" x14ac:dyDescent="0.2">
      <c r="A590" t="s">
        <v>828</v>
      </c>
      <c r="B590">
        <v>240</v>
      </c>
      <c r="C590">
        <v>-1</v>
      </c>
      <c r="D590" t="s">
        <v>31</v>
      </c>
      <c r="E590" t="s">
        <v>835</v>
      </c>
      <c r="F590" s="69">
        <v>0</v>
      </c>
      <c r="G590" s="69" t="str">
        <f>IF(ISBLANK('314'!I30),"",'314'!I30)</f>
        <v>w: if -ve</v>
      </c>
      <c r="H590" s="69" t="e">
        <f t="shared" si="27"/>
        <v>#VALUE!</v>
      </c>
      <c r="I590" t="b">
        <f t="shared" si="28"/>
        <v>1</v>
      </c>
      <c r="K590" t="b">
        <f t="shared" si="29"/>
        <v>0</v>
      </c>
      <c r="L590" t="s">
        <v>137</v>
      </c>
    </row>
    <row r="591" spans="1:13" x14ac:dyDescent="0.2">
      <c r="A591" t="s">
        <v>828</v>
      </c>
      <c r="B591">
        <v>241</v>
      </c>
      <c r="C591">
        <v>-1</v>
      </c>
      <c r="D591" t="s">
        <v>31</v>
      </c>
      <c r="E591" t="s">
        <v>836</v>
      </c>
      <c r="F591" s="69">
        <v>0</v>
      </c>
      <c r="G591" s="69" t="str">
        <f>IF(ISBLANK('314'!G31),"",'314'!G31)</f>
        <v>w: if +ve</v>
      </c>
      <c r="H591" s="69" t="e">
        <f t="shared" si="27"/>
        <v>#VALUE!</v>
      </c>
      <c r="I591" t="b">
        <f t="shared" si="28"/>
        <v>1</v>
      </c>
      <c r="K591" t="b">
        <f t="shared" si="29"/>
        <v>0</v>
      </c>
      <c r="L591" t="s">
        <v>137</v>
      </c>
    </row>
    <row r="592" spans="1:13" x14ac:dyDescent="0.2">
      <c r="A592" t="s">
        <v>828</v>
      </c>
      <c r="B592">
        <v>243</v>
      </c>
      <c r="C592">
        <v>-1</v>
      </c>
      <c r="D592" t="s">
        <v>31</v>
      </c>
      <c r="E592" t="s">
        <v>837</v>
      </c>
      <c r="F592" s="69">
        <v>0</v>
      </c>
      <c r="G592" s="69" t="str">
        <f>IF(ISBLANK('314'!I31),"",'314'!I31)</f>
        <v>w: if -ve</v>
      </c>
      <c r="H592" s="69" t="e">
        <f t="shared" si="27"/>
        <v>#VALUE!</v>
      </c>
      <c r="I592" t="b">
        <f t="shared" si="28"/>
        <v>1</v>
      </c>
      <c r="K592" t="b">
        <f t="shared" si="29"/>
        <v>0</v>
      </c>
      <c r="L592" t="s">
        <v>137</v>
      </c>
    </row>
    <row r="593" spans="1:12" x14ac:dyDescent="0.2">
      <c r="A593" t="s">
        <v>828</v>
      </c>
      <c r="B593">
        <v>244</v>
      </c>
      <c r="C593">
        <v>-1</v>
      </c>
      <c r="D593" t="s">
        <v>31</v>
      </c>
      <c r="E593" t="s">
        <v>838</v>
      </c>
      <c r="F593" s="69">
        <v>0</v>
      </c>
      <c r="G593" s="69" t="str">
        <f>IF(ISBLANK('314'!G32),"",'314'!G32)</f>
        <v>w: if +ve</v>
      </c>
      <c r="H593" s="69" t="e">
        <f t="shared" si="27"/>
        <v>#VALUE!</v>
      </c>
      <c r="I593" t="b">
        <f t="shared" si="28"/>
        <v>1</v>
      </c>
      <c r="K593" t="b">
        <f t="shared" si="29"/>
        <v>0</v>
      </c>
      <c r="L593" t="s">
        <v>137</v>
      </c>
    </row>
    <row r="594" spans="1:12" x14ac:dyDescent="0.2">
      <c r="A594" t="s">
        <v>828</v>
      </c>
      <c r="B594">
        <v>246</v>
      </c>
      <c r="C594">
        <v>-1</v>
      </c>
      <c r="D594" t="s">
        <v>31</v>
      </c>
      <c r="E594" t="s">
        <v>839</v>
      </c>
      <c r="F594" s="69">
        <v>0</v>
      </c>
      <c r="G594" s="69" t="str">
        <f>IF(ISBLANK('314'!I32),"",'314'!I32)</f>
        <v>w: if -ve</v>
      </c>
      <c r="H594" s="69" t="e">
        <f t="shared" si="27"/>
        <v>#VALUE!</v>
      </c>
      <c r="I594" t="b">
        <f t="shared" si="28"/>
        <v>1</v>
      </c>
      <c r="K594" t="b">
        <f t="shared" si="29"/>
        <v>0</v>
      </c>
      <c r="L594" t="s">
        <v>137</v>
      </c>
    </row>
    <row r="595" spans="1:12" x14ac:dyDescent="0.2">
      <c r="A595" t="s">
        <v>828</v>
      </c>
      <c r="B595">
        <v>251</v>
      </c>
      <c r="C595">
        <v>-1</v>
      </c>
      <c r="D595" t="s">
        <v>31</v>
      </c>
      <c r="E595" t="s">
        <v>840</v>
      </c>
      <c r="F595" s="69">
        <v>0</v>
      </c>
      <c r="G595" s="69" t="str">
        <f>IF(ISBLANK('314'!I34),"",'314'!I34)</f>
        <v>w: if +ve</v>
      </c>
      <c r="H595" s="69" t="e">
        <f t="shared" si="27"/>
        <v>#VALUE!</v>
      </c>
      <c r="I595" t="b">
        <f t="shared" si="28"/>
        <v>1</v>
      </c>
      <c r="K595" t="b">
        <f t="shared" si="29"/>
        <v>0</v>
      </c>
      <c r="L595" t="s">
        <v>137</v>
      </c>
    </row>
    <row r="596" spans="1:12" x14ac:dyDescent="0.2">
      <c r="A596" t="s">
        <v>828</v>
      </c>
      <c r="B596">
        <v>255</v>
      </c>
      <c r="C596">
        <v>-1</v>
      </c>
      <c r="D596" t="s">
        <v>31</v>
      </c>
      <c r="E596" t="s">
        <v>797</v>
      </c>
      <c r="F596" s="69">
        <v>0</v>
      </c>
      <c r="G596" s="69" t="str">
        <f>IF(ISBLANK('314'!G42),"",'314'!G42)</f>
        <v>v: if &lt;&gt; 310 A1</v>
      </c>
      <c r="H596" s="69" t="e">
        <f t="shared" si="27"/>
        <v>#VALUE!</v>
      </c>
      <c r="I596" t="b">
        <f t="shared" si="28"/>
        <v>1</v>
      </c>
      <c r="K596" t="b">
        <f t="shared" si="29"/>
        <v>0</v>
      </c>
      <c r="L596" t="s">
        <v>137</v>
      </c>
    </row>
    <row r="597" spans="1:12" x14ac:dyDescent="0.2">
      <c r="A597" t="s">
        <v>828</v>
      </c>
      <c r="B597">
        <v>257</v>
      </c>
      <c r="C597">
        <v>-1</v>
      </c>
      <c r="D597" t="s">
        <v>31</v>
      </c>
      <c r="E597" t="s">
        <v>799</v>
      </c>
      <c r="F597" s="69">
        <v>0</v>
      </c>
      <c r="G597" s="69" t="str">
        <f>IF(ISBLANK('314'!I42),"",'314'!I42)</f>
        <v>w: if -ve
v: if &lt;&gt; 309 C11</v>
      </c>
      <c r="H597" s="69" t="e">
        <f t="shared" si="27"/>
        <v>#VALUE!</v>
      </c>
      <c r="I597" t="b">
        <f t="shared" si="28"/>
        <v>1</v>
      </c>
      <c r="K597" t="b">
        <f t="shared" si="29"/>
        <v>0</v>
      </c>
      <c r="L597" t="s">
        <v>137</v>
      </c>
    </row>
    <row r="598" spans="1:12" x14ac:dyDescent="0.2">
      <c r="A598" t="s">
        <v>828</v>
      </c>
      <c r="B598">
        <v>258</v>
      </c>
      <c r="C598">
        <v>-1</v>
      </c>
      <c r="D598" t="s">
        <v>31</v>
      </c>
      <c r="E598" t="s">
        <v>841</v>
      </c>
      <c r="F598" s="69">
        <v>0</v>
      </c>
      <c r="G598" s="69" t="str">
        <f>IF(ISBLANK('314'!G43),"",'314'!G43)</f>
        <v>w: if -ve</v>
      </c>
      <c r="H598" s="69" t="e">
        <f t="shared" si="27"/>
        <v>#VALUE!</v>
      </c>
      <c r="I598" t="b">
        <f t="shared" si="28"/>
        <v>1</v>
      </c>
      <c r="K598" t="b">
        <f t="shared" si="29"/>
        <v>0</v>
      </c>
      <c r="L598" t="s">
        <v>137</v>
      </c>
    </row>
    <row r="599" spans="1:12" x14ac:dyDescent="0.2">
      <c r="A599" t="s">
        <v>828</v>
      </c>
      <c r="B599">
        <v>259</v>
      </c>
      <c r="C599">
        <v>-1</v>
      </c>
      <c r="D599" t="s">
        <v>31</v>
      </c>
      <c r="E599" t="s">
        <v>842</v>
      </c>
      <c r="F599" s="69">
        <v>0</v>
      </c>
      <c r="G599" s="69" t="str">
        <f>IF(ISBLANK('314'!I43),"",'314'!I43)</f>
        <v/>
      </c>
      <c r="H599" s="69" t="e">
        <f t="shared" si="27"/>
        <v>#VALUE!</v>
      </c>
      <c r="I599" t="b">
        <f t="shared" si="28"/>
        <v>1</v>
      </c>
      <c r="K599" t="b">
        <f t="shared" si="29"/>
        <v>0</v>
      </c>
      <c r="L599" t="s">
        <v>137</v>
      </c>
    </row>
    <row r="600" spans="1:12" x14ac:dyDescent="0.2">
      <c r="A600" t="s">
        <v>828</v>
      </c>
      <c r="B600">
        <v>260</v>
      </c>
      <c r="C600">
        <v>-1</v>
      </c>
      <c r="D600" t="s">
        <v>31</v>
      </c>
      <c r="E600" t="s">
        <v>238</v>
      </c>
      <c r="F600" s="69">
        <v>0</v>
      </c>
      <c r="G600" s="69" t="str">
        <f>IF(ISBLANK('314'!G44),"",'314'!G44)</f>
        <v>w: if +ve</v>
      </c>
      <c r="H600" s="69" t="e">
        <f t="shared" si="27"/>
        <v>#VALUE!</v>
      </c>
      <c r="I600" t="b">
        <f t="shared" si="28"/>
        <v>1</v>
      </c>
      <c r="K600" t="b">
        <f t="shared" si="29"/>
        <v>0</v>
      </c>
      <c r="L600" t="s">
        <v>137</v>
      </c>
    </row>
    <row r="601" spans="1:12" x14ac:dyDescent="0.2">
      <c r="A601" t="s">
        <v>828</v>
      </c>
      <c r="B601">
        <v>262</v>
      </c>
      <c r="C601">
        <v>-1</v>
      </c>
      <c r="D601" t="s">
        <v>31</v>
      </c>
      <c r="E601" t="s">
        <v>843</v>
      </c>
      <c r="F601" s="69">
        <v>0</v>
      </c>
      <c r="G601" s="69" t="str">
        <f>IF(ISBLANK('314'!I44),"",'314'!I44)</f>
        <v>w: if -ve</v>
      </c>
      <c r="H601" s="69" t="e">
        <f t="shared" si="27"/>
        <v>#VALUE!</v>
      </c>
      <c r="I601" t="b">
        <f t="shared" si="28"/>
        <v>1</v>
      </c>
      <c r="K601" t="b">
        <f t="shared" si="29"/>
        <v>0</v>
      </c>
      <c r="L601" t="s">
        <v>137</v>
      </c>
    </row>
    <row r="602" spans="1:12" x14ac:dyDescent="0.2">
      <c r="A602" t="s">
        <v>828</v>
      </c>
      <c r="B602">
        <v>263</v>
      </c>
      <c r="C602">
        <v>-1</v>
      </c>
      <c r="D602" t="s">
        <v>31</v>
      </c>
      <c r="E602" t="s">
        <v>844</v>
      </c>
      <c r="F602" s="69">
        <v>0</v>
      </c>
      <c r="G602" s="69">
        <f>IF(ISBLANK('314'!G45),"",'314'!G45)</f>
        <v>0</v>
      </c>
      <c r="H602" s="69">
        <f t="shared" si="27"/>
        <v>0</v>
      </c>
      <c r="I602" t="b">
        <f t="shared" si="28"/>
        <v>0</v>
      </c>
      <c r="K602" t="b">
        <f t="shared" si="29"/>
        <v>1</v>
      </c>
      <c r="L602" t="s">
        <v>137</v>
      </c>
    </row>
    <row r="603" spans="1:12" x14ac:dyDescent="0.2">
      <c r="A603" t="s">
        <v>828</v>
      </c>
      <c r="B603">
        <v>265</v>
      </c>
      <c r="C603">
        <v>-1</v>
      </c>
      <c r="D603" t="s">
        <v>31</v>
      </c>
      <c r="E603" t="s">
        <v>845</v>
      </c>
      <c r="F603" s="69">
        <v>0</v>
      </c>
      <c r="G603" s="69" t="str">
        <f>IF(ISBLANK('314'!I45),"",'314'!I45)</f>
        <v>w: if +ve</v>
      </c>
      <c r="H603" s="69" t="e">
        <f t="shared" si="27"/>
        <v>#VALUE!</v>
      </c>
      <c r="I603" t="b">
        <f t="shared" si="28"/>
        <v>1</v>
      </c>
      <c r="K603" t="b">
        <f t="shared" si="29"/>
        <v>0</v>
      </c>
      <c r="L603" t="s">
        <v>137</v>
      </c>
    </row>
    <row r="604" spans="1:12" x14ac:dyDescent="0.2">
      <c r="A604" t="s">
        <v>828</v>
      </c>
      <c r="B604">
        <v>266</v>
      </c>
      <c r="C604">
        <v>-1</v>
      </c>
      <c r="D604" t="s">
        <v>31</v>
      </c>
      <c r="E604" t="s">
        <v>413</v>
      </c>
      <c r="F604" s="69">
        <v>0</v>
      </c>
      <c r="G604" s="69" t="str">
        <f>IF(ISBLANK('314'!G46),"",'314'!G46)</f>
        <v>v: if +ve</v>
      </c>
      <c r="H604" s="69" t="e">
        <f t="shared" si="27"/>
        <v>#VALUE!</v>
      </c>
      <c r="I604" t="b">
        <f t="shared" si="28"/>
        <v>1</v>
      </c>
      <c r="K604" t="b">
        <f t="shared" si="29"/>
        <v>0</v>
      </c>
      <c r="L604" t="s">
        <v>137</v>
      </c>
    </row>
    <row r="605" spans="1:12" x14ac:dyDescent="0.2">
      <c r="A605" t="s">
        <v>828</v>
      </c>
      <c r="B605">
        <v>269</v>
      </c>
      <c r="C605">
        <v>-1</v>
      </c>
      <c r="D605" t="s">
        <v>31</v>
      </c>
      <c r="E605" t="s">
        <v>846</v>
      </c>
      <c r="F605" s="69">
        <v>0</v>
      </c>
      <c r="G605" s="69" t="str">
        <f>IF(ISBLANK('314'!I47),"",'314'!I47)</f>
        <v>w: if -ve</v>
      </c>
      <c r="H605" s="69" t="e">
        <f t="shared" si="27"/>
        <v>#VALUE!</v>
      </c>
      <c r="I605" t="b">
        <f t="shared" si="28"/>
        <v>1</v>
      </c>
      <c r="K605" t="b">
        <f t="shared" si="29"/>
        <v>0</v>
      </c>
      <c r="L605" t="s">
        <v>137</v>
      </c>
    </row>
    <row r="606" spans="1:12" x14ac:dyDescent="0.2">
      <c r="A606" t="s">
        <v>828</v>
      </c>
      <c r="B606">
        <v>271</v>
      </c>
      <c r="C606">
        <v>-1</v>
      </c>
      <c r="D606" t="s">
        <v>31</v>
      </c>
      <c r="E606" t="s">
        <v>847</v>
      </c>
      <c r="F606" s="69">
        <v>0</v>
      </c>
      <c r="G606" s="69" t="str">
        <f>IF(ISBLANK('314'!I48),"",'314'!I48)</f>
        <v>w: if -ve</v>
      </c>
      <c r="H606" s="69" t="e">
        <f t="shared" si="27"/>
        <v>#VALUE!</v>
      </c>
      <c r="I606" t="b">
        <f t="shared" si="28"/>
        <v>1</v>
      </c>
      <c r="K606" t="b">
        <f t="shared" si="29"/>
        <v>0</v>
      </c>
      <c r="L606" t="s">
        <v>137</v>
      </c>
    </row>
    <row r="607" spans="1:12" x14ac:dyDescent="0.2">
      <c r="A607" t="s">
        <v>828</v>
      </c>
      <c r="B607">
        <v>272</v>
      </c>
      <c r="C607">
        <v>-1</v>
      </c>
      <c r="D607" t="s">
        <v>31</v>
      </c>
      <c r="E607" t="s">
        <v>848</v>
      </c>
      <c r="F607" s="69">
        <v>0</v>
      </c>
      <c r="G607" s="69">
        <f>IF(ISBLANK('314'!G49),"",'314'!G49)</f>
        <v>0</v>
      </c>
      <c r="H607" s="69">
        <f t="shared" si="27"/>
        <v>0</v>
      </c>
      <c r="I607" t="b">
        <f t="shared" si="28"/>
        <v>0</v>
      </c>
      <c r="K607" t="b">
        <f t="shared" si="29"/>
        <v>1</v>
      </c>
      <c r="L607" t="s">
        <v>137</v>
      </c>
    </row>
    <row r="608" spans="1:12" x14ac:dyDescent="0.2">
      <c r="A608" t="s">
        <v>828</v>
      </c>
      <c r="B608">
        <v>274</v>
      </c>
      <c r="C608">
        <v>-1</v>
      </c>
      <c r="D608" t="s">
        <v>31</v>
      </c>
      <c r="E608" t="s">
        <v>849</v>
      </c>
      <c r="F608" s="69">
        <v>0</v>
      </c>
      <c r="G608" s="69">
        <f>IF(ISBLANK('314'!I49),"",'314'!I49)</f>
        <v>0</v>
      </c>
      <c r="H608" s="69">
        <f t="shared" si="27"/>
        <v>0</v>
      </c>
      <c r="I608" t="b">
        <f t="shared" si="28"/>
        <v>0</v>
      </c>
      <c r="K608" t="b">
        <f t="shared" si="29"/>
        <v>1</v>
      </c>
      <c r="L608" t="s">
        <v>137</v>
      </c>
    </row>
    <row r="609" spans="1:13" x14ac:dyDescent="0.2">
      <c r="A609" t="s">
        <v>828</v>
      </c>
      <c r="B609">
        <v>278</v>
      </c>
      <c r="C609">
        <v>-1</v>
      </c>
      <c r="D609" t="s">
        <v>31</v>
      </c>
      <c r="E609" t="s">
        <v>850</v>
      </c>
      <c r="F609" s="69">
        <v>0</v>
      </c>
      <c r="G609" s="69" t="str">
        <f>IF(ISBLANK('314'!I51),"",'314'!I51)</f>
        <v>w: if +ve</v>
      </c>
      <c r="H609" s="69" t="e">
        <f t="shared" si="27"/>
        <v>#VALUE!</v>
      </c>
      <c r="I609" t="b">
        <f t="shared" si="28"/>
        <v>1</v>
      </c>
      <c r="K609" t="b">
        <f t="shared" si="29"/>
        <v>0</v>
      </c>
      <c r="L609" t="s">
        <v>137</v>
      </c>
    </row>
    <row r="610" spans="1:13" x14ac:dyDescent="0.2">
      <c r="A610" t="s">
        <v>878</v>
      </c>
      <c r="B610">
        <v>280</v>
      </c>
      <c r="C610">
        <v>-1</v>
      </c>
      <c r="D610" t="s">
        <v>31</v>
      </c>
      <c r="E610" t="s">
        <v>879</v>
      </c>
      <c r="F610" s="69" t="s">
        <v>28</v>
      </c>
      <c r="G610" s="69" t="str">
        <f>IF(ISBLANK('400'!E11),"",'400'!E11)</f>
        <v>No</v>
      </c>
      <c r="H610" s="69" t="e">
        <f t="shared" si="27"/>
        <v>#VALUE!</v>
      </c>
      <c r="I610" t="b">
        <f t="shared" si="28"/>
        <v>1</v>
      </c>
      <c r="K610" t="b">
        <f t="shared" si="29"/>
        <v>0</v>
      </c>
      <c r="L610" t="s">
        <v>24</v>
      </c>
      <c r="M610" t="s">
        <v>61</v>
      </c>
    </row>
    <row r="611" spans="1:13" x14ac:dyDescent="0.2">
      <c r="A611" t="s">
        <v>878</v>
      </c>
      <c r="B611">
        <v>281</v>
      </c>
      <c r="C611">
        <v>-1</v>
      </c>
      <c r="D611" t="s">
        <v>31</v>
      </c>
      <c r="E611" t="s">
        <v>880</v>
      </c>
      <c r="F611" s="69" t="s">
        <v>31</v>
      </c>
      <c r="G611" s="69" t="str">
        <f>IF(ISBLANK('400'!F11),"",'400'!F11)</f>
        <v/>
      </c>
      <c r="H611" s="69" t="e">
        <f t="shared" si="27"/>
        <v>#VALUE!</v>
      </c>
      <c r="I611" t="b">
        <f t="shared" si="28"/>
        <v>1</v>
      </c>
      <c r="K611" t="b">
        <f t="shared" si="29"/>
        <v>1</v>
      </c>
      <c r="L611" t="s">
        <v>24</v>
      </c>
    </row>
    <row r="612" spans="1:13" x14ac:dyDescent="0.2">
      <c r="A612" t="s">
        <v>878</v>
      </c>
      <c r="B612">
        <v>282</v>
      </c>
      <c r="C612">
        <v>-1</v>
      </c>
      <c r="D612" t="s">
        <v>31</v>
      </c>
      <c r="E612" t="s">
        <v>881</v>
      </c>
      <c r="F612" s="69" t="s">
        <v>28</v>
      </c>
      <c r="G612" s="69" t="str">
        <f>IF(ISBLANK('400'!E12),"",'400'!E12)</f>
        <v>No</v>
      </c>
      <c r="H612" s="69" t="e">
        <f t="shared" si="27"/>
        <v>#VALUE!</v>
      </c>
      <c r="I612" t="b">
        <f t="shared" si="28"/>
        <v>1</v>
      </c>
      <c r="K612" t="b">
        <f t="shared" si="29"/>
        <v>0</v>
      </c>
      <c r="L612" t="s">
        <v>24</v>
      </c>
      <c r="M612" t="s">
        <v>61</v>
      </c>
    </row>
    <row r="613" spans="1:13" x14ac:dyDescent="0.2">
      <c r="A613" t="s">
        <v>878</v>
      </c>
      <c r="B613">
        <v>283</v>
      </c>
      <c r="C613">
        <v>-1</v>
      </c>
      <c r="D613" t="s">
        <v>31</v>
      </c>
      <c r="E613" t="s">
        <v>882</v>
      </c>
      <c r="F613" s="69" t="s">
        <v>31</v>
      </c>
      <c r="G613" s="69" t="str">
        <f>IF(ISBLANK('400'!F12),"",'400'!F12)</f>
        <v/>
      </c>
      <c r="H613" s="69" t="e">
        <f t="shared" si="27"/>
        <v>#VALUE!</v>
      </c>
      <c r="I613" t="b">
        <f t="shared" si="28"/>
        <v>1</v>
      </c>
      <c r="K613" t="b">
        <f t="shared" si="29"/>
        <v>1</v>
      </c>
      <c r="L613" t="s">
        <v>24</v>
      </c>
    </row>
    <row r="614" spans="1:13" x14ac:dyDescent="0.2">
      <c r="A614" t="s">
        <v>878</v>
      </c>
      <c r="B614">
        <v>284</v>
      </c>
      <c r="C614">
        <v>-1</v>
      </c>
      <c r="D614" t="s">
        <v>31</v>
      </c>
      <c r="E614" t="s">
        <v>883</v>
      </c>
      <c r="F614" s="69" t="s">
        <v>28</v>
      </c>
      <c r="G614" s="69" t="str">
        <f>IF(ISBLANK('400'!E13),"",'400'!E13)</f>
        <v>No</v>
      </c>
      <c r="H614" s="69" t="e">
        <f t="shared" si="27"/>
        <v>#VALUE!</v>
      </c>
      <c r="I614" t="b">
        <f t="shared" si="28"/>
        <v>1</v>
      </c>
      <c r="K614" t="b">
        <f t="shared" si="29"/>
        <v>0</v>
      </c>
      <c r="L614" t="s">
        <v>24</v>
      </c>
      <c r="M614" t="s">
        <v>61</v>
      </c>
    </row>
    <row r="615" spans="1:13" x14ac:dyDescent="0.2">
      <c r="A615" t="s">
        <v>878</v>
      </c>
      <c r="B615">
        <v>285</v>
      </c>
      <c r="C615">
        <v>-1</v>
      </c>
      <c r="D615" t="s">
        <v>31</v>
      </c>
      <c r="E615" t="s">
        <v>884</v>
      </c>
      <c r="F615" s="69" t="s">
        <v>31</v>
      </c>
      <c r="G615" s="69" t="str">
        <f>IF(ISBLANK('400'!F13),"",'400'!F13)</f>
        <v/>
      </c>
      <c r="H615" s="69" t="e">
        <f t="shared" si="27"/>
        <v>#VALUE!</v>
      </c>
      <c r="I615" t="b">
        <f t="shared" si="28"/>
        <v>1</v>
      </c>
      <c r="K615" t="b">
        <f t="shared" si="29"/>
        <v>1</v>
      </c>
      <c r="L615" t="s">
        <v>24</v>
      </c>
    </row>
    <row r="616" spans="1:13" x14ac:dyDescent="0.2">
      <c r="A616" t="s">
        <v>878</v>
      </c>
      <c r="B616">
        <v>286</v>
      </c>
      <c r="C616">
        <v>-1</v>
      </c>
      <c r="D616" t="s">
        <v>31</v>
      </c>
      <c r="E616" t="s">
        <v>71</v>
      </c>
      <c r="F616" s="69" t="s">
        <v>28</v>
      </c>
      <c r="G616" s="69" t="str">
        <f>IF(ISBLANK('400'!E14),"",'400'!E14)</f>
        <v>No</v>
      </c>
      <c r="H616" s="69" t="e">
        <f t="shared" si="27"/>
        <v>#VALUE!</v>
      </c>
      <c r="I616" t="b">
        <f t="shared" si="28"/>
        <v>1</v>
      </c>
      <c r="K616" t="b">
        <f t="shared" si="29"/>
        <v>0</v>
      </c>
      <c r="L616" t="s">
        <v>24</v>
      </c>
      <c r="M616" t="s">
        <v>61</v>
      </c>
    </row>
    <row r="617" spans="1:13" x14ac:dyDescent="0.2">
      <c r="A617" t="s">
        <v>878</v>
      </c>
      <c r="B617">
        <v>287</v>
      </c>
      <c r="C617">
        <v>-1</v>
      </c>
      <c r="D617" t="s">
        <v>31</v>
      </c>
      <c r="E617" t="s">
        <v>136</v>
      </c>
      <c r="F617" s="69" t="s">
        <v>31</v>
      </c>
      <c r="G617" s="69" t="str">
        <f>IF(ISBLANK('400'!F14),"",'400'!F14)</f>
        <v/>
      </c>
      <c r="H617" s="69" t="e">
        <f t="shared" si="27"/>
        <v>#VALUE!</v>
      </c>
      <c r="I617" t="b">
        <f t="shared" si="28"/>
        <v>1</v>
      </c>
      <c r="K617" t="b">
        <f t="shared" si="29"/>
        <v>1</v>
      </c>
      <c r="L617" t="s">
        <v>24</v>
      </c>
    </row>
    <row r="618" spans="1:13" x14ac:dyDescent="0.2">
      <c r="A618" t="s">
        <v>878</v>
      </c>
      <c r="B618">
        <v>288</v>
      </c>
      <c r="C618">
        <v>-1</v>
      </c>
      <c r="D618" t="s">
        <v>31</v>
      </c>
      <c r="E618" t="s">
        <v>74</v>
      </c>
      <c r="F618" s="69" t="s">
        <v>28</v>
      </c>
      <c r="G618" s="69" t="str">
        <f>IF(ISBLANK('400'!E15),"",'400'!E15)</f>
        <v>No</v>
      </c>
      <c r="H618" s="69" t="e">
        <f t="shared" si="27"/>
        <v>#VALUE!</v>
      </c>
      <c r="I618" t="b">
        <f t="shared" si="28"/>
        <v>1</v>
      </c>
      <c r="K618" t="b">
        <f t="shared" si="29"/>
        <v>0</v>
      </c>
      <c r="L618" t="s">
        <v>24</v>
      </c>
      <c r="M618" t="s">
        <v>61</v>
      </c>
    </row>
    <row r="619" spans="1:13" x14ac:dyDescent="0.2">
      <c r="A619" t="s">
        <v>878</v>
      </c>
      <c r="B619">
        <v>289</v>
      </c>
      <c r="C619">
        <v>-1</v>
      </c>
      <c r="D619" t="s">
        <v>31</v>
      </c>
      <c r="E619" t="s">
        <v>885</v>
      </c>
      <c r="F619" s="69" t="s">
        <v>31</v>
      </c>
      <c r="G619" s="69" t="str">
        <f>IF(ISBLANK('400'!F15),"",'400'!F15)</f>
        <v/>
      </c>
      <c r="H619" s="69" t="e">
        <f t="shared" si="27"/>
        <v>#VALUE!</v>
      </c>
      <c r="I619" t="b">
        <f t="shared" si="28"/>
        <v>1</v>
      </c>
      <c r="K619" t="b">
        <f t="shared" si="29"/>
        <v>1</v>
      </c>
      <c r="L619" t="s">
        <v>24</v>
      </c>
    </row>
    <row r="620" spans="1:13" x14ac:dyDescent="0.2">
      <c r="A620" t="s">
        <v>878</v>
      </c>
      <c r="B620">
        <v>290</v>
      </c>
      <c r="C620">
        <v>-1</v>
      </c>
      <c r="D620" t="s">
        <v>31</v>
      </c>
      <c r="E620" t="s">
        <v>77</v>
      </c>
      <c r="F620" s="69" t="s">
        <v>28</v>
      </c>
      <c r="G620" s="69" t="str">
        <f>IF(ISBLANK('400'!E16),"",'400'!E16)</f>
        <v>No</v>
      </c>
      <c r="H620" s="69" t="e">
        <f t="shared" si="27"/>
        <v>#VALUE!</v>
      </c>
      <c r="I620" t="b">
        <f t="shared" si="28"/>
        <v>1</v>
      </c>
      <c r="K620" t="b">
        <f t="shared" si="29"/>
        <v>0</v>
      </c>
      <c r="L620" t="s">
        <v>24</v>
      </c>
      <c r="M620" t="s">
        <v>61</v>
      </c>
    </row>
    <row r="621" spans="1:13" x14ac:dyDescent="0.2">
      <c r="A621" t="s">
        <v>878</v>
      </c>
      <c r="B621">
        <v>291</v>
      </c>
      <c r="C621">
        <v>-1</v>
      </c>
      <c r="D621" t="s">
        <v>31</v>
      </c>
      <c r="E621" t="s">
        <v>140</v>
      </c>
      <c r="F621" s="69" t="s">
        <v>31</v>
      </c>
      <c r="G621" s="69" t="str">
        <f>IF(ISBLANK('400'!F16),"",'400'!F16)</f>
        <v/>
      </c>
      <c r="H621" s="69" t="e">
        <f t="shared" si="27"/>
        <v>#VALUE!</v>
      </c>
      <c r="I621" t="b">
        <f t="shared" si="28"/>
        <v>1</v>
      </c>
      <c r="K621" t="b">
        <f t="shared" si="29"/>
        <v>1</v>
      </c>
      <c r="L621" t="s">
        <v>24</v>
      </c>
    </row>
    <row r="622" spans="1:13" x14ac:dyDescent="0.2">
      <c r="A622" t="s">
        <v>878</v>
      </c>
      <c r="B622">
        <v>292</v>
      </c>
      <c r="C622">
        <v>-1</v>
      </c>
      <c r="D622" t="s">
        <v>31</v>
      </c>
      <c r="E622" t="s">
        <v>79</v>
      </c>
      <c r="F622" s="69" t="s">
        <v>28</v>
      </c>
      <c r="G622" s="69" t="str">
        <f>IF(ISBLANK('400'!E17),"",'400'!E17)</f>
        <v>No</v>
      </c>
      <c r="H622" s="69" t="e">
        <f t="shared" si="27"/>
        <v>#VALUE!</v>
      </c>
      <c r="I622" t="b">
        <f t="shared" si="28"/>
        <v>1</v>
      </c>
      <c r="K622" t="b">
        <f t="shared" si="29"/>
        <v>0</v>
      </c>
      <c r="L622" t="s">
        <v>24</v>
      </c>
      <c r="M622" t="s">
        <v>61</v>
      </c>
    </row>
    <row r="623" spans="1:13" x14ac:dyDescent="0.2">
      <c r="A623" t="s">
        <v>878</v>
      </c>
      <c r="B623">
        <v>293</v>
      </c>
      <c r="C623">
        <v>-1</v>
      </c>
      <c r="D623" t="s">
        <v>31</v>
      </c>
      <c r="E623" t="s">
        <v>319</v>
      </c>
      <c r="F623" s="69" t="s">
        <v>31</v>
      </c>
      <c r="G623" s="69" t="str">
        <f>IF(ISBLANK('400'!F17),"",'400'!F17)</f>
        <v/>
      </c>
      <c r="H623" s="69" t="e">
        <f t="shared" si="27"/>
        <v>#VALUE!</v>
      </c>
      <c r="I623" t="b">
        <f t="shared" si="28"/>
        <v>1</v>
      </c>
      <c r="K623" t="b">
        <f t="shared" si="29"/>
        <v>1</v>
      </c>
      <c r="L623" t="s">
        <v>24</v>
      </c>
    </row>
    <row r="624" spans="1:13" x14ac:dyDescent="0.2">
      <c r="A624" t="s">
        <v>878</v>
      </c>
      <c r="B624">
        <v>294</v>
      </c>
      <c r="C624">
        <v>-1</v>
      </c>
      <c r="D624" t="s">
        <v>31</v>
      </c>
      <c r="E624" t="s">
        <v>81</v>
      </c>
      <c r="F624" s="69" t="s">
        <v>28</v>
      </c>
      <c r="G624" s="69" t="str">
        <f>IF(ISBLANK('400'!E18),"",'400'!E18)</f>
        <v>No</v>
      </c>
      <c r="H624" s="69" t="e">
        <f t="shared" si="27"/>
        <v>#VALUE!</v>
      </c>
      <c r="I624" t="b">
        <f t="shared" si="28"/>
        <v>1</v>
      </c>
      <c r="K624" t="b">
        <f t="shared" si="29"/>
        <v>0</v>
      </c>
      <c r="L624" t="s">
        <v>24</v>
      </c>
      <c r="M624" t="s">
        <v>61</v>
      </c>
    </row>
    <row r="625" spans="1:13" x14ac:dyDescent="0.2">
      <c r="A625" t="s">
        <v>878</v>
      </c>
      <c r="B625">
        <v>295</v>
      </c>
      <c r="C625">
        <v>-1</v>
      </c>
      <c r="D625" t="s">
        <v>31</v>
      </c>
      <c r="E625" t="s">
        <v>327</v>
      </c>
      <c r="F625" s="69" t="s">
        <v>31</v>
      </c>
      <c r="G625" s="69" t="str">
        <f>IF(ISBLANK('400'!F18),"",'400'!F18)</f>
        <v/>
      </c>
      <c r="H625" s="69" t="e">
        <f t="shared" si="27"/>
        <v>#VALUE!</v>
      </c>
      <c r="I625" t="b">
        <f t="shared" si="28"/>
        <v>1</v>
      </c>
      <c r="K625" t="b">
        <f t="shared" si="29"/>
        <v>1</v>
      </c>
      <c r="L625" t="s">
        <v>24</v>
      </c>
    </row>
    <row r="626" spans="1:13" x14ac:dyDescent="0.2">
      <c r="A626" t="s">
        <v>878</v>
      </c>
      <c r="B626">
        <v>296</v>
      </c>
      <c r="C626">
        <v>-1</v>
      </c>
      <c r="D626" t="s">
        <v>31</v>
      </c>
      <c r="E626" t="s">
        <v>886</v>
      </c>
      <c r="F626" s="69" t="s">
        <v>28</v>
      </c>
      <c r="G626" s="69" t="str">
        <f>IF(ISBLANK('400'!E19),"",'400'!E19)</f>
        <v>No</v>
      </c>
      <c r="H626" s="69" t="e">
        <f t="shared" si="27"/>
        <v>#VALUE!</v>
      </c>
      <c r="I626" t="b">
        <f t="shared" si="28"/>
        <v>1</v>
      </c>
      <c r="K626" t="b">
        <f t="shared" si="29"/>
        <v>0</v>
      </c>
      <c r="L626" t="s">
        <v>24</v>
      </c>
      <c r="M626" t="s">
        <v>61</v>
      </c>
    </row>
    <row r="627" spans="1:13" x14ac:dyDescent="0.2">
      <c r="A627" t="s">
        <v>878</v>
      </c>
      <c r="B627">
        <v>297</v>
      </c>
      <c r="C627">
        <v>-1</v>
      </c>
      <c r="D627" t="s">
        <v>31</v>
      </c>
      <c r="E627" t="s">
        <v>887</v>
      </c>
      <c r="F627" s="69" t="s">
        <v>31</v>
      </c>
      <c r="G627" s="69" t="str">
        <f>IF(ISBLANK('400'!F19),"",'400'!F19)</f>
        <v/>
      </c>
      <c r="H627" s="69" t="e">
        <f t="shared" si="27"/>
        <v>#VALUE!</v>
      </c>
      <c r="I627" t="b">
        <f t="shared" si="28"/>
        <v>1</v>
      </c>
      <c r="K627" t="b">
        <f t="shared" si="29"/>
        <v>1</v>
      </c>
      <c r="L627" t="s">
        <v>24</v>
      </c>
    </row>
    <row r="628" spans="1:13" x14ac:dyDescent="0.2">
      <c r="A628" t="s">
        <v>878</v>
      </c>
      <c r="B628">
        <v>298</v>
      </c>
      <c r="C628">
        <v>-1</v>
      </c>
      <c r="D628" t="s">
        <v>31</v>
      </c>
      <c r="E628" t="s">
        <v>888</v>
      </c>
      <c r="F628" s="69" t="s">
        <v>28</v>
      </c>
      <c r="G628" s="69" t="str">
        <f>IF(ISBLANK('400'!E20),"",'400'!E20)</f>
        <v>No</v>
      </c>
      <c r="H628" s="69" t="e">
        <f t="shared" si="27"/>
        <v>#VALUE!</v>
      </c>
      <c r="I628" t="b">
        <f t="shared" si="28"/>
        <v>1</v>
      </c>
      <c r="K628" t="b">
        <f t="shared" si="29"/>
        <v>0</v>
      </c>
      <c r="L628" t="s">
        <v>24</v>
      </c>
      <c r="M628" t="s">
        <v>61</v>
      </c>
    </row>
    <row r="629" spans="1:13" x14ac:dyDescent="0.2">
      <c r="A629" t="s">
        <v>878</v>
      </c>
      <c r="B629">
        <v>299</v>
      </c>
      <c r="C629">
        <v>-1</v>
      </c>
      <c r="D629" t="s">
        <v>31</v>
      </c>
      <c r="E629" t="s">
        <v>329</v>
      </c>
      <c r="F629" s="69" t="s">
        <v>31</v>
      </c>
      <c r="G629" s="69" t="str">
        <f>IF(ISBLANK('400'!F20),"",'400'!F20)</f>
        <v/>
      </c>
      <c r="H629" s="69" t="e">
        <f t="shared" si="27"/>
        <v>#VALUE!</v>
      </c>
      <c r="I629" t="b">
        <f t="shared" si="28"/>
        <v>1</v>
      </c>
      <c r="K629" t="b">
        <f t="shared" si="29"/>
        <v>1</v>
      </c>
      <c r="L629" t="s">
        <v>24</v>
      </c>
    </row>
    <row r="630" spans="1:13" x14ac:dyDescent="0.2">
      <c r="A630" t="s">
        <v>878</v>
      </c>
      <c r="B630">
        <v>300</v>
      </c>
      <c r="C630">
        <v>-1</v>
      </c>
      <c r="D630" t="s">
        <v>31</v>
      </c>
      <c r="E630" t="s">
        <v>889</v>
      </c>
      <c r="F630" s="69" t="s">
        <v>28</v>
      </c>
      <c r="G630" s="69" t="str">
        <f>IF(ISBLANK('400'!E25),"",'400'!E25)</f>
        <v>No</v>
      </c>
      <c r="H630" s="69" t="e">
        <f t="shared" si="27"/>
        <v>#VALUE!</v>
      </c>
      <c r="I630" t="b">
        <f t="shared" si="28"/>
        <v>1</v>
      </c>
      <c r="K630" t="b">
        <f t="shared" si="29"/>
        <v>0</v>
      </c>
      <c r="L630" t="s">
        <v>24</v>
      </c>
      <c r="M630" t="s">
        <v>61</v>
      </c>
    </row>
    <row r="631" spans="1:13" x14ac:dyDescent="0.2">
      <c r="A631" t="s">
        <v>878</v>
      </c>
      <c r="B631">
        <v>301</v>
      </c>
      <c r="C631">
        <v>-1</v>
      </c>
      <c r="D631" t="s">
        <v>31</v>
      </c>
      <c r="E631" t="s">
        <v>890</v>
      </c>
      <c r="F631" s="69" t="s">
        <v>31</v>
      </c>
      <c r="G631" s="69" t="str">
        <f>IF(ISBLANK('400'!F25),"",'400'!F25)</f>
        <v/>
      </c>
      <c r="H631" s="69" t="e">
        <f t="shared" si="27"/>
        <v>#VALUE!</v>
      </c>
      <c r="I631" t="b">
        <f t="shared" si="28"/>
        <v>1</v>
      </c>
      <c r="K631" t="b">
        <f t="shared" si="29"/>
        <v>1</v>
      </c>
      <c r="L631" t="s">
        <v>24</v>
      </c>
    </row>
    <row r="632" spans="1:13" x14ac:dyDescent="0.2">
      <c r="A632" t="s">
        <v>878</v>
      </c>
      <c r="B632">
        <v>302</v>
      </c>
      <c r="C632">
        <v>-1</v>
      </c>
      <c r="D632" t="s">
        <v>31</v>
      </c>
      <c r="E632" t="s">
        <v>891</v>
      </c>
      <c r="F632" s="69" t="s">
        <v>28</v>
      </c>
      <c r="G632" s="69" t="str">
        <f>IF(ISBLANK('400'!E26),"",'400'!E26)</f>
        <v>No</v>
      </c>
      <c r="H632" s="69" t="e">
        <f t="shared" si="27"/>
        <v>#VALUE!</v>
      </c>
      <c r="I632" t="b">
        <f t="shared" si="28"/>
        <v>1</v>
      </c>
      <c r="K632" t="b">
        <f t="shared" si="29"/>
        <v>0</v>
      </c>
      <c r="L632" t="s">
        <v>24</v>
      </c>
      <c r="M632" t="s">
        <v>61</v>
      </c>
    </row>
    <row r="633" spans="1:13" x14ac:dyDescent="0.2">
      <c r="A633" t="s">
        <v>878</v>
      </c>
      <c r="B633">
        <v>303</v>
      </c>
      <c r="C633">
        <v>-1</v>
      </c>
      <c r="D633" t="s">
        <v>31</v>
      </c>
      <c r="E633" t="s">
        <v>892</v>
      </c>
      <c r="F633" s="69" t="s">
        <v>31</v>
      </c>
      <c r="G633" s="69" t="str">
        <f>IF(ISBLANK('400'!F26),"",'400'!F26)</f>
        <v/>
      </c>
      <c r="H633" s="69" t="e">
        <f t="shared" si="27"/>
        <v>#VALUE!</v>
      </c>
      <c r="I633" t="b">
        <f t="shared" si="28"/>
        <v>1</v>
      </c>
      <c r="K633" t="b">
        <f t="shared" si="29"/>
        <v>1</v>
      </c>
      <c r="L633" t="s">
        <v>24</v>
      </c>
    </row>
    <row r="634" spans="1:13" x14ac:dyDescent="0.2">
      <c r="A634" t="s">
        <v>878</v>
      </c>
      <c r="B634">
        <v>304</v>
      </c>
      <c r="C634">
        <v>-1</v>
      </c>
      <c r="D634" t="s">
        <v>31</v>
      </c>
      <c r="E634" t="s">
        <v>893</v>
      </c>
      <c r="F634" s="69" t="s">
        <v>28</v>
      </c>
      <c r="G634" s="69" t="str">
        <f>IF(ISBLANK('400'!E27),"",'400'!E27)</f>
        <v>No</v>
      </c>
      <c r="H634" s="69" t="e">
        <f t="shared" si="27"/>
        <v>#VALUE!</v>
      </c>
      <c r="I634" t="b">
        <f t="shared" si="28"/>
        <v>1</v>
      </c>
      <c r="K634" t="b">
        <f t="shared" si="29"/>
        <v>0</v>
      </c>
      <c r="L634" t="s">
        <v>24</v>
      </c>
      <c r="M634" t="s">
        <v>61</v>
      </c>
    </row>
    <row r="635" spans="1:13" x14ac:dyDescent="0.2">
      <c r="A635" t="s">
        <v>878</v>
      </c>
      <c r="B635">
        <v>305</v>
      </c>
      <c r="C635">
        <v>-1</v>
      </c>
      <c r="D635" t="s">
        <v>31</v>
      </c>
      <c r="E635" t="s">
        <v>894</v>
      </c>
      <c r="F635" s="69" t="s">
        <v>31</v>
      </c>
      <c r="G635" s="69" t="str">
        <f>IF(ISBLANK('400'!F27),"",'400'!F27)</f>
        <v/>
      </c>
      <c r="H635" s="69" t="e">
        <f t="shared" si="27"/>
        <v>#VALUE!</v>
      </c>
      <c r="I635" t="b">
        <f t="shared" si="28"/>
        <v>1</v>
      </c>
      <c r="K635" t="b">
        <f t="shared" si="29"/>
        <v>1</v>
      </c>
      <c r="L635" t="s">
        <v>24</v>
      </c>
    </row>
    <row r="636" spans="1:13" x14ac:dyDescent="0.2">
      <c r="A636" t="s">
        <v>878</v>
      </c>
      <c r="B636">
        <v>306</v>
      </c>
      <c r="C636">
        <v>-1</v>
      </c>
      <c r="D636" t="s">
        <v>31</v>
      </c>
      <c r="E636" t="s">
        <v>375</v>
      </c>
      <c r="F636" s="69" t="s">
        <v>28</v>
      </c>
      <c r="G636" s="69" t="str">
        <f>IF(ISBLANK('400'!E28),"",'400'!E28)</f>
        <v>No</v>
      </c>
      <c r="H636" s="69" t="e">
        <f t="shared" si="27"/>
        <v>#VALUE!</v>
      </c>
      <c r="I636" t="b">
        <f t="shared" si="28"/>
        <v>1</v>
      </c>
      <c r="K636" t="b">
        <f t="shared" si="29"/>
        <v>0</v>
      </c>
      <c r="L636" t="s">
        <v>24</v>
      </c>
      <c r="M636" t="s">
        <v>61</v>
      </c>
    </row>
    <row r="637" spans="1:13" x14ac:dyDescent="0.2">
      <c r="A637" t="s">
        <v>878</v>
      </c>
      <c r="B637">
        <v>307</v>
      </c>
      <c r="C637">
        <v>-1</v>
      </c>
      <c r="D637" t="s">
        <v>31</v>
      </c>
      <c r="E637" t="s">
        <v>142</v>
      </c>
      <c r="F637" s="69" t="s">
        <v>31</v>
      </c>
      <c r="G637" s="69" t="str">
        <f>IF(ISBLANK('400'!F28),"",'400'!F28)</f>
        <v/>
      </c>
      <c r="H637" s="69" t="e">
        <f t="shared" si="27"/>
        <v>#VALUE!</v>
      </c>
      <c r="I637" t="b">
        <f t="shared" si="28"/>
        <v>1</v>
      </c>
      <c r="K637" t="b">
        <f t="shared" si="29"/>
        <v>1</v>
      </c>
      <c r="L637" t="s">
        <v>24</v>
      </c>
    </row>
    <row r="638" spans="1:13" x14ac:dyDescent="0.2">
      <c r="A638" t="s">
        <v>878</v>
      </c>
      <c r="B638">
        <v>308</v>
      </c>
      <c r="C638">
        <v>-1</v>
      </c>
      <c r="D638" t="s">
        <v>31</v>
      </c>
      <c r="E638" t="s">
        <v>895</v>
      </c>
      <c r="F638" s="69" t="s">
        <v>28</v>
      </c>
      <c r="G638" s="69" t="str">
        <f>IF(ISBLANK('400'!E33),"",'400'!E33)</f>
        <v>No</v>
      </c>
      <c r="H638" s="69" t="e">
        <f t="shared" si="27"/>
        <v>#VALUE!</v>
      </c>
      <c r="I638" t="b">
        <f t="shared" si="28"/>
        <v>1</v>
      </c>
      <c r="K638" t="b">
        <f t="shared" si="29"/>
        <v>0</v>
      </c>
      <c r="L638" t="s">
        <v>24</v>
      </c>
      <c r="M638" t="s">
        <v>61</v>
      </c>
    </row>
    <row r="639" spans="1:13" x14ac:dyDescent="0.2">
      <c r="A639" t="s">
        <v>878</v>
      </c>
      <c r="B639">
        <v>309</v>
      </c>
      <c r="C639">
        <v>-1</v>
      </c>
      <c r="D639" t="s">
        <v>31</v>
      </c>
      <c r="E639" t="s">
        <v>154</v>
      </c>
      <c r="F639" s="69" t="s">
        <v>31</v>
      </c>
      <c r="G639" s="69" t="str">
        <f>IF(ISBLANK('400'!F33),"",'400'!F33)</f>
        <v/>
      </c>
      <c r="H639" s="69" t="e">
        <f t="shared" si="27"/>
        <v>#VALUE!</v>
      </c>
      <c r="I639" t="b">
        <f t="shared" si="28"/>
        <v>1</v>
      </c>
      <c r="K639" t="b">
        <f t="shared" si="29"/>
        <v>1</v>
      </c>
      <c r="L639" t="s">
        <v>24</v>
      </c>
    </row>
    <row r="640" spans="1:13" x14ac:dyDescent="0.2">
      <c r="A640" t="s">
        <v>878</v>
      </c>
      <c r="B640">
        <v>310</v>
      </c>
      <c r="C640">
        <v>-1</v>
      </c>
      <c r="D640" t="s">
        <v>31</v>
      </c>
      <c r="E640" t="s">
        <v>385</v>
      </c>
      <c r="F640" s="69" t="s">
        <v>28</v>
      </c>
      <c r="G640" s="69" t="str">
        <f>IF(ISBLANK('400'!E34),"",'400'!E34)</f>
        <v>No</v>
      </c>
      <c r="H640" s="69" t="e">
        <f t="shared" si="27"/>
        <v>#VALUE!</v>
      </c>
      <c r="I640" t="b">
        <f t="shared" si="28"/>
        <v>1</v>
      </c>
      <c r="K640" t="b">
        <f t="shared" si="29"/>
        <v>0</v>
      </c>
      <c r="L640" t="s">
        <v>24</v>
      </c>
      <c r="M640" t="s">
        <v>61</v>
      </c>
    </row>
    <row r="641" spans="1:13" x14ac:dyDescent="0.2">
      <c r="A641" t="s">
        <v>878</v>
      </c>
      <c r="B641">
        <v>311</v>
      </c>
      <c r="C641">
        <v>-1</v>
      </c>
      <c r="D641" t="s">
        <v>31</v>
      </c>
      <c r="E641" t="s">
        <v>156</v>
      </c>
      <c r="F641" s="69" t="s">
        <v>31</v>
      </c>
      <c r="G641" s="69" t="str">
        <f>IF(ISBLANK('400'!F34),"",'400'!F34)</f>
        <v/>
      </c>
      <c r="H641" s="69" t="e">
        <f t="shared" si="27"/>
        <v>#VALUE!</v>
      </c>
      <c r="I641" t="b">
        <f t="shared" si="28"/>
        <v>1</v>
      </c>
      <c r="K641" t="b">
        <f t="shared" si="29"/>
        <v>1</v>
      </c>
      <c r="L641" t="s">
        <v>24</v>
      </c>
    </row>
    <row r="642" spans="1:13" x14ac:dyDescent="0.2">
      <c r="A642" t="s">
        <v>878</v>
      </c>
      <c r="B642">
        <v>312</v>
      </c>
      <c r="C642">
        <v>-1</v>
      </c>
      <c r="D642" t="s">
        <v>31</v>
      </c>
      <c r="E642" t="s">
        <v>896</v>
      </c>
      <c r="F642" s="69" t="s">
        <v>28</v>
      </c>
      <c r="G642" s="69" t="str">
        <f>IF(ISBLANK('400'!E39),"",'400'!E39)</f>
        <v>No</v>
      </c>
      <c r="H642" s="69" t="e">
        <f t="shared" si="27"/>
        <v>#VALUE!</v>
      </c>
      <c r="I642" t="b">
        <f t="shared" si="28"/>
        <v>1</v>
      </c>
      <c r="K642" t="b">
        <f t="shared" si="29"/>
        <v>0</v>
      </c>
      <c r="L642" t="s">
        <v>24</v>
      </c>
      <c r="M642" t="s">
        <v>61</v>
      </c>
    </row>
    <row r="643" spans="1:13" x14ac:dyDescent="0.2">
      <c r="A643" t="s">
        <v>878</v>
      </c>
      <c r="B643">
        <v>313</v>
      </c>
      <c r="C643">
        <v>-1</v>
      </c>
      <c r="D643" t="s">
        <v>31</v>
      </c>
      <c r="E643" t="s">
        <v>897</v>
      </c>
      <c r="F643" s="69" t="s">
        <v>31</v>
      </c>
      <c r="G643" s="69" t="str">
        <f>IF(ISBLANK('400'!F39),"",'400'!F39)</f>
        <v/>
      </c>
      <c r="H643" s="69" t="e">
        <f t="shared" si="27"/>
        <v>#VALUE!</v>
      </c>
      <c r="I643" t="b">
        <f t="shared" si="28"/>
        <v>1</v>
      </c>
      <c r="K643" t="b">
        <f t="shared" si="29"/>
        <v>1</v>
      </c>
      <c r="L643" t="s">
        <v>24</v>
      </c>
    </row>
    <row r="644" spans="1:13" x14ac:dyDescent="0.2">
      <c r="A644" t="s">
        <v>878</v>
      </c>
      <c r="B644">
        <v>314</v>
      </c>
      <c r="C644">
        <v>-1</v>
      </c>
      <c r="D644" t="s">
        <v>31</v>
      </c>
      <c r="E644" t="s">
        <v>397</v>
      </c>
      <c r="F644" s="69" t="s">
        <v>28</v>
      </c>
      <c r="G644" s="69" t="str">
        <f>IF(ISBLANK('400'!E40),"",'400'!E40)</f>
        <v>No</v>
      </c>
      <c r="H644" s="69" t="e">
        <f t="shared" si="27"/>
        <v>#VALUE!</v>
      </c>
      <c r="I644" t="b">
        <f t="shared" si="28"/>
        <v>1</v>
      </c>
      <c r="K644" t="b">
        <f t="shared" si="29"/>
        <v>0</v>
      </c>
      <c r="L644" t="s">
        <v>24</v>
      </c>
      <c r="M644" t="s">
        <v>61</v>
      </c>
    </row>
    <row r="645" spans="1:13" x14ac:dyDescent="0.2">
      <c r="A645" t="s">
        <v>878</v>
      </c>
      <c r="B645">
        <v>315</v>
      </c>
      <c r="C645">
        <v>-1</v>
      </c>
      <c r="D645" t="s">
        <v>31</v>
      </c>
      <c r="E645" t="s">
        <v>398</v>
      </c>
      <c r="F645" s="69" t="s">
        <v>31</v>
      </c>
      <c r="G645" s="69" t="str">
        <f>IF(ISBLANK('400'!F40),"",'400'!F40)</f>
        <v/>
      </c>
      <c r="H645" s="69" t="e">
        <f t="shared" si="27"/>
        <v>#VALUE!</v>
      </c>
      <c r="I645" t="b">
        <f t="shared" si="28"/>
        <v>1</v>
      </c>
      <c r="K645" t="b">
        <f t="shared" si="29"/>
        <v>1</v>
      </c>
      <c r="L645" t="s">
        <v>24</v>
      </c>
    </row>
    <row r="646" spans="1:13" x14ac:dyDescent="0.2">
      <c r="A646" t="s">
        <v>878</v>
      </c>
      <c r="B646">
        <v>316</v>
      </c>
      <c r="C646">
        <v>-1</v>
      </c>
      <c r="D646" t="s">
        <v>31</v>
      </c>
      <c r="E646" t="s">
        <v>898</v>
      </c>
      <c r="F646" s="69" t="s">
        <v>28</v>
      </c>
      <c r="G646" s="69" t="str">
        <f>IF(ISBLANK('400'!E41),"",'400'!E41)</f>
        <v>No</v>
      </c>
      <c r="H646" s="69" t="e">
        <f t="shared" ref="H646:H709" si="30">G646-F646</f>
        <v>#VALUE!</v>
      </c>
      <c r="I646" t="b">
        <f t="shared" ref="I646:I709" si="31">ISERROR(H646)</f>
        <v>1</v>
      </c>
      <c r="K646" t="b">
        <f t="shared" ref="K646:K709" si="32">G646=F646</f>
        <v>0</v>
      </c>
      <c r="L646" t="s">
        <v>24</v>
      </c>
      <c r="M646" t="s">
        <v>61</v>
      </c>
    </row>
    <row r="647" spans="1:13" x14ac:dyDescent="0.2">
      <c r="A647" t="s">
        <v>878</v>
      </c>
      <c r="B647">
        <v>317</v>
      </c>
      <c r="C647">
        <v>-1</v>
      </c>
      <c r="D647" t="s">
        <v>31</v>
      </c>
      <c r="E647" t="s">
        <v>899</v>
      </c>
      <c r="F647" s="69" t="s">
        <v>31</v>
      </c>
      <c r="G647" s="69" t="str">
        <f>IF(ISBLANK('400'!F41),"",'400'!F41)</f>
        <v/>
      </c>
      <c r="H647" s="69" t="e">
        <f t="shared" si="30"/>
        <v>#VALUE!</v>
      </c>
      <c r="I647" t="b">
        <f t="shared" si="31"/>
        <v>1</v>
      </c>
      <c r="K647" t="b">
        <f t="shared" si="32"/>
        <v>1</v>
      </c>
      <c r="L647" t="s">
        <v>24</v>
      </c>
    </row>
    <row r="648" spans="1:13" x14ac:dyDescent="0.2">
      <c r="A648" t="s">
        <v>878</v>
      </c>
      <c r="B648">
        <v>318</v>
      </c>
      <c r="C648">
        <v>-1</v>
      </c>
      <c r="D648" t="s">
        <v>31</v>
      </c>
      <c r="E648" t="s">
        <v>411</v>
      </c>
      <c r="F648" s="69" t="s">
        <v>28</v>
      </c>
      <c r="G648" s="69" t="str">
        <f>IF(ISBLANK('400'!E46),"",'400'!E46)</f>
        <v>No</v>
      </c>
      <c r="H648" s="69" t="e">
        <f t="shared" si="30"/>
        <v>#VALUE!</v>
      </c>
      <c r="I648" t="b">
        <f t="shared" si="31"/>
        <v>1</v>
      </c>
      <c r="K648" t="b">
        <f t="shared" si="32"/>
        <v>0</v>
      </c>
      <c r="L648" t="s">
        <v>24</v>
      </c>
      <c r="M648" t="s">
        <v>61</v>
      </c>
    </row>
    <row r="649" spans="1:13" x14ac:dyDescent="0.2">
      <c r="A649" t="s">
        <v>878</v>
      </c>
      <c r="B649">
        <v>319</v>
      </c>
      <c r="C649">
        <v>-1</v>
      </c>
      <c r="D649" t="s">
        <v>31</v>
      </c>
      <c r="E649" t="s">
        <v>412</v>
      </c>
      <c r="F649" s="69" t="s">
        <v>31</v>
      </c>
      <c r="G649" s="69" t="str">
        <f>IF(ISBLANK('400'!F46),"",'400'!F46)</f>
        <v/>
      </c>
      <c r="H649" s="69" t="e">
        <f t="shared" si="30"/>
        <v>#VALUE!</v>
      </c>
      <c r="I649" t="b">
        <f t="shared" si="31"/>
        <v>1</v>
      </c>
      <c r="K649" t="b">
        <f t="shared" si="32"/>
        <v>1</v>
      </c>
      <c r="L649" t="s">
        <v>24</v>
      </c>
    </row>
    <row r="650" spans="1:13" x14ac:dyDescent="0.2">
      <c r="A650" t="s">
        <v>878</v>
      </c>
      <c r="B650">
        <v>320</v>
      </c>
      <c r="C650">
        <v>-1</v>
      </c>
      <c r="D650" t="s">
        <v>31</v>
      </c>
      <c r="E650" t="s">
        <v>900</v>
      </c>
      <c r="F650" s="69" t="s">
        <v>28</v>
      </c>
      <c r="G650" s="69" t="str">
        <f>IF(ISBLANK('400'!E47),"",'400'!E47)</f>
        <v>w: if No</v>
      </c>
      <c r="H650" s="69" t="e">
        <f t="shared" si="30"/>
        <v>#VALUE!</v>
      </c>
      <c r="I650" t="b">
        <f t="shared" si="31"/>
        <v>1</v>
      </c>
      <c r="K650" t="b">
        <f t="shared" si="32"/>
        <v>0</v>
      </c>
      <c r="L650" t="s">
        <v>24</v>
      </c>
      <c r="M650" t="s">
        <v>61</v>
      </c>
    </row>
    <row r="651" spans="1:13" x14ac:dyDescent="0.2">
      <c r="A651" t="s">
        <v>878</v>
      </c>
      <c r="B651">
        <v>321</v>
      </c>
      <c r="C651">
        <v>-1</v>
      </c>
      <c r="D651" t="s">
        <v>31</v>
      </c>
      <c r="E651" t="s">
        <v>901</v>
      </c>
      <c r="F651" s="69" t="s">
        <v>31</v>
      </c>
      <c r="G651" s="69" t="str">
        <f>IF(ISBLANK('400'!F47),"",'400'!F47)</f>
        <v/>
      </c>
      <c r="H651" s="69" t="e">
        <f t="shared" si="30"/>
        <v>#VALUE!</v>
      </c>
      <c r="I651" t="b">
        <f t="shared" si="31"/>
        <v>1</v>
      </c>
      <c r="K651" t="b">
        <f t="shared" si="32"/>
        <v>1</v>
      </c>
      <c r="L651" t="s">
        <v>24</v>
      </c>
    </row>
    <row r="652" spans="1:13" x14ac:dyDescent="0.2">
      <c r="A652" t="s">
        <v>943</v>
      </c>
      <c r="B652">
        <v>322</v>
      </c>
      <c r="C652">
        <v>1</v>
      </c>
      <c r="D652" t="s">
        <v>944</v>
      </c>
      <c r="E652" t="s">
        <v>945</v>
      </c>
      <c r="F652" s="69">
        <v>0</v>
      </c>
      <c r="G652" s="69">
        <f>IF(ISBLANK('500'!D17),"",'500'!D17)</f>
        <v>0</v>
      </c>
      <c r="H652" s="69">
        <f t="shared" si="30"/>
        <v>0</v>
      </c>
      <c r="I652" t="b">
        <f t="shared" si="31"/>
        <v>0</v>
      </c>
      <c r="K652" t="b">
        <f t="shared" si="32"/>
        <v>1</v>
      </c>
      <c r="L652" t="s">
        <v>137</v>
      </c>
    </row>
    <row r="653" spans="1:13" x14ac:dyDescent="0.2">
      <c r="A653" t="s">
        <v>943</v>
      </c>
      <c r="B653">
        <v>323</v>
      </c>
      <c r="C653">
        <v>1</v>
      </c>
      <c r="D653" t="s">
        <v>944</v>
      </c>
      <c r="E653" t="s">
        <v>886</v>
      </c>
      <c r="F653" s="69">
        <v>0</v>
      </c>
      <c r="G653" s="69">
        <f>IF(ISBLANK('500'!E17),"",'500'!E17)</f>
        <v>0</v>
      </c>
      <c r="H653" s="69">
        <f t="shared" si="30"/>
        <v>0</v>
      </c>
      <c r="I653" t="b">
        <f t="shared" si="31"/>
        <v>0</v>
      </c>
      <c r="K653" t="b">
        <f t="shared" si="32"/>
        <v>1</v>
      </c>
      <c r="L653" t="s">
        <v>137</v>
      </c>
    </row>
    <row r="654" spans="1:13" x14ac:dyDescent="0.2">
      <c r="A654" t="s">
        <v>943</v>
      </c>
      <c r="B654">
        <v>324</v>
      </c>
      <c r="C654">
        <v>1</v>
      </c>
      <c r="D654" t="s">
        <v>944</v>
      </c>
      <c r="E654" t="s">
        <v>887</v>
      </c>
      <c r="F654" s="69" t="s">
        <v>31</v>
      </c>
      <c r="G654" s="69" t="str">
        <f>IF(ISBLANK('500'!F17),"",'500'!F17)</f>
        <v/>
      </c>
      <c r="H654" s="69" t="e">
        <f t="shared" si="30"/>
        <v>#VALUE!</v>
      </c>
      <c r="I654" t="b">
        <f t="shared" si="31"/>
        <v>1</v>
      </c>
      <c r="K654" t="b">
        <f t="shared" si="32"/>
        <v>1</v>
      </c>
      <c r="L654" t="s">
        <v>24</v>
      </c>
      <c r="M654" t="s">
        <v>68</v>
      </c>
    </row>
    <row r="655" spans="1:13" x14ac:dyDescent="0.2">
      <c r="A655" t="s">
        <v>943</v>
      </c>
      <c r="B655">
        <v>325</v>
      </c>
      <c r="C655">
        <v>1</v>
      </c>
      <c r="D655" t="s">
        <v>944</v>
      </c>
      <c r="E655" t="s">
        <v>946</v>
      </c>
      <c r="F655" s="69" t="s">
        <v>31</v>
      </c>
      <c r="G655" s="69" t="str">
        <f>IF(ISBLANK('500'!G17),"",'500'!G17)</f>
        <v/>
      </c>
      <c r="H655" s="69" t="e">
        <f t="shared" si="30"/>
        <v>#VALUE!</v>
      </c>
      <c r="I655" t="b">
        <f t="shared" si="31"/>
        <v>1</v>
      </c>
      <c r="K655" t="b">
        <f t="shared" si="32"/>
        <v>1</v>
      </c>
      <c r="L655" t="s">
        <v>24</v>
      </c>
      <c r="M655" t="s">
        <v>68</v>
      </c>
    </row>
    <row r="656" spans="1:13" x14ac:dyDescent="0.2">
      <c r="A656" t="s">
        <v>943</v>
      </c>
      <c r="B656">
        <v>326</v>
      </c>
      <c r="C656">
        <v>1</v>
      </c>
      <c r="D656" t="s">
        <v>944</v>
      </c>
      <c r="E656" t="s">
        <v>947</v>
      </c>
      <c r="F656" s="69">
        <v>0</v>
      </c>
      <c r="G656" s="69">
        <f>IF(ISBLANK('500'!H17),"",'500'!H17)</f>
        <v>0</v>
      </c>
      <c r="H656" s="69">
        <f t="shared" si="30"/>
        <v>0</v>
      </c>
      <c r="I656" t="b">
        <f t="shared" si="31"/>
        <v>0</v>
      </c>
      <c r="K656" t="b">
        <f t="shared" si="32"/>
        <v>1</v>
      </c>
      <c r="L656" t="s">
        <v>137</v>
      </c>
    </row>
    <row r="657" spans="1:13" x14ac:dyDescent="0.2">
      <c r="A657" t="s">
        <v>943</v>
      </c>
      <c r="B657">
        <v>327</v>
      </c>
      <c r="C657">
        <v>1</v>
      </c>
      <c r="D657" t="s">
        <v>944</v>
      </c>
      <c r="E657" t="s">
        <v>948</v>
      </c>
      <c r="F657" s="69">
        <v>0</v>
      </c>
      <c r="G657" s="69" t="str">
        <f>IF(ISBLANK('500'!I17),"",'500'!I17)</f>
        <v>w: if &lt; 50th</v>
      </c>
      <c r="H657" s="69" t="e">
        <f t="shared" si="30"/>
        <v>#VALUE!</v>
      </c>
      <c r="I657" t="b">
        <f t="shared" si="31"/>
        <v>1</v>
      </c>
      <c r="K657" t="b">
        <f t="shared" si="32"/>
        <v>0</v>
      </c>
      <c r="L657" t="s">
        <v>137</v>
      </c>
    </row>
    <row r="658" spans="1:13" x14ac:dyDescent="0.2">
      <c r="A658" t="s">
        <v>943</v>
      </c>
      <c r="B658">
        <v>328</v>
      </c>
      <c r="C658">
        <v>1</v>
      </c>
      <c r="D658" t="s">
        <v>944</v>
      </c>
      <c r="E658" t="s">
        <v>949</v>
      </c>
      <c r="F658" s="69">
        <v>0</v>
      </c>
      <c r="G658" s="69" t="str">
        <f>IF(ISBLANK('500'!J17),"",'500'!J17)</f>
        <v>w: if &lt; 75th</v>
      </c>
      <c r="H658" s="69" t="e">
        <f t="shared" si="30"/>
        <v>#VALUE!</v>
      </c>
      <c r="I658" t="b">
        <f t="shared" si="31"/>
        <v>1</v>
      </c>
      <c r="K658" t="b">
        <f t="shared" si="32"/>
        <v>0</v>
      </c>
      <c r="L658" t="s">
        <v>137</v>
      </c>
    </row>
    <row r="659" spans="1:13" x14ac:dyDescent="0.2">
      <c r="A659" t="s">
        <v>943</v>
      </c>
      <c r="B659">
        <v>329</v>
      </c>
      <c r="C659">
        <v>1</v>
      </c>
      <c r="D659" t="s">
        <v>944</v>
      </c>
      <c r="E659" t="s">
        <v>950</v>
      </c>
      <c r="F659" s="69">
        <v>0</v>
      </c>
      <c r="G659" s="69" t="str">
        <f>IF(ISBLANK('500'!K17),"",'500'!K17)</f>
        <v>w: if &lt; 90th</v>
      </c>
      <c r="H659" s="69" t="e">
        <f t="shared" si="30"/>
        <v>#VALUE!</v>
      </c>
      <c r="I659" t="b">
        <f t="shared" si="31"/>
        <v>1</v>
      </c>
      <c r="K659" t="b">
        <f t="shared" si="32"/>
        <v>0</v>
      </c>
      <c r="L659" t="s">
        <v>137</v>
      </c>
    </row>
    <row r="660" spans="1:13" x14ac:dyDescent="0.2">
      <c r="A660" t="s">
        <v>943</v>
      </c>
      <c r="B660">
        <v>330</v>
      </c>
      <c r="C660">
        <v>1</v>
      </c>
      <c r="D660" t="s">
        <v>944</v>
      </c>
      <c r="E660" t="s">
        <v>951</v>
      </c>
      <c r="F660" s="69">
        <v>0</v>
      </c>
      <c r="G660" s="69" t="str">
        <f>IF(ISBLANK('500'!L17),"",'500'!L17)</f>
        <v>w: if &lt; 95th
w: if &lt; A &amp; C = No</v>
      </c>
      <c r="H660" s="69" t="e">
        <f t="shared" si="30"/>
        <v>#VALUE!</v>
      </c>
      <c r="I660" t="b">
        <f t="shared" si="31"/>
        <v>1</v>
      </c>
      <c r="K660" t="b">
        <f t="shared" si="32"/>
        <v>0</v>
      </c>
      <c r="L660" t="s">
        <v>137</v>
      </c>
    </row>
    <row r="661" spans="1:13" x14ac:dyDescent="0.2">
      <c r="A661" t="s">
        <v>943</v>
      </c>
      <c r="B661">
        <v>331</v>
      </c>
      <c r="C661">
        <v>-1</v>
      </c>
      <c r="D661" t="s">
        <v>31</v>
      </c>
      <c r="E661" t="s">
        <v>952</v>
      </c>
      <c r="F661" s="69">
        <v>0</v>
      </c>
      <c r="G661" s="69" t="e">
        <f>IF(ISBLANK('500'!#REF!),"",'500'!#REF!)</f>
        <v>#REF!</v>
      </c>
      <c r="H661" s="69" t="e">
        <f t="shared" si="30"/>
        <v>#REF!</v>
      </c>
      <c r="I661" t="b">
        <f t="shared" si="31"/>
        <v>1</v>
      </c>
      <c r="K661" t="e">
        <f t="shared" si="32"/>
        <v>#REF!</v>
      </c>
      <c r="L661" t="s">
        <v>137</v>
      </c>
    </row>
    <row r="662" spans="1:13" x14ac:dyDescent="0.2">
      <c r="A662" t="s">
        <v>943</v>
      </c>
      <c r="B662">
        <v>332</v>
      </c>
      <c r="C662">
        <v>-1</v>
      </c>
      <c r="D662" t="s">
        <v>31</v>
      </c>
      <c r="E662" t="s">
        <v>893</v>
      </c>
      <c r="F662" s="69">
        <v>0</v>
      </c>
      <c r="G662" s="69" t="e">
        <f>IF(ISBLANK('500'!#REF!),"",'500'!#REF!)</f>
        <v>#REF!</v>
      </c>
      <c r="H662" s="69" t="e">
        <f t="shared" si="30"/>
        <v>#REF!</v>
      </c>
      <c r="I662" t="b">
        <f t="shared" si="31"/>
        <v>1</v>
      </c>
      <c r="K662" t="e">
        <f t="shared" si="32"/>
        <v>#REF!</v>
      </c>
      <c r="L662" t="s">
        <v>137</v>
      </c>
    </row>
    <row r="663" spans="1:13" x14ac:dyDescent="0.2">
      <c r="A663" t="s">
        <v>943</v>
      </c>
      <c r="B663">
        <v>333</v>
      </c>
      <c r="C663">
        <v>-1</v>
      </c>
      <c r="D663" t="s">
        <v>31</v>
      </c>
      <c r="E663" t="s">
        <v>894</v>
      </c>
      <c r="F663" s="69" t="s">
        <v>31</v>
      </c>
      <c r="G663" s="69" t="e">
        <f>IF(ISBLANK('500'!#REF!),"",'500'!#REF!)</f>
        <v>#REF!</v>
      </c>
      <c r="H663" s="69" t="e">
        <f t="shared" si="30"/>
        <v>#REF!</v>
      </c>
      <c r="I663" t="b">
        <f t="shared" si="31"/>
        <v>1</v>
      </c>
      <c r="K663" t="e">
        <f t="shared" si="32"/>
        <v>#REF!</v>
      </c>
      <c r="L663" t="s">
        <v>24</v>
      </c>
      <c r="M663" t="s">
        <v>68</v>
      </c>
    </row>
    <row r="664" spans="1:13" x14ac:dyDescent="0.2">
      <c r="A664" t="s">
        <v>943</v>
      </c>
      <c r="B664">
        <v>334</v>
      </c>
      <c r="C664">
        <v>-1</v>
      </c>
      <c r="D664" t="s">
        <v>31</v>
      </c>
      <c r="E664" t="s">
        <v>832</v>
      </c>
      <c r="F664" s="69" t="s">
        <v>31</v>
      </c>
      <c r="G664" s="69" t="e">
        <f>IF(ISBLANK('500'!#REF!),"",'500'!#REF!)</f>
        <v>#REF!</v>
      </c>
      <c r="H664" s="69" t="e">
        <f t="shared" si="30"/>
        <v>#REF!</v>
      </c>
      <c r="I664" t="b">
        <f t="shared" si="31"/>
        <v>1</v>
      </c>
      <c r="K664" t="e">
        <f t="shared" si="32"/>
        <v>#REF!</v>
      </c>
      <c r="L664" t="s">
        <v>24</v>
      </c>
      <c r="M664" t="s">
        <v>68</v>
      </c>
    </row>
    <row r="665" spans="1:13" x14ac:dyDescent="0.2">
      <c r="A665" t="s">
        <v>943</v>
      </c>
      <c r="B665">
        <v>335</v>
      </c>
      <c r="C665">
        <v>-1</v>
      </c>
      <c r="D665" t="s">
        <v>31</v>
      </c>
      <c r="E665" t="s">
        <v>953</v>
      </c>
      <c r="F665" s="69">
        <v>0</v>
      </c>
      <c r="G665" s="69" t="e">
        <f>IF(ISBLANK('500'!#REF!),"",'500'!#REF!)</f>
        <v>#REF!</v>
      </c>
      <c r="H665" s="69" t="e">
        <f t="shared" si="30"/>
        <v>#REF!</v>
      </c>
      <c r="I665" t="b">
        <f t="shared" si="31"/>
        <v>1</v>
      </c>
      <c r="K665" t="e">
        <f t="shared" si="32"/>
        <v>#REF!</v>
      </c>
      <c r="L665" t="s">
        <v>137</v>
      </c>
    </row>
    <row r="666" spans="1:13" x14ac:dyDescent="0.2">
      <c r="A666" t="s">
        <v>943</v>
      </c>
      <c r="B666">
        <v>336</v>
      </c>
      <c r="C666">
        <v>-1</v>
      </c>
      <c r="D666" t="s">
        <v>31</v>
      </c>
      <c r="E666" t="s">
        <v>833</v>
      </c>
      <c r="F666" s="69">
        <v>0</v>
      </c>
      <c r="G666" s="69" t="e">
        <f>IF(ISBLANK('500'!#REF!),"",'500'!#REF!)</f>
        <v>#REF!</v>
      </c>
      <c r="H666" s="69" t="e">
        <f t="shared" si="30"/>
        <v>#REF!</v>
      </c>
      <c r="I666" t="b">
        <f t="shared" si="31"/>
        <v>1</v>
      </c>
      <c r="K666" t="e">
        <f t="shared" si="32"/>
        <v>#REF!</v>
      </c>
      <c r="L666" t="s">
        <v>137</v>
      </c>
    </row>
    <row r="667" spans="1:13" x14ac:dyDescent="0.2">
      <c r="A667" t="s">
        <v>943</v>
      </c>
      <c r="B667">
        <v>337</v>
      </c>
      <c r="C667">
        <v>-1</v>
      </c>
      <c r="D667" t="s">
        <v>31</v>
      </c>
      <c r="E667" t="s">
        <v>954</v>
      </c>
      <c r="F667" s="69">
        <v>0</v>
      </c>
      <c r="G667" s="69" t="e">
        <f>IF(ISBLANK('500'!#REF!),"",'500'!#REF!)</f>
        <v>#REF!</v>
      </c>
      <c r="H667" s="69" t="e">
        <f t="shared" si="30"/>
        <v>#REF!</v>
      </c>
      <c r="I667" t="b">
        <f t="shared" si="31"/>
        <v>1</v>
      </c>
      <c r="K667" t="e">
        <f t="shared" si="32"/>
        <v>#REF!</v>
      </c>
      <c r="L667" t="s">
        <v>137</v>
      </c>
    </row>
    <row r="668" spans="1:13" x14ac:dyDescent="0.2">
      <c r="A668" t="s">
        <v>943</v>
      </c>
      <c r="B668">
        <v>338</v>
      </c>
      <c r="C668">
        <v>-1</v>
      </c>
      <c r="D668" t="s">
        <v>31</v>
      </c>
      <c r="E668" t="s">
        <v>955</v>
      </c>
      <c r="F668" s="69">
        <v>0</v>
      </c>
      <c r="G668" s="69" t="e">
        <f>IF(ISBLANK('500'!#REF!),"",'500'!#REF!)</f>
        <v>#REF!</v>
      </c>
      <c r="H668" s="69" t="e">
        <f t="shared" si="30"/>
        <v>#REF!</v>
      </c>
      <c r="I668" t="b">
        <f t="shared" si="31"/>
        <v>1</v>
      </c>
      <c r="K668" t="e">
        <f t="shared" si="32"/>
        <v>#REF!</v>
      </c>
      <c r="L668" t="s">
        <v>137</v>
      </c>
    </row>
    <row r="669" spans="1:13" x14ac:dyDescent="0.2">
      <c r="A669" t="s">
        <v>943</v>
      </c>
      <c r="B669">
        <v>339</v>
      </c>
      <c r="C669">
        <v>-1</v>
      </c>
      <c r="D669" t="s">
        <v>31</v>
      </c>
      <c r="E669" t="s">
        <v>956</v>
      </c>
      <c r="F669" s="69">
        <v>0</v>
      </c>
      <c r="G669" s="69" t="e">
        <f>IF(ISBLANK('500'!#REF!),"",'500'!#REF!)</f>
        <v>#REF!</v>
      </c>
      <c r="H669" s="69" t="e">
        <f t="shared" si="30"/>
        <v>#REF!</v>
      </c>
      <c r="I669" t="b">
        <f t="shared" si="31"/>
        <v>1</v>
      </c>
      <c r="K669" t="e">
        <f t="shared" si="32"/>
        <v>#REF!</v>
      </c>
      <c r="L669" t="s">
        <v>137</v>
      </c>
    </row>
    <row r="670" spans="1:13" x14ac:dyDescent="0.2">
      <c r="A670" t="s">
        <v>943</v>
      </c>
      <c r="B670">
        <v>340</v>
      </c>
      <c r="C670">
        <v>-1</v>
      </c>
      <c r="D670" t="s">
        <v>31</v>
      </c>
      <c r="E670" t="s">
        <v>957</v>
      </c>
      <c r="F670" s="69" t="s">
        <v>31</v>
      </c>
      <c r="G670" s="69" t="str">
        <f>IF(ISBLANK('500'!C24),"",'500'!C24)</f>
        <v/>
      </c>
      <c r="H670" s="69" t="e">
        <f t="shared" si="30"/>
        <v>#VALUE!</v>
      </c>
      <c r="I670" t="b">
        <f t="shared" si="31"/>
        <v>1</v>
      </c>
      <c r="K670" t="b">
        <f t="shared" si="32"/>
        <v>1</v>
      </c>
      <c r="L670" t="s">
        <v>24</v>
      </c>
    </row>
    <row r="671" spans="1:13" x14ac:dyDescent="0.2">
      <c r="A671" t="s">
        <v>943</v>
      </c>
      <c r="B671">
        <v>341</v>
      </c>
      <c r="C671">
        <v>-1</v>
      </c>
      <c r="D671" t="s">
        <v>31</v>
      </c>
      <c r="E671" t="s">
        <v>958</v>
      </c>
      <c r="F671" s="69">
        <v>0</v>
      </c>
      <c r="G671" s="69" t="str">
        <f>IF(ISBLANK('500'!E42),"",'500'!E42)</f>
        <v>w: if &gt;= 50% OR &lt;= 25%</v>
      </c>
      <c r="H671" s="69" t="e">
        <f t="shared" si="30"/>
        <v>#VALUE!</v>
      </c>
      <c r="I671" t="b">
        <f t="shared" si="31"/>
        <v>1</v>
      </c>
      <c r="K671" t="b">
        <f t="shared" si="32"/>
        <v>0</v>
      </c>
      <c r="L671" t="s">
        <v>137</v>
      </c>
    </row>
    <row r="672" spans="1:13" x14ac:dyDescent="0.2">
      <c r="A672" t="s">
        <v>943</v>
      </c>
      <c r="B672">
        <v>342</v>
      </c>
      <c r="C672">
        <v>-1</v>
      </c>
      <c r="D672" t="s">
        <v>31</v>
      </c>
      <c r="E672" t="s">
        <v>959</v>
      </c>
      <c r="F672" s="69">
        <v>0</v>
      </c>
      <c r="G672" s="69" t="str">
        <f>IF(ISBLANK('500'!F43),"",'500'!F43)</f>
        <v>w: if &gt;= 25% OR &lt;= 6.25%</v>
      </c>
      <c r="H672" s="69" t="e">
        <f t="shared" si="30"/>
        <v>#VALUE!</v>
      </c>
      <c r="I672" t="b">
        <f t="shared" si="31"/>
        <v>1</v>
      </c>
      <c r="K672" t="b">
        <f t="shared" si="32"/>
        <v>0</v>
      </c>
      <c r="L672" t="s">
        <v>137</v>
      </c>
    </row>
    <row r="673" spans="1:12" x14ac:dyDescent="0.2">
      <c r="A673" t="s">
        <v>943</v>
      </c>
      <c r="B673">
        <v>343</v>
      </c>
      <c r="C673">
        <v>-1</v>
      </c>
      <c r="D673" t="s">
        <v>31</v>
      </c>
      <c r="E673" t="s">
        <v>244</v>
      </c>
      <c r="F673" s="69">
        <v>0</v>
      </c>
      <c r="G673" s="69" t="str">
        <f>IF(ISBLANK('500'!G44),"",'500'!G44)</f>
        <v>w: if &gt;= 10% OR &lt;= 1%</v>
      </c>
      <c r="H673" s="69" t="e">
        <f t="shared" si="30"/>
        <v>#VALUE!</v>
      </c>
      <c r="I673" t="b">
        <f t="shared" si="31"/>
        <v>1</v>
      </c>
      <c r="K673" t="b">
        <f t="shared" si="32"/>
        <v>0</v>
      </c>
      <c r="L673" t="s">
        <v>137</v>
      </c>
    </row>
    <row r="674" spans="1:12" x14ac:dyDescent="0.2">
      <c r="A674" t="s">
        <v>943</v>
      </c>
      <c r="B674">
        <v>344</v>
      </c>
      <c r="C674">
        <v>-1</v>
      </c>
      <c r="D674" t="s">
        <v>31</v>
      </c>
      <c r="E674" t="s">
        <v>960</v>
      </c>
      <c r="F674" s="69">
        <v>0</v>
      </c>
      <c r="G674" s="69" t="str">
        <f>IF(ISBLANK('500'!H45),"",'500'!H45)</f>
        <v>w: if &gt;= 5% OR &lt;= 0.25%</v>
      </c>
      <c r="H674" s="69" t="e">
        <f t="shared" si="30"/>
        <v>#VALUE!</v>
      </c>
      <c r="I674" t="b">
        <f t="shared" si="31"/>
        <v>1</v>
      </c>
      <c r="K674" t="b">
        <f t="shared" si="32"/>
        <v>0</v>
      </c>
      <c r="L674" t="s">
        <v>137</v>
      </c>
    </row>
    <row r="675" spans="1:12" x14ac:dyDescent="0.2">
      <c r="A675" t="s">
        <v>943</v>
      </c>
      <c r="B675">
        <v>345</v>
      </c>
      <c r="C675">
        <v>-1</v>
      </c>
      <c r="D675" t="s">
        <v>31</v>
      </c>
      <c r="E675" t="s">
        <v>443</v>
      </c>
      <c r="F675" s="69">
        <v>0</v>
      </c>
      <c r="G675" s="69" t="str">
        <f>IF(ISBLANK('500'!I46),"",'500'!I46)</f>
        <v>w: if &gt;= 0.5% OR &lt;= 0.0025%</v>
      </c>
      <c r="H675" s="69" t="e">
        <f t="shared" si="30"/>
        <v>#VALUE!</v>
      </c>
      <c r="I675" t="b">
        <f t="shared" si="31"/>
        <v>1</v>
      </c>
      <c r="K675" t="b">
        <f t="shared" si="32"/>
        <v>0</v>
      </c>
      <c r="L675" t="s">
        <v>137</v>
      </c>
    </row>
    <row r="676" spans="1:12" x14ac:dyDescent="0.2">
      <c r="A676" t="s">
        <v>943</v>
      </c>
      <c r="B676">
        <v>346</v>
      </c>
      <c r="C676">
        <v>-1</v>
      </c>
      <c r="D676" t="s">
        <v>31</v>
      </c>
      <c r="E676" t="s">
        <v>961</v>
      </c>
      <c r="F676" s="69">
        <v>0</v>
      </c>
      <c r="G676" s="69" t="str">
        <f>IF(ISBLANK('500'!E53),"",'500'!E53)</f>
        <v>w: if &gt;= 50% OR &lt;= 25%</v>
      </c>
      <c r="H676" s="69" t="e">
        <f t="shared" si="30"/>
        <v>#VALUE!</v>
      </c>
      <c r="I676" t="b">
        <f t="shared" si="31"/>
        <v>1</v>
      </c>
      <c r="K676" t="b">
        <f t="shared" si="32"/>
        <v>0</v>
      </c>
      <c r="L676" t="s">
        <v>137</v>
      </c>
    </row>
    <row r="677" spans="1:12" x14ac:dyDescent="0.2">
      <c r="A677" t="s">
        <v>943</v>
      </c>
      <c r="B677">
        <v>347</v>
      </c>
      <c r="C677">
        <v>-1</v>
      </c>
      <c r="D677" t="s">
        <v>31</v>
      </c>
      <c r="E677" t="s">
        <v>962</v>
      </c>
      <c r="F677" s="69">
        <v>0</v>
      </c>
      <c r="G677" s="69" t="str">
        <f>IF(ISBLANK('500'!F54),"",'500'!F54)</f>
        <v>w: if &gt;= 25% OR &lt;= 6.25%</v>
      </c>
      <c r="H677" s="69" t="e">
        <f t="shared" si="30"/>
        <v>#VALUE!</v>
      </c>
      <c r="I677" t="b">
        <f t="shared" si="31"/>
        <v>1</v>
      </c>
      <c r="K677" t="b">
        <f t="shared" si="32"/>
        <v>0</v>
      </c>
      <c r="L677" t="s">
        <v>137</v>
      </c>
    </row>
    <row r="678" spans="1:12" x14ac:dyDescent="0.2">
      <c r="A678" t="s">
        <v>943</v>
      </c>
      <c r="B678">
        <v>348</v>
      </c>
      <c r="C678">
        <v>-1</v>
      </c>
      <c r="D678" t="s">
        <v>31</v>
      </c>
      <c r="E678" t="s">
        <v>963</v>
      </c>
      <c r="F678" s="69">
        <v>0</v>
      </c>
      <c r="G678" s="69" t="str">
        <f>IF(ISBLANK('500'!G55),"",'500'!G55)</f>
        <v>w: if &gt;= 10% OR &lt;= 1%</v>
      </c>
      <c r="H678" s="69" t="e">
        <f t="shared" si="30"/>
        <v>#VALUE!</v>
      </c>
      <c r="I678" t="b">
        <f t="shared" si="31"/>
        <v>1</v>
      </c>
      <c r="K678" t="b">
        <f t="shared" si="32"/>
        <v>0</v>
      </c>
      <c r="L678" t="s">
        <v>137</v>
      </c>
    </row>
    <row r="679" spans="1:12" x14ac:dyDescent="0.2">
      <c r="A679" t="s">
        <v>943</v>
      </c>
      <c r="B679">
        <v>349</v>
      </c>
      <c r="C679">
        <v>-1</v>
      </c>
      <c r="D679" t="s">
        <v>31</v>
      </c>
      <c r="E679" t="s">
        <v>251</v>
      </c>
      <c r="F679" s="69">
        <v>0</v>
      </c>
      <c r="G679" s="69" t="str">
        <f>IF(ISBLANK('500'!H56),"",'500'!H56)</f>
        <v>w: if &gt;= 5% OR &lt;= 0.25%</v>
      </c>
      <c r="H679" s="69" t="e">
        <f t="shared" si="30"/>
        <v>#VALUE!</v>
      </c>
      <c r="I679" t="b">
        <f t="shared" si="31"/>
        <v>1</v>
      </c>
      <c r="K679" t="b">
        <f t="shared" si="32"/>
        <v>0</v>
      </c>
      <c r="L679" t="s">
        <v>137</v>
      </c>
    </row>
    <row r="680" spans="1:12" x14ac:dyDescent="0.2">
      <c r="A680" t="s">
        <v>943</v>
      </c>
      <c r="B680">
        <v>350</v>
      </c>
      <c r="C680">
        <v>-1</v>
      </c>
      <c r="D680" t="s">
        <v>31</v>
      </c>
      <c r="E680" t="s">
        <v>964</v>
      </c>
      <c r="F680" s="69">
        <v>0</v>
      </c>
      <c r="G680" s="69" t="str">
        <f>IF(ISBLANK('500'!I57),"",'500'!I57)</f>
        <v>w: if &gt;= 0.5% OR &lt;= 0.0025%</v>
      </c>
      <c r="H680" s="69" t="e">
        <f t="shared" si="30"/>
        <v>#VALUE!</v>
      </c>
      <c r="I680" t="b">
        <f t="shared" si="31"/>
        <v>1</v>
      </c>
      <c r="K680" t="b">
        <f t="shared" si="32"/>
        <v>0</v>
      </c>
      <c r="L680" t="s">
        <v>137</v>
      </c>
    </row>
    <row r="681" spans="1:12" x14ac:dyDescent="0.2">
      <c r="A681" t="s">
        <v>943</v>
      </c>
      <c r="B681">
        <v>351</v>
      </c>
      <c r="C681">
        <v>-1</v>
      </c>
      <c r="D681" t="s">
        <v>31</v>
      </c>
      <c r="E681" t="s">
        <v>481</v>
      </c>
      <c r="F681" s="69">
        <v>0</v>
      </c>
      <c r="G681" s="69" t="str">
        <f>IF(ISBLANK('500'!E64),"",'500'!E64)</f>
        <v>w: if &gt;= 50% OR &lt;= 25%</v>
      </c>
      <c r="H681" s="69" t="e">
        <f t="shared" si="30"/>
        <v>#VALUE!</v>
      </c>
      <c r="I681" t="b">
        <f t="shared" si="31"/>
        <v>1</v>
      </c>
      <c r="K681" t="b">
        <f t="shared" si="32"/>
        <v>0</v>
      </c>
      <c r="L681" t="s">
        <v>137</v>
      </c>
    </row>
    <row r="682" spans="1:12" x14ac:dyDescent="0.2">
      <c r="A682" t="s">
        <v>943</v>
      </c>
      <c r="B682">
        <v>352</v>
      </c>
      <c r="C682">
        <v>-1</v>
      </c>
      <c r="D682" t="s">
        <v>31</v>
      </c>
      <c r="E682" t="s">
        <v>965</v>
      </c>
      <c r="F682" s="69">
        <v>0</v>
      </c>
      <c r="G682" s="69" t="str">
        <f>IF(ISBLANK('500'!F65),"",'500'!F65)</f>
        <v>w: if &gt;= 25% OR &lt;= 6.25%</v>
      </c>
      <c r="H682" s="69" t="e">
        <f t="shared" si="30"/>
        <v>#VALUE!</v>
      </c>
      <c r="I682" t="b">
        <f t="shared" si="31"/>
        <v>1</v>
      </c>
      <c r="K682" t="b">
        <f t="shared" si="32"/>
        <v>0</v>
      </c>
      <c r="L682" t="s">
        <v>137</v>
      </c>
    </row>
    <row r="683" spans="1:12" x14ac:dyDescent="0.2">
      <c r="A683" t="s">
        <v>943</v>
      </c>
      <c r="B683">
        <v>353</v>
      </c>
      <c r="C683">
        <v>-1</v>
      </c>
      <c r="D683" t="s">
        <v>31</v>
      </c>
      <c r="E683" t="s">
        <v>966</v>
      </c>
      <c r="F683" s="69">
        <v>0</v>
      </c>
      <c r="G683" s="69" t="str">
        <f>IF(ISBLANK('500'!G66),"",'500'!G66)</f>
        <v>w: if &gt;= 10% OR &lt;= 1%</v>
      </c>
      <c r="H683" s="69" t="e">
        <f t="shared" si="30"/>
        <v>#VALUE!</v>
      </c>
      <c r="I683" t="b">
        <f t="shared" si="31"/>
        <v>1</v>
      </c>
      <c r="K683" t="b">
        <f t="shared" si="32"/>
        <v>0</v>
      </c>
      <c r="L683" t="s">
        <v>137</v>
      </c>
    </row>
    <row r="684" spans="1:12" x14ac:dyDescent="0.2">
      <c r="A684" t="s">
        <v>943</v>
      </c>
      <c r="B684">
        <v>354</v>
      </c>
      <c r="C684">
        <v>-1</v>
      </c>
      <c r="D684" t="s">
        <v>31</v>
      </c>
      <c r="E684" t="s">
        <v>967</v>
      </c>
      <c r="F684" s="69">
        <v>0</v>
      </c>
      <c r="G684" s="69" t="str">
        <f>IF(ISBLANK('500'!H67),"",'500'!H67)</f>
        <v>w: if &gt;= 5% OR &lt;= 0.25%</v>
      </c>
      <c r="H684" s="69" t="e">
        <f t="shared" si="30"/>
        <v>#VALUE!</v>
      </c>
      <c r="I684" t="b">
        <f t="shared" si="31"/>
        <v>1</v>
      </c>
      <c r="K684" t="b">
        <f t="shared" si="32"/>
        <v>0</v>
      </c>
      <c r="L684" t="s">
        <v>137</v>
      </c>
    </row>
    <row r="685" spans="1:12" x14ac:dyDescent="0.2">
      <c r="A685" t="s">
        <v>943</v>
      </c>
      <c r="B685">
        <v>355</v>
      </c>
      <c r="C685">
        <v>-1</v>
      </c>
      <c r="D685" t="s">
        <v>31</v>
      </c>
      <c r="E685" t="s">
        <v>968</v>
      </c>
      <c r="F685" s="69">
        <v>0</v>
      </c>
      <c r="G685" s="69" t="str">
        <f>IF(ISBLANK('500'!I68),"",'500'!I68)</f>
        <v>w: if &gt;= 0.5% OR &lt;= 0.0025%</v>
      </c>
      <c r="H685" s="69" t="e">
        <f t="shared" si="30"/>
        <v>#VALUE!</v>
      </c>
      <c r="I685" t="b">
        <f t="shared" si="31"/>
        <v>1</v>
      </c>
      <c r="K685" t="b">
        <f t="shared" si="32"/>
        <v>0</v>
      </c>
      <c r="L685" t="s">
        <v>137</v>
      </c>
    </row>
    <row r="686" spans="1:12" x14ac:dyDescent="0.2">
      <c r="A686" t="s">
        <v>943</v>
      </c>
      <c r="B686">
        <v>356</v>
      </c>
      <c r="C686">
        <v>-1</v>
      </c>
      <c r="D686" t="s">
        <v>31</v>
      </c>
      <c r="E686" t="s">
        <v>969</v>
      </c>
      <c r="F686" s="69" t="s">
        <v>31</v>
      </c>
      <c r="G686" s="69" t="str">
        <f>IF(ISBLANK('500'!C72),"",'500'!C72)</f>
        <v/>
      </c>
      <c r="H686" s="69" t="e">
        <f t="shared" si="30"/>
        <v>#VALUE!</v>
      </c>
      <c r="I686" t="b">
        <f t="shared" si="31"/>
        <v>1</v>
      </c>
      <c r="K686" t="b">
        <f t="shared" si="32"/>
        <v>1</v>
      </c>
      <c r="L686" t="s">
        <v>24</v>
      </c>
    </row>
    <row r="687" spans="1:12" x14ac:dyDescent="0.2">
      <c r="A687" t="s">
        <v>1002</v>
      </c>
      <c r="B687">
        <v>399</v>
      </c>
      <c r="C687">
        <v>1</v>
      </c>
      <c r="D687" t="s">
        <v>944</v>
      </c>
      <c r="E687" t="s">
        <v>945</v>
      </c>
      <c r="F687" s="69">
        <v>5765785</v>
      </c>
      <c r="G687" s="69">
        <f>IF(ISBLANK('502'!D17),"",'502'!D17)</f>
        <v>0</v>
      </c>
      <c r="H687" s="69">
        <f t="shared" si="30"/>
        <v>-5765785</v>
      </c>
      <c r="I687" t="b">
        <f t="shared" si="31"/>
        <v>0</v>
      </c>
      <c r="K687" t="b">
        <f t="shared" si="32"/>
        <v>0</v>
      </c>
      <c r="L687" t="s">
        <v>137</v>
      </c>
    </row>
    <row r="688" spans="1:12" x14ac:dyDescent="0.2">
      <c r="A688" t="s">
        <v>1002</v>
      </c>
      <c r="B688">
        <v>400</v>
      </c>
      <c r="C688">
        <v>1</v>
      </c>
      <c r="D688" t="s">
        <v>944</v>
      </c>
      <c r="E688" t="s">
        <v>886</v>
      </c>
      <c r="F688" s="69">
        <v>1223212</v>
      </c>
      <c r="G688" s="69">
        <f>IF(ISBLANK('502'!E17),"",'502'!E17)</f>
        <v>0</v>
      </c>
      <c r="H688" s="69">
        <f t="shared" si="30"/>
        <v>-1223212</v>
      </c>
      <c r="I688" t="b">
        <f t="shared" si="31"/>
        <v>0</v>
      </c>
      <c r="K688" t="b">
        <f t="shared" si="32"/>
        <v>0</v>
      </c>
      <c r="L688" t="s">
        <v>137</v>
      </c>
    </row>
    <row r="689" spans="1:13" x14ac:dyDescent="0.2">
      <c r="A689" t="s">
        <v>1002</v>
      </c>
      <c r="B689">
        <v>401</v>
      </c>
      <c r="C689">
        <v>1</v>
      </c>
      <c r="D689" t="s">
        <v>944</v>
      </c>
      <c r="E689" t="s">
        <v>887</v>
      </c>
      <c r="F689" s="69" t="s">
        <v>25</v>
      </c>
      <c r="G689" s="69" t="str">
        <f>IF(ISBLANK('502'!F17),"",'502'!F17)</f>
        <v/>
      </c>
      <c r="H689" s="69" t="e">
        <f t="shared" si="30"/>
        <v>#VALUE!</v>
      </c>
      <c r="I689" t="b">
        <f t="shared" si="31"/>
        <v>1</v>
      </c>
      <c r="K689" t="b">
        <f t="shared" si="32"/>
        <v>0</v>
      </c>
      <c r="L689" t="s">
        <v>24</v>
      </c>
      <c r="M689" t="s">
        <v>68</v>
      </c>
    </row>
    <row r="690" spans="1:13" x14ac:dyDescent="0.2">
      <c r="A690" t="s">
        <v>1002</v>
      </c>
      <c r="B690">
        <v>402</v>
      </c>
      <c r="C690">
        <v>1</v>
      </c>
      <c r="D690" t="s">
        <v>944</v>
      </c>
      <c r="E690" t="s">
        <v>946</v>
      </c>
      <c r="F690" s="69" t="s">
        <v>28</v>
      </c>
      <c r="G690" s="69" t="str">
        <f>IF(ISBLANK('502'!G17),"",'502'!G17)</f>
        <v/>
      </c>
      <c r="H690" s="69" t="e">
        <f t="shared" si="30"/>
        <v>#VALUE!</v>
      </c>
      <c r="I690" t="b">
        <f t="shared" si="31"/>
        <v>1</v>
      </c>
      <c r="K690" t="b">
        <f t="shared" si="32"/>
        <v>0</v>
      </c>
      <c r="L690" t="s">
        <v>24</v>
      </c>
      <c r="M690" t="s">
        <v>68</v>
      </c>
    </row>
    <row r="691" spans="1:13" x14ac:dyDescent="0.2">
      <c r="A691" t="s">
        <v>1002</v>
      </c>
      <c r="B691">
        <v>403</v>
      </c>
      <c r="C691">
        <v>1</v>
      </c>
      <c r="D691" t="s">
        <v>944</v>
      </c>
      <c r="E691" t="s">
        <v>947</v>
      </c>
      <c r="F691" s="69">
        <v>113231</v>
      </c>
      <c r="G691" s="69">
        <f>IF(ISBLANK('502'!H17),"",'502'!H17)</f>
        <v>0</v>
      </c>
      <c r="H691" s="69">
        <f t="shared" si="30"/>
        <v>-113231</v>
      </c>
      <c r="I691" t="b">
        <f t="shared" si="31"/>
        <v>0</v>
      </c>
      <c r="K691" t="b">
        <f t="shared" si="32"/>
        <v>0</v>
      </c>
      <c r="L691" t="s">
        <v>137</v>
      </c>
    </row>
    <row r="692" spans="1:13" x14ac:dyDescent="0.2">
      <c r="A692" t="s">
        <v>1002</v>
      </c>
      <c r="B692">
        <v>404</v>
      </c>
      <c r="C692">
        <v>1</v>
      </c>
      <c r="D692" t="s">
        <v>944</v>
      </c>
      <c r="E692" t="s">
        <v>948</v>
      </c>
      <c r="F692" s="69">
        <v>0</v>
      </c>
      <c r="G692" s="69" t="str">
        <f>IF(ISBLANK('502'!I17),"",'502'!I17)</f>
        <v>&gt; 50th w: if &lt; 50th</v>
      </c>
      <c r="H692" s="69" t="e">
        <f t="shared" si="30"/>
        <v>#VALUE!</v>
      </c>
      <c r="I692" t="b">
        <f t="shared" si="31"/>
        <v>1</v>
      </c>
      <c r="K692" t="b">
        <f t="shared" si="32"/>
        <v>0</v>
      </c>
      <c r="L692" t="s">
        <v>137</v>
      </c>
    </row>
    <row r="693" spans="1:13" x14ac:dyDescent="0.2">
      <c r="A693" t="s">
        <v>1002</v>
      </c>
      <c r="B693">
        <v>405</v>
      </c>
      <c r="C693">
        <v>1</v>
      </c>
      <c r="D693" t="s">
        <v>944</v>
      </c>
      <c r="E693" t="s">
        <v>949</v>
      </c>
      <c r="F693" s="69">
        <v>0</v>
      </c>
      <c r="G693" s="69" t="str">
        <f>IF(ISBLANK('502'!J17),"",'502'!J17)</f>
        <v>&gt; 75th w: if &lt; 75th</v>
      </c>
      <c r="H693" s="69" t="e">
        <f t="shared" si="30"/>
        <v>#VALUE!</v>
      </c>
      <c r="I693" t="b">
        <f t="shared" si="31"/>
        <v>1</v>
      </c>
      <c r="K693" t="b">
        <f t="shared" si="32"/>
        <v>0</v>
      </c>
      <c r="L693" t="s">
        <v>137</v>
      </c>
    </row>
    <row r="694" spans="1:13" x14ac:dyDescent="0.2">
      <c r="A694" t="s">
        <v>1002</v>
      </c>
      <c r="B694">
        <v>406</v>
      </c>
      <c r="C694">
        <v>1</v>
      </c>
      <c r="D694" t="s">
        <v>944</v>
      </c>
      <c r="E694" t="s">
        <v>950</v>
      </c>
      <c r="F694" s="69">
        <v>0</v>
      </c>
      <c r="G694" s="69" t="str">
        <f>IF(ISBLANK('502'!K17),"",'502'!K17)</f>
        <v>&gt; 90th w: if &lt; 90th</v>
      </c>
      <c r="H694" s="69" t="e">
        <f t="shared" si="30"/>
        <v>#VALUE!</v>
      </c>
      <c r="I694" t="b">
        <f t="shared" si="31"/>
        <v>1</v>
      </c>
      <c r="K694" t="b">
        <f t="shared" si="32"/>
        <v>0</v>
      </c>
      <c r="L694" t="s">
        <v>137</v>
      </c>
    </row>
    <row r="695" spans="1:13" x14ac:dyDescent="0.2">
      <c r="A695" t="s">
        <v>1002</v>
      </c>
      <c r="B695">
        <v>407</v>
      </c>
      <c r="C695">
        <v>1</v>
      </c>
      <c r="D695" t="s">
        <v>944</v>
      </c>
      <c r="E695" t="s">
        <v>951</v>
      </c>
      <c r="F695" s="69">
        <v>0</v>
      </c>
      <c r="G695" s="69" t="str">
        <f>IF(ISBLANK('502'!L17),"",'502'!L17)</f>
        <v>&gt; 95th w: if &lt; 95th
w: if &lt; A</v>
      </c>
      <c r="H695" s="69" t="e">
        <f t="shared" si="30"/>
        <v>#VALUE!</v>
      </c>
      <c r="I695" t="b">
        <f t="shared" si="31"/>
        <v>1</v>
      </c>
      <c r="K695" t="b">
        <f t="shared" si="32"/>
        <v>0</v>
      </c>
      <c r="L695" t="s">
        <v>137</v>
      </c>
    </row>
    <row r="696" spans="1:13" x14ac:dyDescent="0.2">
      <c r="A696" t="s">
        <v>1002</v>
      </c>
      <c r="B696">
        <v>408</v>
      </c>
      <c r="C696">
        <v>-1</v>
      </c>
      <c r="D696" t="s">
        <v>31</v>
      </c>
      <c r="E696" t="s">
        <v>952</v>
      </c>
      <c r="F696" s="69">
        <v>4345543</v>
      </c>
      <c r="G696" s="69" t="e">
        <f>IF(ISBLANK('502'!#REF!),"",'502'!#REF!)</f>
        <v>#REF!</v>
      </c>
      <c r="H696" s="69" t="e">
        <f t="shared" si="30"/>
        <v>#REF!</v>
      </c>
      <c r="I696" t="b">
        <f t="shared" si="31"/>
        <v>1</v>
      </c>
      <c r="K696" t="e">
        <f t="shared" si="32"/>
        <v>#REF!</v>
      </c>
      <c r="L696" t="s">
        <v>137</v>
      </c>
    </row>
    <row r="697" spans="1:13" x14ac:dyDescent="0.2">
      <c r="A697" t="s">
        <v>1002</v>
      </c>
      <c r="B697">
        <v>409</v>
      </c>
      <c r="C697">
        <v>-1</v>
      </c>
      <c r="D697" t="s">
        <v>31</v>
      </c>
      <c r="E697" t="s">
        <v>893</v>
      </c>
      <c r="F697" s="69">
        <v>122122</v>
      </c>
      <c r="G697" s="69" t="e">
        <f>IF(ISBLANK('502'!#REF!),"",'502'!#REF!)</f>
        <v>#REF!</v>
      </c>
      <c r="H697" s="69" t="e">
        <f t="shared" si="30"/>
        <v>#REF!</v>
      </c>
      <c r="I697" t="b">
        <f t="shared" si="31"/>
        <v>1</v>
      </c>
      <c r="K697" t="e">
        <f t="shared" si="32"/>
        <v>#REF!</v>
      </c>
      <c r="L697" t="s">
        <v>137</v>
      </c>
    </row>
    <row r="698" spans="1:13" x14ac:dyDescent="0.2">
      <c r="A698" t="s">
        <v>1002</v>
      </c>
      <c r="B698">
        <v>410</v>
      </c>
      <c r="C698">
        <v>-1</v>
      </c>
      <c r="D698" t="s">
        <v>31</v>
      </c>
      <c r="E698" t="s">
        <v>894</v>
      </c>
      <c r="F698" s="69" t="s">
        <v>25</v>
      </c>
      <c r="G698" s="69" t="e">
        <f>IF(ISBLANK('502'!#REF!),"",'502'!#REF!)</f>
        <v>#REF!</v>
      </c>
      <c r="H698" s="69" t="e">
        <f t="shared" si="30"/>
        <v>#REF!</v>
      </c>
      <c r="I698" t="b">
        <f t="shared" si="31"/>
        <v>1</v>
      </c>
      <c r="K698" t="e">
        <f t="shared" si="32"/>
        <v>#REF!</v>
      </c>
      <c r="L698" t="s">
        <v>24</v>
      </c>
      <c r="M698" t="s">
        <v>68</v>
      </c>
    </row>
    <row r="699" spans="1:13" x14ac:dyDescent="0.2">
      <c r="A699" t="s">
        <v>1002</v>
      </c>
      <c r="B699">
        <v>411</v>
      </c>
      <c r="C699">
        <v>-1</v>
      </c>
      <c r="D699" t="s">
        <v>31</v>
      </c>
      <c r="E699" t="s">
        <v>832</v>
      </c>
      <c r="F699" s="69" t="s">
        <v>28</v>
      </c>
      <c r="G699" s="69" t="e">
        <f>IF(ISBLANK('502'!#REF!),"",'502'!#REF!)</f>
        <v>#REF!</v>
      </c>
      <c r="H699" s="69" t="e">
        <f t="shared" si="30"/>
        <v>#REF!</v>
      </c>
      <c r="I699" t="b">
        <f t="shared" si="31"/>
        <v>1</v>
      </c>
      <c r="K699" t="e">
        <f t="shared" si="32"/>
        <v>#REF!</v>
      </c>
      <c r="L699" t="s">
        <v>24</v>
      </c>
      <c r="M699" t="s">
        <v>68</v>
      </c>
    </row>
    <row r="700" spans="1:13" x14ac:dyDescent="0.2">
      <c r="A700" t="s">
        <v>1002</v>
      </c>
      <c r="B700">
        <v>412</v>
      </c>
      <c r="C700">
        <v>-1</v>
      </c>
      <c r="D700" t="s">
        <v>31</v>
      </c>
      <c r="E700" t="s">
        <v>953</v>
      </c>
      <c r="F700" s="69">
        <v>123</v>
      </c>
      <c r="G700" s="69" t="e">
        <f>IF(ISBLANK('502'!#REF!),"",'502'!#REF!)</f>
        <v>#REF!</v>
      </c>
      <c r="H700" s="69" t="e">
        <f t="shared" si="30"/>
        <v>#REF!</v>
      </c>
      <c r="I700" t="b">
        <f t="shared" si="31"/>
        <v>1</v>
      </c>
      <c r="K700" t="e">
        <f t="shared" si="32"/>
        <v>#REF!</v>
      </c>
      <c r="L700" t="s">
        <v>137</v>
      </c>
    </row>
    <row r="701" spans="1:13" x14ac:dyDescent="0.2">
      <c r="A701" t="s">
        <v>1002</v>
      </c>
      <c r="B701">
        <v>413</v>
      </c>
      <c r="C701">
        <v>-1</v>
      </c>
      <c r="D701" t="s">
        <v>31</v>
      </c>
      <c r="E701" t="s">
        <v>833</v>
      </c>
      <c r="F701" s="69">
        <v>0</v>
      </c>
      <c r="G701" s="69" t="e">
        <f>IF(ISBLANK('502'!#REF!),"",'502'!#REF!)</f>
        <v>#REF!</v>
      </c>
      <c r="H701" s="69" t="e">
        <f t="shared" si="30"/>
        <v>#REF!</v>
      </c>
      <c r="I701" t="b">
        <f t="shared" si="31"/>
        <v>1</v>
      </c>
      <c r="K701" t="e">
        <f t="shared" si="32"/>
        <v>#REF!</v>
      </c>
      <c r="L701" t="s">
        <v>137</v>
      </c>
    </row>
    <row r="702" spans="1:13" x14ac:dyDescent="0.2">
      <c r="A702" t="s">
        <v>1002</v>
      </c>
      <c r="B702">
        <v>414</v>
      </c>
      <c r="C702">
        <v>-1</v>
      </c>
      <c r="D702" t="s">
        <v>31</v>
      </c>
      <c r="E702" t="s">
        <v>954</v>
      </c>
      <c r="F702" s="69">
        <v>0</v>
      </c>
      <c r="G702" s="69" t="e">
        <f>IF(ISBLANK('502'!#REF!),"",'502'!#REF!)</f>
        <v>#REF!</v>
      </c>
      <c r="H702" s="69" t="e">
        <f t="shared" si="30"/>
        <v>#REF!</v>
      </c>
      <c r="I702" t="b">
        <f t="shared" si="31"/>
        <v>1</v>
      </c>
      <c r="K702" t="e">
        <f t="shared" si="32"/>
        <v>#REF!</v>
      </c>
      <c r="L702" t="s">
        <v>137</v>
      </c>
    </row>
    <row r="703" spans="1:13" x14ac:dyDescent="0.2">
      <c r="A703" t="s">
        <v>1002</v>
      </c>
      <c r="B703">
        <v>415</v>
      </c>
      <c r="C703">
        <v>-1</v>
      </c>
      <c r="D703" t="s">
        <v>31</v>
      </c>
      <c r="E703" t="s">
        <v>955</v>
      </c>
      <c r="F703" s="69">
        <v>0</v>
      </c>
      <c r="G703" s="69" t="e">
        <f>IF(ISBLANK('502'!#REF!),"",'502'!#REF!)</f>
        <v>#REF!</v>
      </c>
      <c r="H703" s="69" t="e">
        <f t="shared" si="30"/>
        <v>#REF!</v>
      </c>
      <c r="I703" t="b">
        <f t="shared" si="31"/>
        <v>1</v>
      </c>
      <c r="K703" t="e">
        <f t="shared" si="32"/>
        <v>#REF!</v>
      </c>
      <c r="L703" t="s">
        <v>137</v>
      </c>
    </row>
    <row r="704" spans="1:13" x14ac:dyDescent="0.2">
      <c r="A704" t="s">
        <v>1002</v>
      </c>
      <c r="B704">
        <v>416</v>
      </c>
      <c r="C704">
        <v>-1</v>
      </c>
      <c r="D704" t="s">
        <v>31</v>
      </c>
      <c r="E704" t="s">
        <v>956</v>
      </c>
      <c r="F704" s="69">
        <v>0</v>
      </c>
      <c r="G704" s="69" t="e">
        <f>IF(ISBLANK('502'!#REF!),"",'502'!#REF!)</f>
        <v>#REF!</v>
      </c>
      <c r="H704" s="69" t="e">
        <f t="shared" si="30"/>
        <v>#REF!</v>
      </c>
      <c r="I704" t="b">
        <f t="shared" si="31"/>
        <v>1</v>
      </c>
      <c r="K704" t="e">
        <f t="shared" si="32"/>
        <v>#REF!</v>
      </c>
      <c r="L704" t="s">
        <v>137</v>
      </c>
    </row>
    <row r="705" spans="1:12" x14ac:dyDescent="0.2">
      <c r="A705" t="s">
        <v>1002</v>
      </c>
      <c r="B705">
        <v>417</v>
      </c>
      <c r="C705">
        <v>-1</v>
      </c>
      <c r="D705" t="s">
        <v>31</v>
      </c>
      <c r="E705" t="s">
        <v>957</v>
      </c>
      <c r="F705" s="69" t="s">
        <v>31</v>
      </c>
      <c r="G705" s="69" t="str">
        <f>IF(ISBLANK('502'!C24),"",'502'!C24)</f>
        <v/>
      </c>
      <c r="H705" s="69" t="e">
        <f t="shared" si="30"/>
        <v>#VALUE!</v>
      </c>
      <c r="I705" t="b">
        <f t="shared" si="31"/>
        <v>1</v>
      </c>
      <c r="K705" t="b">
        <f t="shared" si="32"/>
        <v>1</v>
      </c>
      <c r="L705" t="s">
        <v>24</v>
      </c>
    </row>
    <row r="706" spans="1:12" x14ac:dyDescent="0.2">
      <c r="A706" t="s">
        <v>1002</v>
      </c>
      <c r="B706">
        <v>418</v>
      </c>
      <c r="C706">
        <v>-1</v>
      </c>
      <c r="D706" t="s">
        <v>31</v>
      </c>
      <c r="E706" t="s">
        <v>1003</v>
      </c>
      <c r="F706" s="69">
        <v>0</v>
      </c>
      <c r="G706" s="69" t="str">
        <f>IF(ISBLANK('502'!E43),"",'502'!E43)</f>
        <v>w: if &gt;= 50% OR &lt;= 25%</v>
      </c>
      <c r="H706" s="69" t="e">
        <f t="shared" si="30"/>
        <v>#VALUE!</v>
      </c>
      <c r="I706" t="b">
        <f t="shared" si="31"/>
        <v>1</v>
      </c>
      <c r="K706" t="b">
        <f t="shared" si="32"/>
        <v>0</v>
      </c>
      <c r="L706" t="s">
        <v>137</v>
      </c>
    </row>
    <row r="707" spans="1:12" x14ac:dyDescent="0.2">
      <c r="A707" t="s">
        <v>1002</v>
      </c>
      <c r="B707">
        <v>419</v>
      </c>
      <c r="C707">
        <v>-1</v>
      </c>
      <c r="D707" t="s">
        <v>31</v>
      </c>
      <c r="E707" t="s">
        <v>426</v>
      </c>
      <c r="F707" s="69">
        <v>0</v>
      </c>
      <c r="G707" s="69" t="str">
        <f>IF(ISBLANK('502'!F44),"",'502'!F44)</f>
        <v>w: if &gt;= 25% OR &lt;= 6.25%</v>
      </c>
      <c r="H707" s="69" t="e">
        <f t="shared" si="30"/>
        <v>#VALUE!</v>
      </c>
      <c r="I707" t="b">
        <f t="shared" si="31"/>
        <v>1</v>
      </c>
      <c r="K707" t="b">
        <f t="shared" si="32"/>
        <v>0</v>
      </c>
      <c r="L707" t="s">
        <v>137</v>
      </c>
    </row>
    <row r="708" spans="1:12" x14ac:dyDescent="0.2">
      <c r="A708" t="s">
        <v>1002</v>
      </c>
      <c r="B708">
        <v>420</v>
      </c>
      <c r="C708">
        <v>-1</v>
      </c>
      <c r="D708" t="s">
        <v>31</v>
      </c>
      <c r="E708" t="s">
        <v>1004</v>
      </c>
      <c r="F708" s="69">
        <v>0</v>
      </c>
      <c r="G708" s="69" t="str">
        <f>IF(ISBLANK('502'!G45),"",'502'!G45)</f>
        <v>w: if &gt;= 10% OR &lt;= 1%</v>
      </c>
      <c r="H708" s="69" t="e">
        <f t="shared" si="30"/>
        <v>#VALUE!</v>
      </c>
      <c r="I708" t="b">
        <f t="shared" si="31"/>
        <v>1</v>
      </c>
      <c r="K708" t="b">
        <f t="shared" si="32"/>
        <v>0</v>
      </c>
      <c r="L708" t="s">
        <v>137</v>
      </c>
    </row>
    <row r="709" spans="1:12" x14ac:dyDescent="0.2">
      <c r="A709" t="s">
        <v>1002</v>
      </c>
      <c r="B709">
        <v>421</v>
      </c>
      <c r="C709">
        <v>-1</v>
      </c>
      <c r="D709" t="s">
        <v>31</v>
      </c>
      <c r="E709" t="s">
        <v>1005</v>
      </c>
      <c r="F709" s="69">
        <v>0</v>
      </c>
      <c r="G709" s="69" t="str">
        <f>IF(ISBLANK('502'!H46),"",'502'!H46)</f>
        <v>w: if &gt;= 5% OR &lt;= 0.25%</v>
      </c>
      <c r="H709" s="69" t="e">
        <f t="shared" si="30"/>
        <v>#VALUE!</v>
      </c>
      <c r="I709" t="b">
        <f t="shared" si="31"/>
        <v>1</v>
      </c>
      <c r="K709" t="b">
        <f t="shared" si="32"/>
        <v>0</v>
      </c>
      <c r="L709" t="s">
        <v>137</v>
      </c>
    </row>
    <row r="710" spans="1:12" x14ac:dyDescent="0.2">
      <c r="A710" t="s">
        <v>1002</v>
      </c>
      <c r="B710">
        <v>422</v>
      </c>
      <c r="C710">
        <v>-1</v>
      </c>
      <c r="D710" t="s">
        <v>31</v>
      </c>
      <c r="E710" t="s">
        <v>1006</v>
      </c>
      <c r="F710" s="69">
        <v>0</v>
      </c>
      <c r="G710" s="69" t="str">
        <f>IF(ISBLANK('502'!I47),"",'502'!I47)</f>
        <v>w: if &gt;= 0.5% OR &lt;= 0.0025%</v>
      </c>
      <c r="H710" s="69" t="e">
        <f t="shared" ref="H710:H773" si="33">G710-F710</f>
        <v>#VALUE!</v>
      </c>
      <c r="I710" t="b">
        <f t="shared" ref="I710:I773" si="34">ISERROR(H710)</f>
        <v>1</v>
      </c>
      <c r="K710" t="b">
        <f t="shared" ref="K710:K773" si="35">G710=F710</f>
        <v>0</v>
      </c>
      <c r="L710" t="s">
        <v>137</v>
      </c>
    </row>
    <row r="711" spans="1:12" x14ac:dyDescent="0.2">
      <c r="A711" t="s">
        <v>1002</v>
      </c>
      <c r="B711">
        <v>423</v>
      </c>
      <c r="C711">
        <v>-1</v>
      </c>
      <c r="D711" t="s">
        <v>31</v>
      </c>
      <c r="E711" t="s">
        <v>1007</v>
      </c>
      <c r="F711" s="69">
        <v>0</v>
      </c>
      <c r="G711" s="69" t="str">
        <f>IF(ISBLANK('502'!E54),"",'502'!E54)</f>
        <v>w: if &gt;= 50% OR &lt;= 25%</v>
      </c>
      <c r="H711" s="69" t="e">
        <f t="shared" si="33"/>
        <v>#VALUE!</v>
      </c>
      <c r="I711" t="b">
        <f t="shared" si="34"/>
        <v>1</v>
      </c>
      <c r="K711" t="b">
        <f t="shared" si="35"/>
        <v>0</v>
      </c>
      <c r="L711" t="s">
        <v>137</v>
      </c>
    </row>
    <row r="712" spans="1:12" x14ac:dyDescent="0.2">
      <c r="A712" t="s">
        <v>1002</v>
      </c>
      <c r="B712">
        <v>424</v>
      </c>
      <c r="C712">
        <v>-1</v>
      </c>
      <c r="D712" t="s">
        <v>31</v>
      </c>
      <c r="E712" t="s">
        <v>1008</v>
      </c>
      <c r="F712" s="69">
        <v>0</v>
      </c>
      <c r="G712" s="69" t="str">
        <f>IF(ISBLANK('502'!F55),"",'502'!F55)</f>
        <v>w: if &gt;= 25% OR &lt;= 6.25%</v>
      </c>
      <c r="H712" s="69" t="e">
        <f t="shared" si="33"/>
        <v>#VALUE!</v>
      </c>
      <c r="I712" t="b">
        <f t="shared" si="34"/>
        <v>1</v>
      </c>
      <c r="K712" t="b">
        <f t="shared" si="35"/>
        <v>0</v>
      </c>
      <c r="L712" t="s">
        <v>137</v>
      </c>
    </row>
    <row r="713" spans="1:12" x14ac:dyDescent="0.2">
      <c r="A713" t="s">
        <v>1002</v>
      </c>
      <c r="B713">
        <v>425</v>
      </c>
      <c r="C713">
        <v>-1</v>
      </c>
      <c r="D713" t="s">
        <v>31</v>
      </c>
      <c r="E713" t="s">
        <v>455</v>
      </c>
      <c r="F713" s="69">
        <v>0</v>
      </c>
      <c r="G713" s="69" t="str">
        <f>IF(ISBLANK('502'!G56),"",'502'!G56)</f>
        <v>w: if &gt;= 10% OR &lt;= 1%</v>
      </c>
      <c r="H713" s="69" t="e">
        <f t="shared" si="33"/>
        <v>#VALUE!</v>
      </c>
      <c r="I713" t="b">
        <f t="shared" si="34"/>
        <v>1</v>
      </c>
      <c r="K713" t="b">
        <f t="shared" si="35"/>
        <v>0</v>
      </c>
      <c r="L713" t="s">
        <v>137</v>
      </c>
    </row>
    <row r="714" spans="1:12" x14ac:dyDescent="0.2">
      <c r="A714" t="s">
        <v>1002</v>
      </c>
      <c r="B714">
        <v>426</v>
      </c>
      <c r="C714">
        <v>-1</v>
      </c>
      <c r="D714" t="s">
        <v>31</v>
      </c>
      <c r="E714" t="s">
        <v>1009</v>
      </c>
      <c r="F714" s="69">
        <v>0</v>
      </c>
      <c r="G714" s="69" t="str">
        <f>IF(ISBLANK('502'!H57),"",'502'!H57)</f>
        <v>w: if &gt;= 5% OR &lt;= 0.25%</v>
      </c>
      <c r="H714" s="69" t="e">
        <f t="shared" si="33"/>
        <v>#VALUE!</v>
      </c>
      <c r="I714" t="b">
        <f t="shared" si="34"/>
        <v>1</v>
      </c>
      <c r="K714" t="b">
        <f t="shared" si="35"/>
        <v>0</v>
      </c>
      <c r="L714" t="s">
        <v>137</v>
      </c>
    </row>
    <row r="715" spans="1:12" x14ac:dyDescent="0.2">
      <c r="A715" t="s">
        <v>1002</v>
      </c>
      <c r="B715">
        <v>427</v>
      </c>
      <c r="C715">
        <v>-1</v>
      </c>
      <c r="D715" t="s">
        <v>31</v>
      </c>
      <c r="E715" t="s">
        <v>1010</v>
      </c>
      <c r="F715" s="69">
        <v>0</v>
      </c>
      <c r="G715" s="69" t="str">
        <f>IF(ISBLANK('502'!I58),"",'502'!I58)</f>
        <v>w: if &gt;= 0.5% OR &lt;= 0.0025%</v>
      </c>
      <c r="H715" s="69" t="e">
        <f t="shared" si="33"/>
        <v>#VALUE!</v>
      </c>
      <c r="I715" t="b">
        <f t="shared" si="34"/>
        <v>1</v>
      </c>
      <c r="K715" t="b">
        <f t="shared" si="35"/>
        <v>0</v>
      </c>
      <c r="L715" t="s">
        <v>137</v>
      </c>
    </row>
    <row r="716" spans="1:12" x14ac:dyDescent="0.2">
      <c r="A716" t="s">
        <v>1002</v>
      </c>
      <c r="B716">
        <v>428</v>
      </c>
      <c r="C716">
        <v>-1</v>
      </c>
      <c r="D716" t="s">
        <v>31</v>
      </c>
      <c r="E716" t="s">
        <v>1011</v>
      </c>
      <c r="F716" s="69">
        <v>0</v>
      </c>
      <c r="G716" s="69" t="str">
        <f>IF(ISBLANK('502'!E65),"",'502'!E65)</f>
        <v>w: if &gt;= 50% OR &lt;= 25%</v>
      </c>
      <c r="H716" s="69" t="e">
        <f t="shared" si="33"/>
        <v>#VALUE!</v>
      </c>
      <c r="I716" t="b">
        <f t="shared" si="34"/>
        <v>1</v>
      </c>
      <c r="K716" t="b">
        <f t="shared" si="35"/>
        <v>0</v>
      </c>
      <c r="L716" t="s">
        <v>137</v>
      </c>
    </row>
    <row r="717" spans="1:12" x14ac:dyDescent="0.2">
      <c r="A717" t="s">
        <v>1002</v>
      </c>
      <c r="B717">
        <v>429</v>
      </c>
      <c r="C717">
        <v>-1</v>
      </c>
      <c r="D717" t="s">
        <v>31</v>
      </c>
      <c r="E717" t="s">
        <v>1012</v>
      </c>
      <c r="F717" s="69">
        <v>0</v>
      </c>
      <c r="G717" s="69" t="str">
        <f>IF(ISBLANK('502'!F66),"",'502'!F66)</f>
        <v>w: if &gt;= 25% OR &lt;= 6.25%</v>
      </c>
      <c r="H717" s="69" t="e">
        <f t="shared" si="33"/>
        <v>#VALUE!</v>
      </c>
      <c r="I717" t="b">
        <f t="shared" si="34"/>
        <v>1</v>
      </c>
      <c r="K717" t="b">
        <f t="shared" si="35"/>
        <v>0</v>
      </c>
      <c r="L717" t="s">
        <v>137</v>
      </c>
    </row>
    <row r="718" spans="1:12" x14ac:dyDescent="0.2">
      <c r="A718" t="s">
        <v>1002</v>
      </c>
      <c r="B718">
        <v>430</v>
      </c>
      <c r="C718">
        <v>-1</v>
      </c>
      <c r="D718" t="s">
        <v>31</v>
      </c>
      <c r="E718" t="s">
        <v>1013</v>
      </c>
      <c r="F718" s="69">
        <v>0</v>
      </c>
      <c r="G718" s="69" t="str">
        <f>IF(ISBLANK('502'!G67),"",'502'!G67)</f>
        <v>w: if &gt;= 10% OR &lt;= 1%</v>
      </c>
      <c r="H718" s="69" t="e">
        <f t="shared" si="33"/>
        <v>#VALUE!</v>
      </c>
      <c r="I718" t="b">
        <f t="shared" si="34"/>
        <v>1</v>
      </c>
      <c r="K718" t="b">
        <f t="shared" si="35"/>
        <v>0</v>
      </c>
      <c r="L718" t="s">
        <v>137</v>
      </c>
    </row>
    <row r="719" spans="1:12" x14ac:dyDescent="0.2">
      <c r="A719" t="s">
        <v>1002</v>
      </c>
      <c r="B719">
        <v>431</v>
      </c>
      <c r="C719">
        <v>-1</v>
      </c>
      <c r="D719" t="s">
        <v>31</v>
      </c>
      <c r="E719" t="s">
        <v>484</v>
      </c>
      <c r="F719" s="69">
        <v>0</v>
      </c>
      <c r="G719" s="69" t="str">
        <f>IF(ISBLANK('502'!H68),"",'502'!H68)</f>
        <v>w: if &gt;= 5% OR &lt;= 0.25%</v>
      </c>
      <c r="H719" s="69" t="e">
        <f t="shared" si="33"/>
        <v>#VALUE!</v>
      </c>
      <c r="I719" t="b">
        <f t="shared" si="34"/>
        <v>1</v>
      </c>
      <c r="K719" t="b">
        <f t="shared" si="35"/>
        <v>0</v>
      </c>
      <c r="L719" t="s">
        <v>137</v>
      </c>
    </row>
    <row r="720" spans="1:12" x14ac:dyDescent="0.2">
      <c r="A720" t="s">
        <v>1002</v>
      </c>
      <c r="B720">
        <v>432</v>
      </c>
      <c r="C720">
        <v>-1</v>
      </c>
      <c r="D720" t="s">
        <v>31</v>
      </c>
      <c r="E720" t="s">
        <v>1014</v>
      </c>
      <c r="F720" s="69">
        <v>0</v>
      </c>
      <c r="G720" s="69" t="str">
        <f>IF(ISBLANK('502'!I69),"",'502'!I69)</f>
        <v>w: if &gt;= 0.5% OR &lt;= 0.0025%</v>
      </c>
      <c r="H720" s="69" t="e">
        <f t="shared" si="33"/>
        <v>#VALUE!</v>
      </c>
      <c r="I720" t="b">
        <f t="shared" si="34"/>
        <v>1</v>
      </c>
      <c r="K720" t="b">
        <f t="shared" si="35"/>
        <v>0</v>
      </c>
      <c r="L720" t="s">
        <v>137</v>
      </c>
    </row>
    <row r="721" spans="1:12" x14ac:dyDescent="0.2">
      <c r="A721" t="s">
        <v>1002</v>
      </c>
      <c r="B721">
        <v>433</v>
      </c>
      <c r="C721">
        <v>-1</v>
      </c>
      <c r="D721" t="s">
        <v>31</v>
      </c>
      <c r="E721" t="s">
        <v>1015</v>
      </c>
      <c r="F721" s="69" t="s">
        <v>31</v>
      </c>
      <c r="G721" s="69" t="str">
        <f>IF(ISBLANK('502'!C73),"",'502'!C73)</f>
        <v/>
      </c>
      <c r="H721" s="69" t="e">
        <f t="shared" si="33"/>
        <v>#VALUE!</v>
      </c>
      <c r="I721" t="b">
        <f t="shared" si="34"/>
        <v>1</v>
      </c>
      <c r="K721" t="b">
        <f t="shared" si="35"/>
        <v>1</v>
      </c>
      <c r="L721" t="s">
        <v>24</v>
      </c>
    </row>
    <row r="722" spans="1:12" x14ac:dyDescent="0.2">
      <c r="A722" t="s">
        <v>1023</v>
      </c>
      <c r="B722">
        <v>476</v>
      </c>
      <c r="C722">
        <v>1</v>
      </c>
      <c r="D722" t="s">
        <v>944</v>
      </c>
      <c r="E722" t="s">
        <v>945</v>
      </c>
      <c r="F722" s="69">
        <v>0</v>
      </c>
      <c r="G722" s="69">
        <f>IF(ISBLANK('510'!D17),"",'510'!D17)</f>
        <v>0</v>
      </c>
      <c r="H722" s="69">
        <f t="shared" si="33"/>
        <v>0</v>
      </c>
      <c r="I722" t="b">
        <f t="shared" si="34"/>
        <v>0</v>
      </c>
      <c r="K722" t="b">
        <f t="shared" si="35"/>
        <v>1</v>
      </c>
      <c r="L722" t="s">
        <v>137</v>
      </c>
    </row>
    <row r="723" spans="1:12" x14ac:dyDescent="0.2">
      <c r="A723" t="s">
        <v>1023</v>
      </c>
      <c r="B723">
        <v>477</v>
      </c>
      <c r="C723">
        <v>1</v>
      </c>
      <c r="D723" t="s">
        <v>944</v>
      </c>
      <c r="E723" t="s">
        <v>886</v>
      </c>
      <c r="F723" s="69">
        <v>0</v>
      </c>
      <c r="G723" s="69">
        <f>IF(ISBLANK('510'!E17),"",'510'!E17)</f>
        <v>0</v>
      </c>
      <c r="H723" s="69">
        <f t="shared" si="33"/>
        <v>0</v>
      </c>
      <c r="I723" t="b">
        <f t="shared" si="34"/>
        <v>0</v>
      </c>
      <c r="K723" t="b">
        <f t="shared" si="35"/>
        <v>1</v>
      </c>
      <c r="L723" t="s">
        <v>137</v>
      </c>
    </row>
    <row r="724" spans="1:12" x14ac:dyDescent="0.2">
      <c r="A724" t="s">
        <v>1023</v>
      </c>
      <c r="B724">
        <v>478</v>
      </c>
      <c r="C724">
        <v>1</v>
      </c>
      <c r="D724" t="s">
        <v>944</v>
      </c>
      <c r="E724" t="s">
        <v>887</v>
      </c>
      <c r="F724" s="69">
        <v>0</v>
      </c>
      <c r="G724" s="69" t="str">
        <f>IF(ISBLANK('510'!F17),"",'510'!F17)</f>
        <v>&gt; 50th w: if &lt; 50th</v>
      </c>
      <c r="H724" s="69" t="e">
        <f t="shared" si="33"/>
        <v>#VALUE!</v>
      </c>
      <c r="I724" t="b">
        <f t="shared" si="34"/>
        <v>1</v>
      </c>
      <c r="K724" t="b">
        <f t="shared" si="35"/>
        <v>0</v>
      </c>
      <c r="L724" t="s">
        <v>137</v>
      </c>
    </row>
    <row r="725" spans="1:12" x14ac:dyDescent="0.2">
      <c r="A725" t="s">
        <v>1023</v>
      </c>
      <c r="B725">
        <v>479</v>
      </c>
      <c r="C725">
        <v>1</v>
      </c>
      <c r="D725" t="s">
        <v>944</v>
      </c>
      <c r="E725" t="s">
        <v>946</v>
      </c>
      <c r="F725" s="69">
        <v>0</v>
      </c>
      <c r="G725" s="69" t="str">
        <f>IF(ISBLANK('510'!G17),"",'510'!G17)</f>
        <v>&gt; 75th w: if &lt; 75th</v>
      </c>
      <c r="H725" s="69" t="e">
        <f t="shared" si="33"/>
        <v>#VALUE!</v>
      </c>
      <c r="I725" t="b">
        <f t="shared" si="34"/>
        <v>1</v>
      </c>
      <c r="K725" t="b">
        <f t="shared" si="35"/>
        <v>0</v>
      </c>
      <c r="L725" t="s">
        <v>137</v>
      </c>
    </row>
    <row r="726" spans="1:12" x14ac:dyDescent="0.2">
      <c r="A726" t="s">
        <v>1023</v>
      </c>
      <c r="B726">
        <v>480</v>
      </c>
      <c r="C726">
        <v>1</v>
      </c>
      <c r="D726" t="s">
        <v>944</v>
      </c>
      <c r="E726" t="s">
        <v>947</v>
      </c>
      <c r="F726" s="69">
        <v>0</v>
      </c>
      <c r="G726" s="69" t="str">
        <f>IF(ISBLANK('510'!H17),"",'510'!H17)</f>
        <v>&gt; 90th w: if &lt; 90th</v>
      </c>
      <c r="H726" s="69" t="e">
        <f t="shared" si="33"/>
        <v>#VALUE!</v>
      </c>
      <c r="I726" t="b">
        <f t="shared" si="34"/>
        <v>1</v>
      </c>
      <c r="K726" t="b">
        <f t="shared" si="35"/>
        <v>0</v>
      </c>
      <c r="L726" t="s">
        <v>137</v>
      </c>
    </row>
    <row r="727" spans="1:12" x14ac:dyDescent="0.2">
      <c r="A727" t="s">
        <v>1023</v>
      </c>
      <c r="B727">
        <v>481</v>
      </c>
      <c r="C727">
        <v>1</v>
      </c>
      <c r="D727" t="s">
        <v>944</v>
      </c>
      <c r="E727" t="s">
        <v>948</v>
      </c>
      <c r="F727" s="69">
        <v>0</v>
      </c>
      <c r="G727" s="69" t="str">
        <f>IF(ISBLANK('510'!I17),"",'510'!I17)</f>
        <v>&gt; 95th w: if &lt; 95th
w: if &lt; A</v>
      </c>
      <c r="H727" s="69" t="e">
        <f t="shared" si="33"/>
        <v>#VALUE!</v>
      </c>
      <c r="I727" t="b">
        <f t="shared" si="34"/>
        <v>1</v>
      </c>
      <c r="K727" t="b">
        <f t="shared" si="35"/>
        <v>0</v>
      </c>
      <c r="L727" t="s">
        <v>137</v>
      </c>
    </row>
    <row r="728" spans="1:12" x14ac:dyDescent="0.2">
      <c r="A728" t="s">
        <v>1023</v>
      </c>
      <c r="B728">
        <v>482</v>
      </c>
      <c r="C728">
        <v>-1</v>
      </c>
      <c r="D728" t="s">
        <v>31</v>
      </c>
      <c r="E728" t="s">
        <v>952</v>
      </c>
      <c r="F728" s="69">
        <v>0</v>
      </c>
      <c r="G728" s="69">
        <f>IF(ISBLANK('510'!D19),"",'510'!D19)</f>
        <v>0</v>
      </c>
      <c r="H728" s="69">
        <f t="shared" si="33"/>
        <v>0</v>
      </c>
      <c r="I728" t="b">
        <f t="shared" si="34"/>
        <v>0</v>
      </c>
      <c r="K728" t="b">
        <f t="shared" si="35"/>
        <v>1</v>
      </c>
      <c r="L728" t="s">
        <v>137</v>
      </c>
    </row>
    <row r="729" spans="1:12" x14ac:dyDescent="0.2">
      <c r="A729" t="s">
        <v>1023</v>
      </c>
      <c r="B729">
        <v>483</v>
      </c>
      <c r="C729">
        <v>-1</v>
      </c>
      <c r="D729" t="s">
        <v>31</v>
      </c>
      <c r="E729" t="s">
        <v>893</v>
      </c>
      <c r="F729" s="69">
        <v>0</v>
      </c>
      <c r="G729" s="69">
        <f>IF(ISBLANK('510'!E19),"",'510'!E19)</f>
        <v>0</v>
      </c>
      <c r="H729" s="69">
        <f t="shared" si="33"/>
        <v>0</v>
      </c>
      <c r="I729" t="b">
        <f t="shared" si="34"/>
        <v>0</v>
      </c>
      <c r="K729" t="b">
        <f t="shared" si="35"/>
        <v>1</v>
      </c>
      <c r="L729" t="s">
        <v>137</v>
      </c>
    </row>
    <row r="730" spans="1:12" x14ac:dyDescent="0.2">
      <c r="A730" t="s">
        <v>1023</v>
      </c>
      <c r="B730">
        <v>484</v>
      </c>
      <c r="C730">
        <v>-1</v>
      </c>
      <c r="D730" t="s">
        <v>31</v>
      </c>
      <c r="E730" t="s">
        <v>894</v>
      </c>
      <c r="F730" s="69">
        <v>0</v>
      </c>
      <c r="G730" s="69" t="str">
        <f>IF(ISBLANK('510'!F19),"",'510'!F19)</f>
        <v>&gt; 50th w: if &lt; 50th</v>
      </c>
      <c r="H730" s="69" t="e">
        <f t="shared" si="33"/>
        <v>#VALUE!</v>
      </c>
      <c r="I730" t="b">
        <f t="shared" si="34"/>
        <v>1</v>
      </c>
      <c r="K730" t="b">
        <f t="shared" si="35"/>
        <v>0</v>
      </c>
      <c r="L730" t="s">
        <v>137</v>
      </c>
    </row>
    <row r="731" spans="1:12" x14ac:dyDescent="0.2">
      <c r="A731" t="s">
        <v>1023</v>
      </c>
      <c r="B731">
        <v>485</v>
      </c>
      <c r="C731">
        <v>-1</v>
      </c>
      <c r="D731" t="s">
        <v>31</v>
      </c>
      <c r="E731" t="s">
        <v>832</v>
      </c>
      <c r="F731" s="69">
        <v>0</v>
      </c>
      <c r="G731" s="69" t="str">
        <f>IF(ISBLANK('510'!G19),"",'510'!G19)</f>
        <v>&gt; 75th w: if &lt; 75th</v>
      </c>
      <c r="H731" s="69" t="e">
        <f t="shared" si="33"/>
        <v>#VALUE!</v>
      </c>
      <c r="I731" t="b">
        <f t="shared" si="34"/>
        <v>1</v>
      </c>
      <c r="K731" t="b">
        <f t="shared" si="35"/>
        <v>0</v>
      </c>
      <c r="L731" t="s">
        <v>137</v>
      </c>
    </row>
    <row r="732" spans="1:12" x14ac:dyDescent="0.2">
      <c r="A732" t="s">
        <v>1023</v>
      </c>
      <c r="B732">
        <v>486</v>
      </c>
      <c r="C732">
        <v>-1</v>
      </c>
      <c r="D732" t="s">
        <v>31</v>
      </c>
      <c r="E732" t="s">
        <v>953</v>
      </c>
      <c r="F732" s="69">
        <v>0</v>
      </c>
      <c r="G732" s="69" t="str">
        <f>IF(ISBLANK('510'!H19),"",'510'!H19)</f>
        <v>&gt; 90th w: if &lt; 90th</v>
      </c>
      <c r="H732" s="69" t="e">
        <f t="shared" si="33"/>
        <v>#VALUE!</v>
      </c>
      <c r="I732" t="b">
        <f t="shared" si="34"/>
        <v>1</v>
      </c>
      <c r="K732" t="b">
        <f t="shared" si="35"/>
        <v>0</v>
      </c>
      <c r="L732" t="s">
        <v>137</v>
      </c>
    </row>
    <row r="733" spans="1:12" x14ac:dyDescent="0.2">
      <c r="A733" t="s">
        <v>1023</v>
      </c>
      <c r="B733">
        <v>487</v>
      </c>
      <c r="C733">
        <v>-1</v>
      </c>
      <c r="D733" t="s">
        <v>31</v>
      </c>
      <c r="E733" t="s">
        <v>833</v>
      </c>
      <c r="F733" s="69">
        <v>0</v>
      </c>
      <c r="G733" s="69" t="str">
        <f>IF(ISBLANK('510'!I19),"",'510'!I19)</f>
        <v>&gt; 95th w: if &lt; 95th
w: if &lt; A</v>
      </c>
      <c r="H733" s="69" t="e">
        <f t="shared" si="33"/>
        <v>#VALUE!</v>
      </c>
      <c r="I733" t="b">
        <f t="shared" si="34"/>
        <v>1</v>
      </c>
      <c r="K733" t="b">
        <f t="shared" si="35"/>
        <v>0</v>
      </c>
      <c r="L733" t="s">
        <v>137</v>
      </c>
    </row>
    <row r="734" spans="1:12" x14ac:dyDescent="0.2">
      <c r="A734" t="s">
        <v>1023</v>
      </c>
      <c r="B734">
        <v>488</v>
      </c>
      <c r="C734">
        <v>-1</v>
      </c>
      <c r="D734" t="s">
        <v>31</v>
      </c>
      <c r="E734" t="s">
        <v>957</v>
      </c>
      <c r="F734" s="69" t="s">
        <v>31</v>
      </c>
      <c r="G734" s="69" t="str">
        <f>IF(ISBLANK('510'!C24),"",'510'!C24)</f>
        <v/>
      </c>
      <c r="H734" s="69" t="e">
        <f t="shared" si="33"/>
        <v>#VALUE!</v>
      </c>
      <c r="I734" t="b">
        <f t="shared" si="34"/>
        <v>1</v>
      </c>
      <c r="K734" t="b">
        <f t="shared" si="35"/>
        <v>1</v>
      </c>
      <c r="L734" t="s">
        <v>24</v>
      </c>
    </row>
    <row r="735" spans="1:12" x14ac:dyDescent="0.2">
      <c r="A735" t="s">
        <v>1023</v>
      </c>
      <c r="B735">
        <v>489</v>
      </c>
      <c r="C735">
        <v>-1</v>
      </c>
      <c r="D735" t="s">
        <v>31</v>
      </c>
      <c r="E735" t="s">
        <v>1024</v>
      </c>
      <c r="F735" s="69">
        <v>0</v>
      </c>
      <c r="G735" s="69" t="str">
        <f>IF(ISBLANK('510'!E43),"",'510'!E43)</f>
        <v>w: if &gt;= 50% OR &lt;= 25%</v>
      </c>
      <c r="H735" s="69" t="e">
        <f t="shared" si="33"/>
        <v>#VALUE!</v>
      </c>
      <c r="I735" t="b">
        <f t="shared" si="34"/>
        <v>1</v>
      </c>
      <c r="K735" t="b">
        <f t="shared" si="35"/>
        <v>0</v>
      </c>
      <c r="L735" t="s">
        <v>137</v>
      </c>
    </row>
    <row r="736" spans="1:12" x14ac:dyDescent="0.2">
      <c r="A736" t="s">
        <v>1023</v>
      </c>
      <c r="B736">
        <v>490</v>
      </c>
      <c r="C736">
        <v>-1</v>
      </c>
      <c r="D736" t="s">
        <v>31</v>
      </c>
      <c r="E736" t="s">
        <v>1025</v>
      </c>
      <c r="F736" s="69">
        <v>0</v>
      </c>
      <c r="G736" s="69" t="str">
        <f>IF(ISBLANK('510'!F44),"",'510'!F44)</f>
        <v>w: if &gt;= 25% OR &lt;= 6.25%</v>
      </c>
      <c r="H736" s="69" t="e">
        <f t="shared" si="33"/>
        <v>#VALUE!</v>
      </c>
      <c r="I736" t="b">
        <f t="shared" si="34"/>
        <v>1</v>
      </c>
      <c r="K736" t="b">
        <f t="shared" si="35"/>
        <v>0</v>
      </c>
      <c r="L736" t="s">
        <v>137</v>
      </c>
    </row>
    <row r="737" spans="1:12" x14ac:dyDescent="0.2">
      <c r="A737" t="s">
        <v>1023</v>
      </c>
      <c r="B737">
        <v>491</v>
      </c>
      <c r="C737">
        <v>-1</v>
      </c>
      <c r="D737" t="s">
        <v>31</v>
      </c>
      <c r="E737" t="s">
        <v>427</v>
      </c>
      <c r="F737" s="69">
        <v>0</v>
      </c>
      <c r="G737" s="69" t="str">
        <f>IF(ISBLANK('510'!G45),"",'510'!G45)</f>
        <v>w: if &gt;= 10% OR &lt;= 1%</v>
      </c>
      <c r="H737" s="69" t="e">
        <f t="shared" si="33"/>
        <v>#VALUE!</v>
      </c>
      <c r="I737" t="b">
        <f t="shared" si="34"/>
        <v>1</v>
      </c>
      <c r="K737" t="b">
        <f t="shared" si="35"/>
        <v>0</v>
      </c>
      <c r="L737" t="s">
        <v>137</v>
      </c>
    </row>
    <row r="738" spans="1:12" x14ac:dyDescent="0.2">
      <c r="A738" t="s">
        <v>1023</v>
      </c>
      <c r="B738">
        <v>492</v>
      </c>
      <c r="C738">
        <v>-1</v>
      </c>
      <c r="D738" t="s">
        <v>31</v>
      </c>
      <c r="E738" t="s">
        <v>1026</v>
      </c>
      <c r="F738" s="69">
        <v>0</v>
      </c>
      <c r="G738" s="69" t="str">
        <f>IF(ISBLANK('510'!H46),"",'510'!H46)</f>
        <v>w: if &gt;= 5% OR &lt;= 0.25%</v>
      </c>
      <c r="H738" s="69" t="e">
        <f t="shared" si="33"/>
        <v>#VALUE!</v>
      </c>
      <c r="I738" t="b">
        <f t="shared" si="34"/>
        <v>1</v>
      </c>
      <c r="K738" t="b">
        <f t="shared" si="35"/>
        <v>0</v>
      </c>
      <c r="L738" t="s">
        <v>137</v>
      </c>
    </row>
    <row r="739" spans="1:12" x14ac:dyDescent="0.2">
      <c r="A739" t="s">
        <v>1023</v>
      </c>
      <c r="B739">
        <v>493</v>
      </c>
      <c r="C739">
        <v>-1</v>
      </c>
      <c r="D739" t="s">
        <v>31</v>
      </c>
      <c r="E739" t="s">
        <v>1027</v>
      </c>
      <c r="F739" s="69">
        <v>0</v>
      </c>
      <c r="G739" s="69" t="str">
        <f>IF(ISBLANK('510'!I47),"",'510'!I47)</f>
        <v>w: if &gt;= 0.5% OR &lt;= 0.0025%</v>
      </c>
      <c r="H739" s="69" t="e">
        <f t="shared" si="33"/>
        <v>#VALUE!</v>
      </c>
      <c r="I739" t="b">
        <f t="shared" si="34"/>
        <v>1</v>
      </c>
      <c r="K739" t="b">
        <f t="shared" si="35"/>
        <v>0</v>
      </c>
      <c r="L739" t="s">
        <v>137</v>
      </c>
    </row>
    <row r="740" spans="1:12" x14ac:dyDescent="0.2">
      <c r="A740" t="s">
        <v>1023</v>
      </c>
      <c r="B740">
        <v>494</v>
      </c>
      <c r="C740">
        <v>-1</v>
      </c>
      <c r="D740" t="s">
        <v>31</v>
      </c>
      <c r="E740" t="s">
        <v>1028</v>
      </c>
      <c r="F740" s="69">
        <v>0</v>
      </c>
      <c r="G740" s="69" t="str">
        <f>IF(ISBLANK('510'!E53),"",'510'!E53)</f>
        <v>50th</v>
      </c>
      <c r="H740" s="69" t="e">
        <f t="shared" si="33"/>
        <v>#VALUE!</v>
      </c>
      <c r="I740" t="b">
        <f t="shared" si="34"/>
        <v>1</v>
      </c>
      <c r="K740" t="b">
        <f t="shared" si="35"/>
        <v>0</v>
      </c>
      <c r="L740" t="s">
        <v>137</v>
      </c>
    </row>
    <row r="741" spans="1:12" x14ac:dyDescent="0.2">
      <c r="A741" t="s">
        <v>1023</v>
      </c>
      <c r="B741">
        <v>495</v>
      </c>
      <c r="C741">
        <v>-1</v>
      </c>
      <c r="D741" t="s">
        <v>31</v>
      </c>
      <c r="E741" t="s">
        <v>1029</v>
      </c>
      <c r="F741" s="69">
        <v>0</v>
      </c>
      <c r="G741" s="69" t="str">
        <f>IF(ISBLANK('510'!F54),"",'510'!F54)</f>
        <v/>
      </c>
      <c r="H741" s="69" t="e">
        <f t="shared" si="33"/>
        <v>#VALUE!</v>
      </c>
      <c r="I741" t="b">
        <f t="shared" si="34"/>
        <v>1</v>
      </c>
      <c r="K741" t="b">
        <f t="shared" si="35"/>
        <v>0</v>
      </c>
      <c r="L741" t="s">
        <v>137</v>
      </c>
    </row>
    <row r="742" spans="1:12" x14ac:dyDescent="0.2">
      <c r="A742" t="s">
        <v>1023</v>
      </c>
      <c r="B742">
        <v>496</v>
      </c>
      <c r="C742">
        <v>-1</v>
      </c>
      <c r="D742" t="s">
        <v>31</v>
      </c>
      <c r="E742" t="s">
        <v>247</v>
      </c>
      <c r="F742" s="69">
        <v>0</v>
      </c>
      <c r="G742" s="69" t="str">
        <f>IF(ISBLANK('510'!G55),"",'510'!G55)</f>
        <v/>
      </c>
      <c r="H742" s="69" t="e">
        <f t="shared" si="33"/>
        <v>#VALUE!</v>
      </c>
      <c r="I742" t="b">
        <f t="shared" si="34"/>
        <v>1</v>
      </c>
      <c r="K742" t="b">
        <f t="shared" si="35"/>
        <v>0</v>
      </c>
      <c r="L742" t="s">
        <v>137</v>
      </c>
    </row>
    <row r="743" spans="1:12" x14ac:dyDescent="0.2">
      <c r="A743" t="s">
        <v>1023</v>
      </c>
      <c r="B743">
        <v>497</v>
      </c>
      <c r="C743">
        <v>-1</v>
      </c>
      <c r="D743" t="s">
        <v>31</v>
      </c>
      <c r="E743" t="s">
        <v>1030</v>
      </c>
      <c r="F743" s="69">
        <v>0</v>
      </c>
      <c r="G743" s="69" t="str">
        <f>IF(ISBLANK('510'!H56),"",'510'!H56)</f>
        <v/>
      </c>
      <c r="H743" s="69" t="e">
        <f t="shared" si="33"/>
        <v>#VALUE!</v>
      </c>
      <c r="I743" t="b">
        <f t="shared" si="34"/>
        <v>1</v>
      </c>
      <c r="K743" t="b">
        <f t="shared" si="35"/>
        <v>0</v>
      </c>
      <c r="L743" t="s">
        <v>137</v>
      </c>
    </row>
    <row r="744" spans="1:12" x14ac:dyDescent="0.2">
      <c r="A744" t="s">
        <v>1023</v>
      </c>
      <c r="B744">
        <v>498</v>
      </c>
      <c r="C744">
        <v>-1</v>
      </c>
      <c r="D744" t="s">
        <v>31</v>
      </c>
      <c r="E744" t="s">
        <v>457</v>
      </c>
      <c r="F744" s="69">
        <v>0</v>
      </c>
      <c r="G744" s="69" t="str">
        <f>IF(ISBLANK('510'!I57),"",'510'!I57)</f>
        <v/>
      </c>
      <c r="H744" s="69" t="e">
        <f t="shared" si="33"/>
        <v>#VALUE!</v>
      </c>
      <c r="I744" t="b">
        <f t="shared" si="34"/>
        <v>1</v>
      </c>
      <c r="K744" t="b">
        <f t="shared" si="35"/>
        <v>0</v>
      </c>
      <c r="L744" t="s">
        <v>137</v>
      </c>
    </row>
    <row r="745" spans="1:12" x14ac:dyDescent="0.2">
      <c r="A745" t="s">
        <v>1023</v>
      </c>
      <c r="B745">
        <v>499</v>
      </c>
      <c r="C745">
        <v>-1</v>
      </c>
      <c r="D745" t="s">
        <v>31</v>
      </c>
      <c r="E745" t="s">
        <v>467</v>
      </c>
      <c r="F745" s="69">
        <v>0</v>
      </c>
      <c r="G745" s="69" t="str">
        <f>IF(ISBLANK('510'!E63),"",'510'!E63)</f>
        <v>Q</v>
      </c>
      <c r="H745" s="69" t="e">
        <f t="shared" si="33"/>
        <v>#VALUE!</v>
      </c>
      <c r="I745" t="b">
        <f t="shared" si="34"/>
        <v>1</v>
      </c>
      <c r="K745" t="b">
        <f t="shared" si="35"/>
        <v>0</v>
      </c>
      <c r="L745" t="s">
        <v>137</v>
      </c>
    </row>
    <row r="746" spans="1:12" x14ac:dyDescent="0.2">
      <c r="A746" t="s">
        <v>1023</v>
      </c>
      <c r="B746">
        <v>500</v>
      </c>
      <c r="C746">
        <v>-1</v>
      </c>
      <c r="D746" t="s">
        <v>31</v>
      </c>
      <c r="E746" t="s">
        <v>1031</v>
      </c>
      <c r="F746" s="69">
        <v>0</v>
      </c>
      <c r="G746" s="69" t="str">
        <f>IF(ISBLANK('510'!F64),"",'510'!F64)</f>
        <v>75th</v>
      </c>
      <c r="H746" s="69" t="e">
        <f t="shared" si="33"/>
        <v>#VALUE!</v>
      </c>
      <c r="I746" t="b">
        <f t="shared" si="34"/>
        <v>1</v>
      </c>
      <c r="K746" t="b">
        <f t="shared" si="35"/>
        <v>0</v>
      </c>
      <c r="L746" t="s">
        <v>137</v>
      </c>
    </row>
    <row r="747" spans="1:12" x14ac:dyDescent="0.2">
      <c r="A747" t="s">
        <v>1023</v>
      </c>
      <c r="B747">
        <v>501</v>
      </c>
      <c r="C747">
        <v>-1</v>
      </c>
      <c r="D747" t="s">
        <v>31</v>
      </c>
      <c r="E747" t="s">
        <v>1032</v>
      </c>
      <c r="F747" s="69">
        <v>0</v>
      </c>
      <c r="G747" s="69" t="str">
        <f>IF(ISBLANK('510'!G65),"",'510'!G65)</f>
        <v/>
      </c>
      <c r="H747" s="69" t="e">
        <f t="shared" si="33"/>
        <v>#VALUE!</v>
      </c>
      <c r="I747" t="b">
        <f t="shared" si="34"/>
        <v>1</v>
      </c>
      <c r="K747" t="b">
        <f t="shared" si="35"/>
        <v>0</v>
      </c>
      <c r="L747" t="s">
        <v>137</v>
      </c>
    </row>
    <row r="748" spans="1:12" x14ac:dyDescent="0.2">
      <c r="A748" t="s">
        <v>1023</v>
      </c>
      <c r="B748">
        <v>502</v>
      </c>
      <c r="C748">
        <v>-1</v>
      </c>
      <c r="D748" t="s">
        <v>31</v>
      </c>
      <c r="E748" t="s">
        <v>1033</v>
      </c>
      <c r="F748" s="69">
        <v>0</v>
      </c>
      <c r="G748" s="69" t="str">
        <f>IF(ISBLANK('510'!H66),"",'510'!H66)</f>
        <v/>
      </c>
      <c r="H748" s="69" t="e">
        <f t="shared" si="33"/>
        <v>#VALUE!</v>
      </c>
      <c r="I748" t="b">
        <f t="shared" si="34"/>
        <v>1</v>
      </c>
      <c r="K748" t="b">
        <f t="shared" si="35"/>
        <v>0</v>
      </c>
      <c r="L748" t="s">
        <v>137</v>
      </c>
    </row>
    <row r="749" spans="1:12" x14ac:dyDescent="0.2">
      <c r="A749" t="s">
        <v>1023</v>
      </c>
      <c r="B749">
        <v>503</v>
      </c>
      <c r="C749">
        <v>-1</v>
      </c>
      <c r="D749" t="s">
        <v>31</v>
      </c>
      <c r="E749" t="s">
        <v>1034</v>
      </c>
      <c r="F749" s="69">
        <v>0</v>
      </c>
      <c r="G749" s="69" t="str">
        <f>IF(ISBLANK('510'!I67),"",'510'!I67)</f>
        <v/>
      </c>
      <c r="H749" s="69" t="e">
        <f t="shared" si="33"/>
        <v>#VALUE!</v>
      </c>
      <c r="I749" t="b">
        <f t="shared" si="34"/>
        <v>1</v>
      </c>
      <c r="K749" t="b">
        <f t="shared" si="35"/>
        <v>0</v>
      </c>
      <c r="L749" t="s">
        <v>137</v>
      </c>
    </row>
    <row r="750" spans="1:12" x14ac:dyDescent="0.2">
      <c r="A750" t="s">
        <v>1023</v>
      </c>
      <c r="B750">
        <v>504</v>
      </c>
      <c r="C750">
        <v>-1</v>
      </c>
      <c r="D750" t="s">
        <v>31</v>
      </c>
      <c r="E750" t="s">
        <v>1035</v>
      </c>
      <c r="F750" s="69" t="s">
        <v>31</v>
      </c>
      <c r="G750" s="69" t="str">
        <f>IF(ISBLANK('510'!C73),"",'510'!C73)</f>
        <v/>
      </c>
      <c r="H750" s="69" t="e">
        <f t="shared" si="33"/>
        <v>#VALUE!</v>
      </c>
      <c r="I750" t="b">
        <f t="shared" si="34"/>
        <v>1</v>
      </c>
      <c r="K750" t="b">
        <f t="shared" si="35"/>
        <v>1</v>
      </c>
      <c r="L750" t="s">
        <v>24</v>
      </c>
    </row>
    <row r="751" spans="1:12" x14ac:dyDescent="0.2">
      <c r="A751" t="s">
        <v>1042</v>
      </c>
      <c r="B751">
        <v>547</v>
      </c>
      <c r="C751">
        <v>-1</v>
      </c>
      <c r="D751" t="s">
        <v>31</v>
      </c>
      <c r="E751" t="s">
        <v>79</v>
      </c>
      <c r="F751" s="69">
        <v>0</v>
      </c>
      <c r="G751" s="69" t="str">
        <f>IF(ISBLANK('520'!E18),"",'520'!E18)</f>
        <v>w: if &gt;= 50% OR &lt;= 25%</v>
      </c>
      <c r="H751" s="69" t="e">
        <f t="shared" si="33"/>
        <v>#VALUE!</v>
      </c>
      <c r="I751" t="b">
        <f t="shared" si="34"/>
        <v>1</v>
      </c>
      <c r="K751" t="b">
        <f t="shared" si="35"/>
        <v>0</v>
      </c>
      <c r="L751" t="s">
        <v>137</v>
      </c>
    </row>
    <row r="752" spans="1:12" x14ac:dyDescent="0.2">
      <c r="A752" t="s">
        <v>1042</v>
      </c>
      <c r="B752">
        <v>548</v>
      </c>
      <c r="C752">
        <v>-1</v>
      </c>
      <c r="D752" t="s">
        <v>31</v>
      </c>
      <c r="E752" t="s">
        <v>327</v>
      </c>
      <c r="F752" s="69">
        <v>0</v>
      </c>
      <c r="G752" s="69" t="str">
        <f>IF(ISBLANK('520'!F19),"",'520'!F19)</f>
        <v>w: if &gt;= 25% OR &lt;= 6.25%</v>
      </c>
      <c r="H752" s="69" t="e">
        <f t="shared" si="33"/>
        <v>#VALUE!</v>
      </c>
      <c r="I752" t="b">
        <f t="shared" si="34"/>
        <v>1</v>
      </c>
      <c r="K752" t="b">
        <f t="shared" si="35"/>
        <v>0</v>
      </c>
      <c r="L752" t="s">
        <v>137</v>
      </c>
    </row>
    <row r="753" spans="1:12" x14ac:dyDescent="0.2">
      <c r="A753" t="s">
        <v>1042</v>
      </c>
      <c r="B753">
        <v>549</v>
      </c>
      <c r="C753">
        <v>-1</v>
      </c>
      <c r="D753" t="s">
        <v>31</v>
      </c>
      <c r="E753" t="s">
        <v>946</v>
      </c>
      <c r="F753" s="69">
        <v>0</v>
      </c>
      <c r="G753" s="69" t="str">
        <f>IF(ISBLANK('520'!G20),"",'520'!G20)</f>
        <v>w: if &gt;= 10% OR &lt;= 1%</v>
      </c>
      <c r="H753" s="69" t="e">
        <f t="shared" si="33"/>
        <v>#VALUE!</v>
      </c>
      <c r="I753" t="b">
        <f t="shared" si="34"/>
        <v>1</v>
      </c>
      <c r="K753" t="b">
        <f t="shared" si="35"/>
        <v>0</v>
      </c>
      <c r="L753" t="s">
        <v>137</v>
      </c>
    </row>
    <row r="754" spans="1:12" x14ac:dyDescent="0.2">
      <c r="A754" t="s">
        <v>1042</v>
      </c>
      <c r="B754">
        <v>550</v>
      </c>
      <c r="C754">
        <v>-1</v>
      </c>
      <c r="D754" t="s">
        <v>31</v>
      </c>
      <c r="E754" t="s">
        <v>331</v>
      </c>
      <c r="F754" s="69">
        <v>0</v>
      </c>
      <c r="G754" s="69" t="str">
        <f>IF(ISBLANK('520'!H21),"",'520'!H21)</f>
        <v>w: if &gt;= 5% OR &lt;= 0.25%</v>
      </c>
      <c r="H754" s="69" t="e">
        <f t="shared" si="33"/>
        <v>#VALUE!</v>
      </c>
      <c r="I754" t="b">
        <f t="shared" si="34"/>
        <v>1</v>
      </c>
      <c r="K754" t="b">
        <f t="shared" si="35"/>
        <v>0</v>
      </c>
      <c r="L754" t="s">
        <v>137</v>
      </c>
    </row>
    <row r="755" spans="1:12" x14ac:dyDescent="0.2">
      <c r="A755" t="s">
        <v>1042</v>
      </c>
      <c r="B755">
        <v>551</v>
      </c>
      <c r="C755">
        <v>-1</v>
      </c>
      <c r="D755" t="s">
        <v>31</v>
      </c>
      <c r="E755" t="s">
        <v>1043</v>
      </c>
      <c r="F755" s="69">
        <v>0</v>
      </c>
      <c r="G755" s="69" t="str">
        <f>IF(ISBLANK('520'!I22),"",'520'!I22)</f>
        <v>w: if &gt;= 0.5% OR &lt;= 0.0025%</v>
      </c>
      <c r="H755" s="69" t="e">
        <f t="shared" si="33"/>
        <v>#VALUE!</v>
      </c>
      <c r="I755" t="b">
        <f t="shared" si="34"/>
        <v>1</v>
      </c>
      <c r="K755" t="b">
        <f t="shared" si="35"/>
        <v>0</v>
      </c>
      <c r="L755" t="s">
        <v>137</v>
      </c>
    </row>
    <row r="756" spans="1:12" x14ac:dyDescent="0.2">
      <c r="A756" t="s">
        <v>1042</v>
      </c>
      <c r="B756">
        <v>552</v>
      </c>
      <c r="C756">
        <v>-1</v>
      </c>
      <c r="D756" t="s">
        <v>31</v>
      </c>
      <c r="E756" t="s">
        <v>1044</v>
      </c>
      <c r="F756" s="69" t="s">
        <v>31</v>
      </c>
      <c r="G756" s="69">
        <f>IF(ISBLANK('520'!F24),"",'520'!F24)</f>
        <v>0</v>
      </c>
      <c r="H756" s="69" t="e">
        <f t="shared" si="33"/>
        <v>#VALUE!</v>
      </c>
      <c r="I756" t="b">
        <f t="shared" si="34"/>
        <v>1</v>
      </c>
      <c r="K756" t="b">
        <f t="shared" si="35"/>
        <v>0</v>
      </c>
      <c r="L756" t="s">
        <v>24</v>
      </c>
    </row>
    <row r="757" spans="1:12" x14ac:dyDescent="0.2">
      <c r="A757" t="s">
        <v>1042</v>
      </c>
      <c r="B757">
        <v>553</v>
      </c>
      <c r="C757">
        <v>-1</v>
      </c>
      <c r="D757" t="s">
        <v>31</v>
      </c>
      <c r="E757" t="s">
        <v>1045</v>
      </c>
      <c r="F757" s="69" t="s">
        <v>31</v>
      </c>
      <c r="G757" s="69">
        <f>IF(ISBLANK('520'!F25),"",'520'!F25)</f>
        <v>0</v>
      </c>
      <c r="H757" s="69" t="e">
        <f t="shared" si="33"/>
        <v>#VALUE!</v>
      </c>
      <c r="I757" t="b">
        <f t="shared" si="34"/>
        <v>1</v>
      </c>
      <c r="K757" t="b">
        <f t="shared" si="35"/>
        <v>0</v>
      </c>
      <c r="L757" t="s">
        <v>24</v>
      </c>
    </row>
    <row r="758" spans="1:12" x14ac:dyDescent="0.2">
      <c r="A758" t="s">
        <v>1042</v>
      </c>
      <c r="B758">
        <v>554</v>
      </c>
      <c r="C758">
        <v>-1</v>
      </c>
      <c r="D758" t="s">
        <v>31</v>
      </c>
      <c r="E758" t="s">
        <v>890</v>
      </c>
      <c r="F758" s="69">
        <v>0</v>
      </c>
      <c r="G758" s="69">
        <f>IF(ISBLANK('520'!F26),"",'520'!F26)</f>
        <v>0</v>
      </c>
      <c r="H758" s="69">
        <f t="shared" si="33"/>
        <v>0</v>
      </c>
      <c r="I758" t="b">
        <f t="shared" si="34"/>
        <v>0</v>
      </c>
      <c r="K758" t="b">
        <f t="shared" si="35"/>
        <v>1</v>
      </c>
      <c r="L758" t="s">
        <v>137</v>
      </c>
    </row>
    <row r="759" spans="1:12" x14ac:dyDescent="0.2">
      <c r="A759" t="s">
        <v>1042</v>
      </c>
      <c r="B759">
        <v>555</v>
      </c>
      <c r="C759">
        <v>-1</v>
      </c>
      <c r="D759" t="s">
        <v>31</v>
      </c>
      <c r="E759" t="s">
        <v>1046</v>
      </c>
      <c r="F759" s="69" t="s">
        <v>31</v>
      </c>
      <c r="G759" s="69" t="str">
        <f>IF(ISBLANK('520'!C30),"",'520'!C30)</f>
        <v/>
      </c>
      <c r="H759" s="69" t="e">
        <f t="shared" si="33"/>
        <v>#VALUE!</v>
      </c>
      <c r="I759" t="b">
        <f t="shared" si="34"/>
        <v>1</v>
      </c>
      <c r="K759" t="b">
        <f t="shared" si="35"/>
        <v>1</v>
      </c>
      <c r="L759" t="s">
        <v>24</v>
      </c>
    </row>
    <row r="760" spans="1:12" x14ac:dyDescent="0.2">
      <c r="A760" t="s">
        <v>1042</v>
      </c>
      <c r="B760">
        <v>556</v>
      </c>
      <c r="C760">
        <v>-1</v>
      </c>
      <c r="D760" t="s">
        <v>31</v>
      </c>
      <c r="E760" t="s">
        <v>1047</v>
      </c>
      <c r="F760" s="69">
        <v>0</v>
      </c>
      <c r="G760" s="69" t="str">
        <f>IF(ISBLANK('520'!E43),"",'520'!E43)</f>
        <v>w: if &gt;= 50% OR &lt;= 25%</v>
      </c>
      <c r="H760" s="69" t="e">
        <f t="shared" si="33"/>
        <v>#VALUE!</v>
      </c>
      <c r="I760" t="b">
        <f t="shared" si="34"/>
        <v>1</v>
      </c>
      <c r="K760" t="b">
        <f t="shared" si="35"/>
        <v>0</v>
      </c>
      <c r="L760" t="s">
        <v>137</v>
      </c>
    </row>
    <row r="761" spans="1:12" x14ac:dyDescent="0.2">
      <c r="A761" t="s">
        <v>1042</v>
      </c>
      <c r="B761">
        <v>557</v>
      </c>
      <c r="C761">
        <v>-1</v>
      </c>
      <c r="D761" t="s">
        <v>31</v>
      </c>
      <c r="E761" t="s">
        <v>1048</v>
      </c>
      <c r="F761" s="69">
        <v>0</v>
      </c>
      <c r="G761" s="69" t="str">
        <f>IF(ISBLANK('520'!F44),"",'520'!F44)</f>
        <v>w: if &gt;= 25% OR &lt;= 6.25%</v>
      </c>
      <c r="H761" s="69" t="e">
        <f t="shared" si="33"/>
        <v>#VALUE!</v>
      </c>
      <c r="I761" t="b">
        <f t="shared" si="34"/>
        <v>1</v>
      </c>
      <c r="K761" t="b">
        <f t="shared" si="35"/>
        <v>0</v>
      </c>
      <c r="L761" t="s">
        <v>137</v>
      </c>
    </row>
    <row r="762" spans="1:12" x14ac:dyDescent="0.2">
      <c r="A762" t="s">
        <v>1042</v>
      </c>
      <c r="B762">
        <v>558</v>
      </c>
      <c r="C762">
        <v>-1</v>
      </c>
      <c r="D762" t="s">
        <v>31</v>
      </c>
      <c r="E762" t="s">
        <v>238</v>
      </c>
      <c r="F762" s="69">
        <v>0</v>
      </c>
      <c r="G762" s="69" t="str">
        <f>IF(ISBLANK('520'!G45),"",'520'!G45)</f>
        <v>w: if &gt;= 10% OR &lt;= 1%</v>
      </c>
      <c r="H762" s="69" t="e">
        <f t="shared" si="33"/>
        <v>#VALUE!</v>
      </c>
      <c r="I762" t="b">
        <f t="shared" si="34"/>
        <v>1</v>
      </c>
      <c r="K762" t="b">
        <f t="shared" si="35"/>
        <v>0</v>
      </c>
      <c r="L762" t="s">
        <v>137</v>
      </c>
    </row>
    <row r="763" spans="1:12" x14ac:dyDescent="0.2">
      <c r="A763" t="s">
        <v>1042</v>
      </c>
      <c r="B763">
        <v>559</v>
      </c>
      <c r="C763">
        <v>-1</v>
      </c>
      <c r="D763" t="s">
        <v>31</v>
      </c>
      <c r="E763" t="s">
        <v>1049</v>
      </c>
      <c r="F763" s="69">
        <v>0</v>
      </c>
      <c r="G763" s="69" t="str">
        <f>IF(ISBLANK('520'!H46),"",'520'!H46)</f>
        <v>w: if &gt;= 5% OR &lt;= 0.25%</v>
      </c>
      <c r="H763" s="69" t="e">
        <f t="shared" si="33"/>
        <v>#VALUE!</v>
      </c>
      <c r="I763" t="b">
        <f t="shared" si="34"/>
        <v>1</v>
      </c>
      <c r="K763" t="b">
        <f t="shared" si="35"/>
        <v>0</v>
      </c>
      <c r="L763" t="s">
        <v>137</v>
      </c>
    </row>
    <row r="764" spans="1:12" x14ac:dyDescent="0.2">
      <c r="A764" t="s">
        <v>1042</v>
      </c>
      <c r="B764">
        <v>560</v>
      </c>
      <c r="C764">
        <v>-1</v>
      </c>
      <c r="D764" t="s">
        <v>31</v>
      </c>
      <c r="E764" t="s">
        <v>415</v>
      </c>
      <c r="F764" s="69">
        <v>0</v>
      </c>
      <c r="G764" s="69" t="str">
        <f>IF(ISBLANK('520'!I47),"",'520'!I47)</f>
        <v>w: if &gt;= 0.5% OR &lt;= 0.0025%</v>
      </c>
      <c r="H764" s="69" t="e">
        <f t="shared" si="33"/>
        <v>#VALUE!</v>
      </c>
      <c r="I764" t="b">
        <f t="shared" si="34"/>
        <v>1</v>
      </c>
      <c r="K764" t="b">
        <f t="shared" si="35"/>
        <v>0</v>
      </c>
      <c r="L764" t="s">
        <v>137</v>
      </c>
    </row>
    <row r="765" spans="1:12" x14ac:dyDescent="0.2">
      <c r="A765" t="s">
        <v>1042</v>
      </c>
      <c r="B765">
        <v>561</v>
      </c>
      <c r="C765">
        <v>-1</v>
      </c>
      <c r="D765" t="s">
        <v>31</v>
      </c>
      <c r="E765" t="s">
        <v>1050</v>
      </c>
      <c r="F765" s="69" t="s">
        <v>31</v>
      </c>
      <c r="G765" s="69">
        <f>IF(ISBLANK('520'!F50),"",'520'!F50)</f>
        <v>0</v>
      </c>
      <c r="H765" s="69" t="e">
        <f t="shared" si="33"/>
        <v>#VALUE!</v>
      </c>
      <c r="I765" t="b">
        <f t="shared" si="34"/>
        <v>1</v>
      </c>
      <c r="K765" t="b">
        <f t="shared" si="35"/>
        <v>0</v>
      </c>
      <c r="L765" t="s">
        <v>24</v>
      </c>
    </row>
    <row r="766" spans="1:12" x14ac:dyDescent="0.2">
      <c r="A766" t="s">
        <v>1042</v>
      </c>
      <c r="B766">
        <v>562</v>
      </c>
      <c r="C766">
        <v>-1</v>
      </c>
      <c r="D766" t="s">
        <v>31</v>
      </c>
      <c r="E766" t="s">
        <v>1051</v>
      </c>
      <c r="F766" s="69" t="s">
        <v>31</v>
      </c>
      <c r="G766" s="69">
        <f>IF(ISBLANK('520'!F51),"",'520'!F51)</f>
        <v>0</v>
      </c>
      <c r="H766" s="69" t="e">
        <f t="shared" si="33"/>
        <v>#VALUE!</v>
      </c>
      <c r="I766" t="b">
        <f t="shared" si="34"/>
        <v>1</v>
      </c>
      <c r="K766" t="b">
        <f t="shared" si="35"/>
        <v>0</v>
      </c>
      <c r="L766" t="s">
        <v>24</v>
      </c>
    </row>
    <row r="767" spans="1:12" x14ac:dyDescent="0.2">
      <c r="A767" t="s">
        <v>1042</v>
      </c>
      <c r="B767">
        <v>563</v>
      </c>
      <c r="C767">
        <v>-1</v>
      </c>
      <c r="D767" t="s">
        <v>31</v>
      </c>
      <c r="E767" t="s">
        <v>1025</v>
      </c>
      <c r="F767" s="69">
        <v>0</v>
      </c>
      <c r="G767" s="69">
        <f>IF(ISBLANK('520'!F52),"",'520'!F52)</f>
        <v>0</v>
      </c>
      <c r="H767" s="69">
        <f t="shared" si="33"/>
        <v>0</v>
      </c>
      <c r="I767" t="b">
        <f t="shared" si="34"/>
        <v>0</v>
      </c>
      <c r="K767" t="b">
        <f t="shared" si="35"/>
        <v>1</v>
      </c>
      <c r="L767" t="s">
        <v>137</v>
      </c>
    </row>
    <row r="768" spans="1:12" x14ac:dyDescent="0.2">
      <c r="A768" t="s">
        <v>1042</v>
      </c>
      <c r="B768">
        <v>564</v>
      </c>
      <c r="C768">
        <v>-1</v>
      </c>
      <c r="D768" t="s">
        <v>31</v>
      </c>
      <c r="E768" t="s">
        <v>1052</v>
      </c>
      <c r="F768" s="69" t="s">
        <v>31</v>
      </c>
      <c r="G768" s="69" t="str">
        <f>IF(ISBLANK('520'!C56),"",'520'!C56)</f>
        <v/>
      </c>
      <c r="H768" s="69" t="e">
        <f t="shared" si="33"/>
        <v>#VALUE!</v>
      </c>
      <c r="I768" t="b">
        <f t="shared" si="34"/>
        <v>1</v>
      </c>
      <c r="K768" t="b">
        <f t="shared" si="35"/>
        <v>1</v>
      </c>
      <c r="L768" t="s">
        <v>24</v>
      </c>
    </row>
    <row r="769" spans="1:12" x14ac:dyDescent="0.2">
      <c r="A769" t="s">
        <v>1042</v>
      </c>
      <c r="B769">
        <v>565</v>
      </c>
      <c r="C769">
        <v>-1</v>
      </c>
      <c r="D769" t="s">
        <v>31</v>
      </c>
      <c r="E769" t="s">
        <v>1053</v>
      </c>
      <c r="F769" s="69">
        <v>0</v>
      </c>
      <c r="G769" s="69" t="str">
        <f>IF(ISBLANK('520'!E68),"",'520'!E68)</f>
        <v>w: if &gt;= 50% OR &lt;= 25%</v>
      </c>
      <c r="H769" s="69" t="e">
        <f t="shared" si="33"/>
        <v>#VALUE!</v>
      </c>
      <c r="I769" t="b">
        <f t="shared" si="34"/>
        <v>1</v>
      </c>
      <c r="K769" t="b">
        <f t="shared" si="35"/>
        <v>0</v>
      </c>
      <c r="L769" t="s">
        <v>137</v>
      </c>
    </row>
    <row r="770" spans="1:12" x14ac:dyDescent="0.2">
      <c r="A770" t="s">
        <v>1042</v>
      </c>
      <c r="B770">
        <v>566</v>
      </c>
      <c r="C770">
        <v>-1</v>
      </c>
      <c r="D770" t="s">
        <v>31</v>
      </c>
      <c r="E770" t="s">
        <v>1054</v>
      </c>
      <c r="F770" s="69">
        <v>0</v>
      </c>
      <c r="G770" s="69" t="str">
        <f>IF(ISBLANK('520'!F69),"",'520'!F69)</f>
        <v>w: if &gt;= 25% OR &lt;= 6.25%</v>
      </c>
      <c r="H770" s="69" t="e">
        <f t="shared" si="33"/>
        <v>#VALUE!</v>
      </c>
      <c r="I770" t="b">
        <f t="shared" si="34"/>
        <v>1</v>
      </c>
      <c r="K770" t="b">
        <f t="shared" si="35"/>
        <v>0</v>
      </c>
      <c r="L770" t="s">
        <v>137</v>
      </c>
    </row>
    <row r="771" spans="1:12" x14ac:dyDescent="0.2">
      <c r="A771" t="s">
        <v>1042</v>
      </c>
      <c r="B771">
        <v>567</v>
      </c>
      <c r="C771">
        <v>-1</v>
      </c>
      <c r="D771" t="s">
        <v>31</v>
      </c>
      <c r="E771" t="s">
        <v>1055</v>
      </c>
      <c r="F771" s="69">
        <v>0</v>
      </c>
      <c r="G771" s="69" t="str">
        <f>IF(ISBLANK('520'!G70),"",'520'!G70)</f>
        <v>w: if &gt;= 10% OR &lt;= 1%</v>
      </c>
      <c r="H771" s="69" t="e">
        <f t="shared" si="33"/>
        <v>#VALUE!</v>
      </c>
      <c r="I771" t="b">
        <f t="shared" si="34"/>
        <v>1</v>
      </c>
      <c r="K771" t="b">
        <f t="shared" si="35"/>
        <v>0</v>
      </c>
      <c r="L771" t="s">
        <v>137</v>
      </c>
    </row>
    <row r="772" spans="1:12" x14ac:dyDescent="0.2">
      <c r="A772" t="s">
        <v>1042</v>
      </c>
      <c r="B772">
        <v>568</v>
      </c>
      <c r="C772">
        <v>-1</v>
      </c>
      <c r="D772" t="s">
        <v>31</v>
      </c>
      <c r="E772" t="s">
        <v>470</v>
      </c>
      <c r="F772" s="69">
        <v>0</v>
      </c>
      <c r="G772" s="69" t="str">
        <f>IF(ISBLANK('520'!H71),"",'520'!H71)</f>
        <v>w: if &gt;= 5% OR &lt;= 0.25%</v>
      </c>
      <c r="H772" s="69" t="e">
        <f t="shared" si="33"/>
        <v>#VALUE!</v>
      </c>
      <c r="I772" t="b">
        <f t="shared" si="34"/>
        <v>1</v>
      </c>
      <c r="K772" t="b">
        <f t="shared" si="35"/>
        <v>0</v>
      </c>
      <c r="L772" t="s">
        <v>137</v>
      </c>
    </row>
    <row r="773" spans="1:12" x14ac:dyDescent="0.2">
      <c r="A773" t="s">
        <v>1042</v>
      </c>
      <c r="B773">
        <v>569</v>
      </c>
      <c r="C773">
        <v>-1</v>
      </c>
      <c r="D773" t="s">
        <v>31</v>
      </c>
      <c r="E773" t="s">
        <v>1056</v>
      </c>
      <c r="F773" s="69">
        <v>0</v>
      </c>
      <c r="G773" s="69" t="str">
        <f>IF(ISBLANK('520'!I72),"",'520'!I72)</f>
        <v>w: if &gt;= 0.5% OR &lt;= 0.0025%</v>
      </c>
      <c r="H773" s="69" t="e">
        <f t="shared" si="33"/>
        <v>#VALUE!</v>
      </c>
      <c r="I773" t="b">
        <f t="shared" si="34"/>
        <v>1</v>
      </c>
      <c r="K773" t="b">
        <f t="shared" si="35"/>
        <v>0</v>
      </c>
      <c r="L773" t="s">
        <v>137</v>
      </c>
    </row>
    <row r="774" spans="1:12" x14ac:dyDescent="0.2">
      <c r="A774" t="s">
        <v>1042</v>
      </c>
      <c r="B774">
        <v>570</v>
      </c>
      <c r="C774">
        <v>-1</v>
      </c>
      <c r="D774" t="s">
        <v>31</v>
      </c>
      <c r="E774" t="s">
        <v>1057</v>
      </c>
      <c r="F774" s="69" t="s">
        <v>31</v>
      </c>
      <c r="G774" s="69">
        <f>IF(ISBLANK('520'!F74),"",'520'!F74)</f>
        <v>0</v>
      </c>
      <c r="H774" s="69" t="e">
        <f t="shared" ref="H774:H837" si="36">G774-F774</f>
        <v>#VALUE!</v>
      </c>
      <c r="I774" t="b">
        <f t="shared" ref="I774:I837" si="37">ISERROR(H774)</f>
        <v>1</v>
      </c>
      <c r="K774" t="b">
        <f t="shared" ref="K774:K837" si="38">G774=F774</f>
        <v>0</v>
      </c>
      <c r="L774" t="s">
        <v>24</v>
      </c>
    </row>
    <row r="775" spans="1:12" x14ac:dyDescent="0.2">
      <c r="A775" t="s">
        <v>1042</v>
      </c>
      <c r="B775">
        <v>571</v>
      </c>
      <c r="C775">
        <v>-1</v>
      </c>
      <c r="D775" t="s">
        <v>31</v>
      </c>
      <c r="E775" t="s">
        <v>1012</v>
      </c>
      <c r="F775" s="69" t="s">
        <v>31</v>
      </c>
      <c r="G775" s="69">
        <f>IF(ISBLANK('520'!F75),"",'520'!F75)</f>
        <v>0</v>
      </c>
      <c r="H775" s="69" t="e">
        <f t="shared" si="36"/>
        <v>#VALUE!</v>
      </c>
      <c r="I775" t="b">
        <f t="shared" si="37"/>
        <v>1</v>
      </c>
      <c r="K775" t="b">
        <f t="shared" si="38"/>
        <v>0</v>
      </c>
      <c r="L775" t="s">
        <v>24</v>
      </c>
    </row>
    <row r="776" spans="1:12" x14ac:dyDescent="0.2">
      <c r="A776" t="s">
        <v>1042</v>
      </c>
      <c r="B776">
        <v>572</v>
      </c>
      <c r="C776">
        <v>-1</v>
      </c>
      <c r="D776" t="s">
        <v>31</v>
      </c>
      <c r="E776" t="s">
        <v>1058</v>
      </c>
      <c r="F776" s="69">
        <v>0</v>
      </c>
      <c r="G776" s="69">
        <f>IF(ISBLANK('520'!F76),"",'520'!F76)</f>
        <v>0</v>
      </c>
      <c r="H776" s="69">
        <f t="shared" si="36"/>
        <v>0</v>
      </c>
      <c r="I776" t="b">
        <f t="shared" si="37"/>
        <v>0</v>
      </c>
      <c r="K776" t="b">
        <f t="shared" si="38"/>
        <v>1</v>
      </c>
      <c r="L776" t="s">
        <v>137</v>
      </c>
    </row>
    <row r="777" spans="1:12" x14ac:dyDescent="0.2">
      <c r="A777" t="s">
        <v>1042</v>
      </c>
      <c r="B777">
        <v>573</v>
      </c>
      <c r="C777">
        <v>-1</v>
      </c>
      <c r="D777" t="s">
        <v>31</v>
      </c>
      <c r="E777" t="s">
        <v>1059</v>
      </c>
      <c r="F777" s="69" t="s">
        <v>31</v>
      </c>
      <c r="G777" s="69" t="str">
        <f>IF(ISBLANK('520'!C80),"",'520'!C80)</f>
        <v/>
      </c>
      <c r="H777" s="69" t="e">
        <f t="shared" si="36"/>
        <v>#VALUE!</v>
      </c>
      <c r="I777" t="b">
        <f t="shared" si="37"/>
        <v>1</v>
      </c>
      <c r="K777" t="b">
        <f t="shared" si="38"/>
        <v>1</v>
      </c>
      <c r="L777" t="s">
        <v>24</v>
      </c>
    </row>
    <row r="778" spans="1:12" x14ac:dyDescent="0.2">
      <c r="A778" t="s">
        <v>1042</v>
      </c>
      <c r="B778">
        <v>574</v>
      </c>
      <c r="C778">
        <v>-1</v>
      </c>
      <c r="D778" t="s">
        <v>31</v>
      </c>
      <c r="E778" t="s">
        <v>1060</v>
      </c>
      <c r="F778" s="69">
        <v>0</v>
      </c>
      <c r="G778" s="69" t="str">
        <f>IF(ISBLANK('520'!E94),"",'520'!E94)</f>
        <v>w: if &gt;= 50% OR &lt;= 25%</v>
      </c>
      <c r="H778" s="69" t="e">
        <f t="shared" si="36"/>
        <v>#VALUE!</v>
      </c>
      <c r="I778" t="b">
        <f t="shared" si="37"/>
        <v>1</v>
      </c>
      <c r="K778" t="b">
        <f t="shared" si="38"/>
        <v>0</v>
      </c>
      <c r="L778" t="s">
        <v>137</v>
      </c>
    </row>
    <row r="779" spans="1:12" x14ac:dyDescent="0.2">
      <c r="A779" t="s">
        <v>1042</v>
      </c>
      <c r="B779">
        <v>575</v>
      </c>
      <c r="C779">
        <v>-1</v>
      </c>
      <c r="D779" t="s">
        <v>31</v>
      </c>
      <c r="E779" t="s">
        <v>524</v>
      </c>
      <c r="F779" s="69">
        <v>0</v>
      </c>
      <c r="G779" s="69" t="str">
        <f>IF(ISBLANK('520'!F95),"",'520'!F95)</f>
        <v>w: if &gt;= 25% OR &lt;= 6.25%</v>
      </c>
      <c r="H779" s="69" t="e">
        <f t="shared" si="36"/>
        <v>#VALUE!</v>
      </c>
      <c r="I779" t="b">
        <f t="shared" si="37"/>
        <v>1</v>
      </c>
      <c r="K779" t="b">
        <f t="shared" si="38"/>
        <v>0</v>
      </c>
      <c r="L779" t="s">
        <v>137</v>
      </c>
    </row>
    <row r="780" spans="1:12" x14ac:dyDescent="0.2">
      <c r="A780" t="s">
        <v>1042</v>
      </c>
      <c r="B780">
        <v>576</v>
      </c>
      <c r="C780">
        <v>-1</v>
      </c>
      <c r="D780" t="s">
        <v>31</v>
      </c>
      <c r="E780" t="s">
        <v>1061</v>
      </c>
      <c r="F780" s="69">
        <v>0</v>
      </c>
      <c r="G780" s="69" t="str">
        <f>IF(ISBLANK('520'!G96),"",'520'!G96)</f>
        <v>w: if &gt;= 10% OR &lt;= 1%</v>
      </c>
      <c r="H780" s="69" t="e">
        <f t="shared" si="36"/>
        <v>#VALUE!</v>
      </c>
      <c r="I780" t="b">
        <f t="shared" si="37"/>
        <v>1</v>
      </c>
      <c r="K780" t="b">
        <f t="shared" si="38"/>
        <v>0</v>
      </c>
      <c r="L780" t="s">
        <v>137</v>
      </c>
    </row>
    <row r="781" spans="1:12" x14ac:dyDescent="0.2">
      <c r="A781" t="s">
        <v>1042</v>
      </c>
      <c r="B781">
        <v>577</v>
      </c>
      <c r="C781">
        <v>-1</v>
      </c>
      <c r="D781" t="s">
        <v>31</v>
      </c>
      <c r="E781" t="s">
        <v>1062</v>
      </c>
      <c r="F781" s="69">
        <v>0</v>
      </c>
      <c r="G781" s="69" t="str">
        <f>IF(ISBLANK('520'!H97),"",'520'!H97)</f>
        <v>w: if &gt;= 5% OR &lt;= 0.25%</v>
      </c>
      <c r="H781" s="69" t="e">
        <f t="shared" si="36"/>
        <v>#VALUE!</v>
      </c>
      <c r="I781" t="b">
        <f t="shared" si="37"/>
        <v>1</v>
      </c>
      <c r="K781" t="b">
        <f t="shared" si="38"/>
        <v>0</v>
      </c>
      <c r="L781" t="s">
        <v>137</v>
      </c>
    </row>
    <row r="782" spans="1:12" x14ac:dyDescent="0.2">
      <c r="A782" t="s">
        <v>1042</v>
      </c>
      <c r="B782">
        <v>578</v>
      </c>
      <c r="C782">
        <v>-1</v>
      </c>
      <c r="D782" t="s">
        <v>31</v>
      </c>
      <c r="E782" t="s">
        <v>1063</v>
      </c>
      <c r="F782" s="69">
        <v>0</v>
      </c>
      <c r="G782" s="69" t="str">
        <f>IF(ISBLANK('520'!I98),"",'520'!I98)</f>
        <v>w: if &gt;= 0.5% OR &lt;= 0.0025%</v>
      </c>
      <c r="H782" s="69" t="e">
        <f t="shared" si="36"/>
        <v>#VALUE!</v>
      </c>
      <c r="I782" t="b">
        <f t="shared" si="37"/>
        <v>1</v>
      </c>
      <c r="K782" t="b">
        <f t="shared" si="38"/>
        <v>0</v>
      </c>
      <c r="L782" t="s">
        <v>137</v>
      </c>
    </row>
    <row r="783" spans="1:12" x14ac:dyDescent="0.2">
      <c r="A783" t="s">
        <v>1042</v>
      </c>
      <c r="B783">
        <v>579</v>
      </c>
      <c r="C783">
        <v>-1</v>
      </c>
      <c r="D783" t="s">
        <v>31</v>
      </c>
      <c r="E783" t="s">
        <v>1064</v>
      </c>
      <c r="F783" s="69" t="s">
        <v>31</v>
      </c>
      <c r="G783" s="69">
        <f>IF(ISBLANK('520'!F100),"",'520'!F100)</f>
        <v>0</v>
      </c>
      <c r="H783" s="69" t="e">
        <f t="shared" si="36"/>
        <v>#VALUE!</v>
      </c>
      <c r="I783" t="b">
        <f t="shared" si="37"/>
        <v>1</v>
      </c>
      <c r="K783" t="b">
        <f t="shared" si="38"/>
        <v>0</v>
      </c>
      <c r="L783" t="s">
        <v>24</v>
      </c>
    </row>
    <row r="784" spans="1:12" x14ac:dyDescent="0.2">
      <c r="A784" t="s">
        <v>1042</v>
      </c>
      <c r="B784">
        <v>580</v>
      </c>
      <c r="C784">
        <v>-1</v>
      </c>
      <c r="D784" t="s">
        <v>31</v>
      </c>
      <c r="E784" t="s">
        <v>538</v>
      </c>
      <c r="F784" s="69" t="s">
        <v>31</v>
      </c>
      <c r="G784" s="69">
        <f>IF(ISBLANK('520'!F101),"",'520'!F101)</f>
        <v>0</v>
      </c>
      <c r="H784" s="69" t="e">
        <f t="shared" si="36"/>
        <v>#VALUE!</v>
      </c>
      <c r="I784" t="b">
        <f t="shared" si="37"/>
        <v>1</v>
      </c>
      <c r="K784" t="b">
        <f t="shared" si="38"/>
        <v>0</v>
      </c>
      <c r="L784" t="s">
        <v>24</v>
      </c>
    </row>
    <row r="785" spans="1:12" x14ac:dyDescent="0.2">
      <c r="A785" t="s">
        <v>1042</v>
      </c>
      <c r="B785">
        <v>581</v>
      </c>
      <c r="C785">
        <v>-1</v>
      </c>
      <c r="D785" t="s">
        <v>31</v>
      </c>
      <c r="E785" t="s">
        <v>1065</v>
      </c>
      <c r="F785" s="69">
        <v>0</v>
      </c>
      <c r="G785" s="69">
        <f>IF(ISBLANK('520'!F102),"",'520'!F102)</f>
        <v>0</v>
      </c>
      <c r="H785" s="69">
        <f t="shared" si="36"/>
        <v>0</v>
      </c>
      <c r="I785" t="b">
        <f t="shared" si="37"/>
        <v>0</v>
      </c>
      <c r="K785" t="b">
        <f t="shared" si="38"/>
        <v>1</v>
      </c>
      <c r="L785" t="s">
        <v>137</v>
      </c>
    </row>
    <row r="786" spans="1:12" x14ac:dyDescent="0.2">
      <c r="A786" t="s">
        <v>1042</v>
      </c>
      <c r="B786">
        <v>582</v>
      </c>
      <c r="C786">
        <v>-1</v>
      </c>
      <c r="D786" t="s">
        <v>31</v>
      </c>
      <c r="E786" t="s">
        <v>1066</v>
      </c>
      <c r="F786" s="69" t="s">
        <v>31</v>
      </c>
      <c r="G786" s="69" t="str">
        <f>IF(ISBLANK('520'!C107),"",'520'!C107)</f>
        <v/>
      </c>
      <c r="H786" s="69" t="e">
        <f t="shared" si="36"/>
        <v>#VALUE!</v>
      </c>
      <c r="I786" t="b">
        <f t="shared" si="37"/>
        <v>1</v>
      </c>
      <c r="K786" t="b">
        <f t="shared" si="38"/>
        <v>1</v>
      </c>
      <c r="L786" t="s">
        <v>24</v>
      </c>
    </row>
    <row r="787" spans="1:12" x14ac:dyDescent="0.2">
      <c r="A787" t="s">
        <v>1042</v>
      </c>
      <c r="B787">
        <v>583</v>
      </c>
      <c r="C787">
        <v>-1</v>
      </c>
      <c r="D787" t="s">
        <v>31</v>
      </c>
      <c r="E787" t="s">
        <v>1067</v>
      </c>
      <c r="F787" s="69">
        <v>0</v>
      </c>
      <c r="G787" s="69" t="str">
        <f>IF(ISBLANK('520'!F117),"",'520'!F117)</f>
        <v xml:space="preserve"> = 314.1 A1</v>
      </c>
      <c r="H787" s="69" t="e">
        <f t="shared" si="36"/>
        <v>#VALUE!</v>
      </c>
      <c r="I787" t="b">
        <f t="shared" si="37"/>
        <v>1</v>
      </c>
      <c r="K787" t="b">
        <f t="shared" si="38"/>
        <v>0</v>
      </c>
      <c r="L787" t="s">
        <v>137</v>
      </c>
    </row>
    <row r="788" spans="1:12" x14ac:dyDescent="0.2">
      <c r="A788" t="s">
        <v>1042</v>
      </c>
      <c r="B788">
        <v>584</v>
      </c>
      <c r="C788">
        <v>-1</v>
      </c>
      <c r="D788" t="s">
        <v>31</v>
      </c>
      <c r="E788" t="s">
        <v>1068</v>
      </c>
      <c r="F788" s="69">
        <v>0</v>
      </c>
      <c r="G788" s="69" t="str">
        <f>IF(ISBLANK('520'!G117),"",'520'!G117)</f>
        <v xml:space="preserve"> = 312 P Total
w: if W1 &lt;&gt; W2 + W3</v>
      </c>
      <c r="H788" s="69" t="e">
        <f t="shared" si="36"/>
        <v>#VALUE!</v>
      </c>
      <c r="I788" t="b">
        <f t="shared" si="37"/>
        <v>1</v>
      </c>
      <c r="K788" t="b">
        <f t="shared" si="38"/>
        <v>0</v>
      </c>
      <c r="L788" t="s">
        <v>137</v>
      </c>
    </row>
    <row r="789" spans="1:12" x14ac:dyDescent="0.2">
      <c r="A789" t="s">
        <v>1042</v>
      </c>
      <c r="B789">
        <v>585</v>
      </c>
      <c r="C789">
        <v>-1</v>
      </c>
      <c r="D789" t="s">
        <v>31</v>
      </c>
      <c r="E789" t="s">
        <v>274</v>
      </c>
      <c r="F789" s="69">
        <v>0</v>
      </c>
      <c r="G789" s="69">
        <f>IF(ISBLANK('520'!H117),"",'520'!H117)</f>
        <v>0</v>
      </c>
      <c r="H789" s="69">
        <f t="shared" si="36"/>
        <v>0</v>
      </c>
      <c r="I789" t="b">
        <f t="shared" si="37"/>
        <v>0</v>
      </c>
      <c r="K789" t="b">
        <f t="shared" si="38"/>
        <v>1</v>
      </c>
      <c r="L789" t="s">
        <v>137</v>
      </c>
    </row>
    <row r="790" spans="1:12" x14ac:dyDescent="0.2">
      <c r="A790" t="s">
        <v>1042</v>
      </c>
      <c r="B790">
        <v>586</v>
      </c>
      <c r="C790">
        <v>-1</v>
      </c>
      <c r="D790" t="s">
        <v>31</v>
      </c>
      <c r="E790" t="s">
        <v>275</v>
      </c>
      <c r="F790" s="69">
        <v>0</v>
      </c>
      <c r="G790" s="69" t="str">
        <f>IF(ISBLANK('520'!I117),"",'520'!I117)</f>
        <v xml:space="preserve"> = 309.2 G1</v>
      </c>
      <c r="H790" s="69" t="e">
        <f t="shared" si="36"/>
        <v>#VALUE!</v>
      </c>
      <c r="I790" t="b">
        <f t="shared" si="37"/>
        <v>1</v>
      </c>
      <c r="K790" t="b">
        <f t="shared" si="38"/>
        <v>0</v>
      </c>
      <c r="L790" t="s">
        <v>137</v>
      </c>
    </row>
    <row r="791" spans="1:12" x14ac:dyDescent="0.2">
      <c r="A791" t="s">
        <v>1042</v>
      </c>
      <c r="B791">
        <v>587</v>
      </c>
      <c r="C791">
        <v>-1</v>
      </c>
      <c r="D791" t="s">
        <v>31</v>
      </c>
      <c r="E791" t="s">
        <v>1069</v>
      </c>
      <c r="F791" s="69">
        <v>0</v>
      </c>
      <c r="G791" s="69" t="str">
        <f>IF(ISBLANK('520'!F118),"",'520'!F118)</f>
        <v xml:space="preserve"> = 314.1 A2</v>
      </c>
      <c r="H791" s="69" t="e">
        <f t="shared" si="36"/>
        <v>#VALUE!</v>
      </c>
      <c r="I791" t="b">
        <f t="shared" si="37"/>
        <v>1</v>
      </c>
      <c r="K791" t="b">
        <f t="shared" si="38"/>
        <v>0</v>
      </c>
      <c r="L791" t="s">
        <v>137</v>
      </c>
    </row>
    <row r="792" spans="1:12" x14ac:dyDescent="0.2">
      <c r="A792" t="s">
        <v>1042</v>
      </c>
      <c r="B792">
        <v>588</v>
      </c>
      <c r="C792">
        <v>-1</v>
      </c>
      <c r="D792" t="s">
        <v>31</v>
      </c>
      <c r="E792" t="s">
        <v>1070</v>
      </c>
      <c r="F792" s="69">
        <v>0</v>
      </c>
      <c r="G792" s="69">
        <f>IF(ISBLANK('520'!G118),"",'520'!G118)</f>
        <v>0</v>
      </c>
      <c r="H792" s="69">
        <f t="shared" si="36"/>
        <v>0</v>
      </c>
      <c r="I792" t="b">
        <f t="shared" si="37"/>
        <v>0</v>
      </c>
      <c r="K792" t="b">
        <f t="shared" si="38"/>
        <v>1</v>
      </c>
      <c r="L792" t="s">
        <v>137</v>
      </c>
    </row>
    <row r="793" spans="1:12" x14ac:dyDescent="0.2">
      <c r="A793" t="s">
        <v>1042</v>
      </c>
      <c r="B793">
        <v>589</v>
      </c>
      <c r="C793">
        <v>-1</v>
      </c>
      <c r="D793" t="s">
        <v>31</v>
      </c>
      <c r="E793" t="s">
        <v>1071</v>
      </c>
      <c r="F793" s="69">
        <v>0</v>
      </c>
      <c r="G793" s="69">
        <f>IF(ISBLANK('520'!H118),"",'520'!H118)</f>
        <v>0</v>
      </c>
      <c r="H793" s="69">
        <f t="shared" si="36"/>
        <v>0</v>
      </c>
      <c r="I793" t="b">
        <f t="shared" si="37"/>
        <v>0</v>
      </c>
      <c r="K793" t="b">
        <f t="shared" si="38"/>
        <v>1</v>
      </c>
      <c r="L793" t="s">
        <v>137</v>
      </c>
    </row>
    <row r="794" spans="1:12" x14ac:dyDescent="0.2">
      <c r="A794" t="s">
        <v>1042</v>
      </c>
      <c r="B794">
        <v>590</v>
      </c>
      <c r="C794">
        <v>-1</v>
      </c>
      <c r="D794" t="s">
        <v>31</v>
      </c>
      <c r="E794" t="s">
        <v>1072</v>
      </c>
      <c r="F794" s="69">
        <v>0</v>
      </c>
      <c r="G794" s="69" t="str">
        <f>IF(ISBLANK('520'!I118),"",'520'!I118)</f>
        <v xml:space="preserve"> = 309.2 G2</v>
      </c>
      <c r="H794" s="69" t="e">
        <f t="shared" si="36"/>
        <v>#VALUE!</v>
      </c>
      <c r="I794" t="b">
        <f t="shared" si="37"/>
        <v>1</v>
      </c>
      <c r="K794" t="b">
        <f t="shared" si="38"/>
        <v>0</v>
      </c>
      <c r="L794" t="s">
        <v>137</v>
      </c>
    </row>
    <row r="795" spans="1:12" x14ac:dyDescent="0.2">
      <c r="A795" t="s">
        <v>1042</v>
      </c>
      <c r="B795">
        <v>591</v>
      </c>
      <c r="C795">
        <v>-1</v>
      </c>
      <c r="D795" t="s">
        <v>31</v>
      </c>
      <c r="E795" t="s">
        <v>578</v>
      </c>
      <c r="F795" s="69">
        <v>0</v>
      </c>
      <c r="G795" s="69" t="str">
        <f>IF(ISBLANK('520'!F119),"",'520'!F119)</f>
        <v xml:space="preserve"> = 314.1 A3</v>
      </c>
      <c r="H795" s="69" t="e">
        <f t="shared" si="36"/>
        <v>#VALUE!</v>
      </c>
      <c r="I795" t="b">
        <f t="shared" si="37"/>
        <v>1</v>
      </c>
      <c r="K795" t="b">
        <f t="shared" si="38"/>
        <v>0</v>
      </c>
      <c r="L795" t="s">
        <v>137</v>
      </c>
    </row>
    <row r="796" spans="1:12" x14ac:dyDescent="0.2">
      <c r="A796" t="s">
        <v>1042</v>
      </c>
      <c r="B796">
        <v>592</v>
      </c>
      <c r="C796">
        <v>-1</v>
      </c>
      <c r="D796" t="s">
        <v>31</v>
      </c>
      <c r="E796" t="s">
        <v>579</v>
      </c>
      <c r="F796" s="69">
        <v>0</v>
      </c>
      <c r="G796" s="69">
        <f>IF(ISBLANK('520'!G119),"",'520'!G119)</f>
        <v>0</v>
      </c>
      <c r="H796" s="69">
        <f t="shared" si="36"/>
        <v>0</v>
      </c>
      <c r="I796" t="b">
        <f t="shared" si="37"/>
        <v>0</v>
      </c>
      <c r="K796" t="b">
        <f t="shared" si="38"/>
        <v>1</v>
      </c>
      <c r="L796" t="s">
        <v>137</v>
      </c>
    </row>
    <row r="797" spans="1:12" x14ac:dyDescent="0.2">
      <c r="A797" t="s">
        <v>1042</v>
      </c>
      <c r="B797">
        <v>593</v>
      </c>
      <c r="C797">
        <v>-1</v>
      </c>
      <c r="D797" t="s">
        <v>31</v>
      </c>
      <c r="E797" t="s">
        <v>580</v>
      </c>
      <c r="F797" s="69">
        <v>0</v>
      </c>
      <c r="G797" s="69">
        <f>IF(ISBLANK('520'!H119),"",'520'!H119)</f>
        <v>0</v>
      </c>
      <c r="H797" s="69">
        <f t="shared" si="36"/>
        <v>0</v>
      </c>
      <c r="I797" t="b">
        <f t="shared" si="37"/>
        <v>0</v>
      </c>
      <c r="K797" t="b">
        <f t="shared" si="38"/>
        <v>1</v>
      </c>
      <c r="L797" t="s">
        <v>137</v>
      </c>
    </row>
    <row r="798" spans="1:12" x14ac:dyDescent="0.2">
      <c r="A798" t="s">
        <v>1042</v>
      </c>
      <c r="B798">
        <v>594</v>
      </c>
      <c r="C798">
        <v>-1</v>
      </c>
      <c r="D798" t="s">
        <v>31</v>
      </c>
      <c r="E798" t="s">
        <v>581</v>
      </c>
      <c r="F798" s="69">
        <v>0</v>
      </c>
      <c r="G798" s="69" t="str">
        <f>IF(ISBLANK('520'!I119),"",'520'!I119)</f>
        <v xml:space="preserve"> = 309.2 G3</v>
      </c>
      <c r="H798" s="69" t="e">
        <f t="shared" si="36"/>
        <v>#VALUE!</v>
      </c>
      <c r="I798" t="b">
        <f t="shared" si="37"/>
        <v>1</v>
      </c>
      <c r="K798" t="b">
        <f t="shared" si="38"/>
        <v>0</v>
      </c>
      <c r="L798" t="s">
        <v>137</v>
      </c>
    </row>
    <row r="799" spans="1:12" x14ac:dyDescent="0.2">
      <c r="A799" t="s">
        <v>1042</v>
      </c>
      <c r="B799">
        <v>595</v>
      </c>
      <c r="C799">
        <v>-1</v>
      </c>
      <c r="D799" t="s">
        <v>31</v>
      </c>
      <c r="E799" t="s">
        <v>1073</v>
      </c>
      <c r="F799" s="69">
        <v>0</v>
      </c>
      <c r="G799" s="69">
        <f>IF(ISBLANK('520'!F120),"",'520'!F120)</f>
        <v>0</v>
      </c>
      <c r="H799" s="69">
        <f t="shared" si="36"/>
        <v>0</v>
      </c>
      <c r="I799" t="b">
        <f t="shared" si="37"/>
        <v>0</v>
      </c>
      <c r="K799" t="b">
        <f t="shared" si="38"/>
        <v>1</v>
      </c>
      <c r="L799" t="s">
        <v>137</v>
      </c>
    </row>
    <row r="800" spans="1:12" x14ac:dyDescent="0.2">
      <c r="A800" t="s">
        <v>1042</v>
      </c>
      <c r="B800">
        <v>596</v>
      </c>
      <c r="C800">
        <v>-1</v>
      </c>
      <c r="D800" t="s">
        <v>31</v>
      </c>
      <c r="E800" t="s">
        <v>1074</v>
      </c>
      <c r="F800" s="69">
        <v>0</v>
      </c>
      <c r="G800" s="69" t="str">
        <f>IF(ISBLANK('520'!I120),"",'520'!I120)</f>
        <v xml:space="preserve"> = 309.2 G4</v>
      </c>
      <c r="H800" s="69" t="e">
        <f t="shared" si="36"/>
        <v>#VALUE!</v>
      </c>
      <c r="I800" t="b">
        <f t="shared" si="37"/>
        <v>1</v>
      </c>
      <c r="K800" t="b">
        <f t="shared" si="38"/>
        <v>0</v>
      </c>
      <c r="L800" t="s">
        <v>137</v>
      </c>
    </row>
    <row r="801" spans="1:12" x14ac:dyDescent="0.2">
      <c r="A801" t="s">
        <v>1042</v>
      </c>
      <c r="B801">
        <v>597</v>
      </c>
      <c r="C801">
        <v>-1</v>
      </c>
      <c r="D801" t="s">
        <v>31</v>
      </c>
      <c r="E801" t="s">
        <v>1075</v>
      </c>
      <c r="F801" s="69">
        <v>0</v>
      </c>
      <c r="G801" s="69" t="str">
        <f>IF(ISBLANK('520'!F121),"",'520'!F121)</f>
        <v xml:space="preserve"> = 314.2 D9</v>
      </c>
      <c r="H801" s="69" t="e">
        <f t="shared" si="36"/>
        <v>#VALUE!</v>
      </c>
      <c r="I801" t="b">
        <f t="shared" si="37"/>
        <v>1</v>
      </c>
      <c r="K801" t="b">
        <f t="shared" si="38"/>
        <v>0</v>
      </c>
      <c r="L801" t="s">
        <v>137</v>
      </c>
    </row>
    <row r="802" spans="1:12" x14ac:dyDescent="0.2">
      <c r="A802" t="s">
        <v>1042</v>
      </c>
      <c r="B802">
        <v>598</v>
      </c>
      <c r="C802">
        <v>-1</v>
      </c>
      <c r="D802" t="s">
        <v>31</v>
      </c>
      <c r="E802" t="s">
        <v>1076</v>
      </c>
      <c r="F802" s="69">
        <v>0</v>
      </c>
      <c r="G802" s="69" t="str">
        <f>IF(ISBLANK('520'!I121),"",'520'!I121)</f>
        <v xml:space="preserve"> = 309.2 G7</v>
      </c>
      <c r="H802" s="69" t="e">
        <f t="shared" si="36"/>
        <v>#VALUE!</v>
      </c>
      <c r="I802" t="b">
        <f t="shared" si="37"/>
        <v>1</v>
      </c>
      <c r="K802" t="b">
        <f t="shared" si="38"/>
        <v>0</v>
      </c>
      <c r="L802" t="s">
        <v>137</v>
      </c>
    </row>
    <row r="803" spans="1:12" x14ac:dyDescent="0.2">
      <c r="A803" t="s">
        <v>1042</v>
      </c>
      <c r="B803">
        <v>599</v>
      </c>
      <c r="C803">
        <v>-1</v>
      </c>
      <c r="D803" t="s">
        <v>31</v>
      </c>
      <c r="E803" t="s">
        <v>1077</v>
      </c>
      <c r="F803" s="69">
        <v>0</v>
      </c>
      <c r="G803" s="69">
        <f>IF(ISBLANK('520'!F122),"",'520'!F122)</f>
        <v>0</v>
      </c>
      <c r="H803" s="69">
        <f t="shared" si="36"/>
        <v>0</v>
      </c>
      <c r="I803" t="b">
        <f t="shared" si="37"/>
        <v>0</v>
      </c>
      <c r="K803" t="b">
        <f t="shared" si="38"/>
        <v>1</v>
      </c>
      <c r="L803" t="s">
        <v>137</v>
      </c>
    </row>
    <row r="804" spans="1:12" x14ac:dyDescent="0.2">
      <c r="A804" t="s">
        <v>1042</v>
      </c>
      <c r="B804">
        <v>600</v>
      </c>
      <c r="C804">
        <v>-1</v>
      </c>
      <c r="D804" t="s">
        <v>31</v>
      </c>
      <c r="E804" t="s">
        <v>1078</v>
      </c>
      <c r="F804" s="69">
        <v>0</v>
      </c>
      <c r="G804" s="69" t="str">
        <f>IF(ISBLANK('520'!I122),"",'520'!I122)</f>
        <v xml:space="preserve"> = 309.2 G8</v>
      </c>
      <c r="H804" s="69" t="e">
        <f t="shared" si="36"/>
        <v>#VALUE!</v>
      </c>
      <c r="I804" t="b">
        <f t="shared" si="37"/>
        <v>1</v>
      </c>
      <c r="K804" t="b">
        <f t="shared" si="38"/>
        <v>0</v>
      </c>
      <c r="L804" t="s">
        <v>137</v>
      </c>
    </row>
    <row r="805" spans="1:12" x14ac:dyDescent="0.2">
      <c r="A805" t="s">
        <v>1042</v>
      </c>
      <c r="B805">
        <v>601</v>
      </c>
      <c r="C805">
        <v>-1</v>
      </c>
      <c r="D805" t="s">
        <v>31</v>
      </c>
      <c r="E805" t="s">
        <v>1079</v>
      </c>
      <c r="F805" s="69">
        <v>0</v>
      </c>
      <c r="G805" s="69" t="str">
        <f>IF(ISBLANK('520'!F123),"",'520'!F123)</f>
        <v xml:space="preserve"> = 310.1 A2
v: if &lt;&gt; V1 + V4 + V5 + V6</v>
      </c>
      <c r="H805" s="69" t="e">
        <f t="shared" si="36"/>
        <v>#VALUE!</v>
      </c>
      <c r="I805" t="b">
        <f t="shared" si="37"/>
        <v>1</v>
      </c>
      <c r="K805" t="b">
        <f t="shared" si="38"/>
        <v>0</v>
      </c>
      <c r="L805" t="s">
        <v>137</v>
      </c>
    </row>
    <row r="806" spans="1:12" x14ac:dyDescent="0.2">
      <c r="A806" t="s">
        <v>1042</v>
      </c>
      <c r="B806">
        <v>602</v>
      </c>
      <c r="C806">
        <v>-1</v>
      </c>
      <c r="D806" t="s">
        <v>31</v>
      </c>
      <c r="E806" t="s">
        <v>278</v>
      </c>
      <c r="F806" s="69">
        <v>0</v>
      </c>
      <c r="G806" s="69" t="str">
        <f>IF(ISBLANK('520'!I123),"",'520'!I123)</f>
        <v xml:space="preserve"> = 309.1 B1</v>
      </c>
      <c r="H806" s="69" t="e">
        <f t="shared" si="36"/>
        <v>#VALUE!</v>
      </c>
      <c r="I806" t="b">
        <f t="shared" si="37"/>
        <v>1</v>
      </c>
      <c r="K806" t="b">
        <f t="shared" si="38"/>
        <v>0</v>
      </c>
      <c r="L806" t="s">
        <v>137</v>
      </c>
    </row>
    <row r="807" spans="1:12" x14ac:dyDescent="0.2">
      <c r="A807" t="s">
        <v>1117</v>
      </c>
      <c r="B807">
        <v>663</v>
      </c>
      <c r="C807">
        <v>-1</v>
      </c>
      <c r="D807" t="s">
        <v>31</v>
      </c>
      <c r="E807" t="s">
        <v>1118</v>
      </c>
      <c r="F807" s="69">
        <v>0</v>
      </c>
      <c r="G807" s="69">
        <f>IF(ISBLANK('530'!D17),"",'530'!D17)</f>
        <v>0</v>
      </c>
      <c r="H807" s="69">
        <f t="shared" si="36"/>
        <v>0</v>
      </c>
      <c r="I807" t="b">
        <f t="shared" si="37"/>
        <v>0</v>
      </c>
      <c r="K807" t="b">
        <f t="shared" si="38"/>
        <v>1</v>
      </c>
      <c r="L807" t="s">
        <v>137</v>
      </c>
    </row>
    <row r="808" spans="1:12" x14ac:dyDescent="0.2">
      <c r="A808" t="s">
        <v>1117</v>
      </c>
      <c r="B808">
        <v>664</v>
      </c>
      <c r="C808">
        <v>-1</v>
      </c>
      <c r="D808" t="s">
        <v>31</v>
      </c>
      <c r="E808" t="s">
        <v>74</v>
      </c>
      <c r="F808" s="69">
        <v>0</v>
      </c>
      <c r="G808" s="69">
        <f>IF(ISBLANK('530'!E17),"",'530'!E17)</f>
        <v>0</v>
      </c>
      <c r="H808" s="69">
        <f t="shared" si="36"/>
        <v>0</v>
      </c>
      <c r="I808" t="b">
        <f t="shared" si="37"/>
        <v>0</v>
      </c>
      <c r="K808" t="b">
        <f t="shared" si="38"/>
        <v>1</v>
      </c>
      <c r="L808" t="s">
        <v>137</v>
      </c>
    </row>
    <row r="809" spans="1:12" x14ac:dyDescent="0.2">
      <c r="A809" t="s">
        <v>1117</v>
      </c>
      <c r="B809">
        <v>665</v>
      </c>
      <c r="C809">
        <v>-1</v>
      </c>
      <c r="D809" t="s">
        <v>31</v>
      </c>
      <c r="E809" t="s">
        <v>885</v>
      </c>
      <c r="F809" s="69">
        <v>0</v>
      </c>
      <c r="G809" s="69">
        <f>IF(ISBLANK('530'!F17),"",'530'!F17)</f>
        <v>0</v>
      </c>
      <c r="H809" s="69">
        <f t="shared" si="36"/>
        <v>0</v>
      </c>
      <c r="I809" t="b">
        <f t="shared" si="37"/>
        <v>0</v>
      </c>
      <c r="K809" t="b">
        <f t="shared" si="38"/>
        <v>1</v>
      </c>
      <c r="L809" t="s">
        <v>137</v>
      </c>
    </row>
    <row r="810" spans="1:12" x14ac:dyDescent="0.2">
      <c r="A810" t="s">
        <v>1117</v>
      </c>
      <c r="B810">
        <v>666</v>
      </c>
      <c r="C810">
        <v>-1</v>
      </c>
      <c r="D810" t="s">
        <v>31</v>
      </c>
      <c r="E810" t="s">
        <v>139</v>
      </c>
      <c r="F810" s="69">
        <v>0</v>
      </c>
      <c r="G810" s="69">
        <f>IF(ISBLANK('530'!G17),"",'530'!G17)</f>
        <v>0</v>
      </c>
      <c r="H810" s="69">
        <f t="shared" si="36"/>
        <v>0</v>
      </c>
      <c r="I810" t="b">
        <f t="shared" si="37"/>
        <v>0</v>
      </c>
      <c r="K810" t="b">
        <f t="shared" si="38"/>
        <v>1</v>
      </c>
      <c r="L810" t="s">
        <v>137</v>
      </c>
    </row>
    <row r="811" spans="1:12" x14ac:dyDescent="0.2">
      <c r="A811" t="s">
        <v>1117</v>
      </c>
      <c r="B811">
        <v>667</v>
      </c>
      <c r="C811">
        <v>-1</v>
      </c>
      <c r="D811" t="s">
        <v>31</v>
      </c>
      <c r="E811" t="s">
        <v>1119</v>
      </c>
      <c r="F811" s="69">
        <v>0</v>
      </c>
      <c r="G811" s="69">
        <f>IF(ISBLANK('530'!H17),"",'530'!H17)</f>
        <v>0</v>
      </c>
      <c r="H811" s="69">
        <f t="shared" si="36"/>
        <v>0</v>
      </c>
      <c r="I811" t="b">
        <f t="shared" si="37"/>
        <v>0</v>
      </c>
      <c r="K811" t="b">
        <f t="shared" si="38"/>
        <v>1</v>
      </c>
      <c r="L811" t="s">
        <v>137</v>
      </c>
    </row>
    <row r="812" spans="1:12" x14ac:dyDescent="0.2">
      <c r="A812" t="s">
        <v>1117</v>
      </c>
      <c r="B812">
        <v>668</v>
      </c>
      <c r="C812">
        <v>-1</v>
      </c>
      <c r="D812" t="s">
        <v>31</v>
      </c>
      <c r="E812" t="s">
        <v>1120</v>
      </c>
      <c r="F812" s="69">
        <v>0</v>
      </c>
      <c r="G812" s="69" t="str">
        <f>IF(ISBLANK('530'!I17),"",'530'!I17)</f>
        <v>v: if &lt;&gt; 309.2 G5</v>
      </c>
      <c r="H812" s="69" t="e">
        <f t="shared" si="36"/>
        <v>#VALUE!</v>
      </c>
      <c r="I812" t="b">
        <f t="shared" si="37"/>
        <v>1</v>
      </c>
      <c r="K812" t="b">
        <f t="shared" si="38"/>
        <v>0</v>
      </c>
      <c r="L812" t="s">
        <v>137</v>
      </c>
    </row>
    <row r="813" spans="1:12" x14ac:dyDescent="0.2">
      <c r="A813" t="s">
        <v>1117</v>
      </c>
      <c r="B813">
        <v>669</v>
      </c>
      <c r="C813">
        <v>-1</v>
      </c>
      <c r="D813" t="s">
        <v>31</v>
      </c>
      <c r="E813" t="s">
        <v>1121</v>
      </c>
      <c r="F813" s="69">
        <v>0</v>
      </c>
      <c r="G813" s="69">
        <f>IF(ISBLANK('530'!D18),"",'530'!D18)</f>
        <v>0</v>
      </c>
      <c r="H813" s="69">
        <f t="shared" si="36"/>
        <v>0</v>
      </c>
      <c r="I813" t="b">
        <f t="shared" si="37"/>
        <v>0</v>
      </c>
      <c r="K813" t="b">
        <f t="shared" si="38"/>
        <v>1</v>
      </c>
      <c r="L813" t="s">
        <v>137</v>
      </c>
    </row>
    <row r="814" spans="1:12" x14ac:dyDescent="0.2">
      <c r="A814" t="s">
        <v>1117</v>
      </c>
      <c r="B814">
        <v>670</v>
      </c>
      <c r="C814">
        <v>-1</v>
      </c>
      <c r="D814" t="s">
        <v>31</v>
      </c>
      <c r="E814" t="s">
        <v>77</v>
      </c>
      <c r="F814" s="69">
        <v>0</v>
      </c>
      <c r="G814" s="69">
        <f>IF(ISBLANK('530'!E18),"",'530'!E18)</f>
        <v>0</v>
      </c>
      <c r="H814" s="69">
        <f t="shared" si="36"/>
        <v>0</v>
      </c>
      <c r="I814" t="b">
        <f t="shared" si="37"/>
        <v>0</v>
      </c>
      <c r="K814" t="b">
        <f t="shared" si="38"/>
        <v>1</v>
      </c>
      <c r="L814" t="s">
        <v>137</v>
      </c>
    </row>
    <row r="815" spans="1:12" x14ac:dyDescent="0.2">
      <c r="A815" t="s">
        <v>1117</v>
      </c>
      <c r="B815">
        <v>671</v>
      </c>
      <c r="C815">
        <v>-1</v>
      </c>
      <c r="D815" t="s">
        <v>31</v>
      </c>
      <c r="E815" t="s">
        <v>140</v>
      </c>
      <c r="F815" s="69">
        <v>0</v>
      </c>
      <c r="G815" s="69">
        <f>IF(ISBLANK('530'!F18),"",'530'!F18)</f>
        <v>0</v>
      </c>
      <c r="H815" s="69">
        <f t="shared" si="36"/>
        <v>0</v>
      </c>
      <c r="I815" t="b">
        <f t="shared" si="37"/>
        <v>0</v>
      </c>
      <c r="K815" t="b">
        <f t="shared" si="38"/>
        <v>1</v>
      </c>
      <c r="L815" t="s">
        <v>137</v>
      </c>
    </row>
    <row r="816" spans="1:12" x14ac:dyDescent="0.2">
      <c r="A816" t="s">
        <v>1117</v>
      </c>
      <c r="B816">
        <v>672</v>
      </c>
      <c r="C816">
        <v>-1</v>
      </c>
      <c r="D816" t="s">
        <v>31</v>
      </c>
      <c r="E816" t="s">
        <v>141</v>
      </c>
      <c r="F816" s="69">
        <v>0</v>
      </c>
      <c r="G816" s="69">
        <f>IF(ISBLANK('530'!G18),"",'530'!G18)</f>
        <v>0</v>
      </c>
      <c r="H816" s="69">
        <f t="shared" si="36"/>
        <v>0</v>
      </c>
      <c r="I816" t="b">
        <f t="shared" si="37"/>
        <v>0</v>
      </c>
      <c r="K816" t="b">
        <f t="shared" si="38"/>
        <v>1</v>
      </c>
      <c r="L816" t="s">
        <v>137</v>
      </c>
    </row>
    <row r="817" spans="1:12" x14ac:dyDescent="0.2">
      <c r="A817" t="s">
        <v>1117</v>
      </c>
      <c r="B817">
        <v>673</v>
      </c>
      <c r="C817">
        <v>-1</v>
      </c>
      <c r="D817" t="s">
        <v>31</v>
      </c>
      <c r="E817" t="s">
        <v>1122</v>
      </c>
      <c r="F817" s="69">
        <v>0</v>
      </c>
      <c r="G817" s="69">
        <f>IF(ISBLANK('530'!H18),"",'530'!H18)</f>
        <v>0</v>
      </c>
      <c r="H817" s="69">
        <f t="shared" si="36"/>
        <v>0</v>
      </c>
      <c r="I817" t="b">
        <f t="shared" si="37"/>
        <v>0</v>
      </c>
      <c r="K817" t="b">
        <f t="shared" si="38"/>
        <v>1</v>
      </c>
      <c r="L817" t="s">
        <v>137</v>
      </c>
    </row>
    <row r="818" spans="1:12" x14ac:dyDescent="0.2">
      <c r="A818" t="s">
        <v>1117</v>
      </c>
      <c r="B818">
        <v>674</v>
      </c>
      <c r="C818">
        <v>-1</v>
      </c>
      <c r="D818" t="s">
        <v>31</v>
      </c>
      <c r="E818" t="s">
        <v>1123</v>
      </c>
      <c r="F818" s="69">
        <v>0</v>
      </c>
      <c r="G818" s="69">
        <f>IF(ISBLANK('530'!I18),"",'530'!I18)</f>
        <v>0</v>
      </c>
      <c r="H818" s="69">
        <f t="shared" si="36"/>
        <v>0</v>
      </c>
      <c r="I818" t="b">
        <f t="shared" si="37"/>
        <v>0</v>
      </c>
      <c r="K818" t="b">
        <f t="shared" si="38"/>
        <v>1</v>
      </c>
      <c r="L818" t="s">
        <v>137</v>
      </c>
    </row>
    <row r="819" spans="1:12" x14ac:dyDescent="0.2">
      <c r="A819" t="s">
        <v>1117</v>
      </c>
      <c r="B819">
        <v>675</v>
      </c>
      <c r="C819">
        <v>-1</v>
      </c>
      <c r="D819" t="s">
        <v>31</v>
      </c>
      <c r="E819" t="s">
        <v>1124</v>
      </c>
      <c r="F819" s="69">
        <v>0</v>
      </c>
      <c r="G819" s="69">
        <f>IF(ISBLANK('530'!D19),"",'530'!D19)</f>
        <v>0</v>
      </c>
      <c r="H819" s="69">
        <f t="shared" si="36"/>
        <v>0</v>
      </c>
      <c r="I819" t="b">
        <f t="shared" si="37"/>
        <v>0</v>
      </c>
      <c r="K819" t="b">
        <f t="shared" si="38"/>
        <v>1</v>
      </c>
      <c r="L819" t="s">
        <v>137</v>
      </c>
    </row>
    <row r="820" spans="1:12" x14ac:dyDescent="0.2">
      <c r="A820" t="s">
        <v>1117</v>
      </c>
      <c r="B820">
        <v>676</v>
      </c>
      <c r="C820">
        <v>-1</v>
      </c>
      <c r="D820" t="s">
        <v>31</v>
      </c>
      <c r="E820" t="s">
        <v>79</v>
      </c>
      <c r="F820" s="69">
        <v>0</v>
      </c>
      <c r="G820" s="69">
        <f>IF(ISBLANK('530'!E19),"",'530'!E19)</f>
        <v>0</v>
      </c>
      <c r="H820" s="69">
        <f t="shared" si="36"/>
        <v>0</v>
      </c>
      <c r="I820" t="b">
        <f t="shared" si="37"/>
        <v>0</v>
      </c>
      <c r="K820" t="b">
        <f t="shared" si="38"/>
        <v>1</v>
      </c>
      <c r="L820" t="s">
        <v>137</v>
      </c>
    </row>
    <row r="821" spans="1:12" x14ac:dyDescent="0.2">
      <c r="A821" t="s">
        <v>1117</v>
      </c>
      <c r="B821">
        <v>677</v>
      </c>
      <c r="C821">
        <v>-1</v>
      </c>
      <c r="D821" t="s">
        <v>31</v>
      </c>
      <c r="E821" t="s">
        <v>319</v>
      </c>
      <c r="F821" s="69">
        <v>0</v>
      </c>
      <c r="G821" s="69">
        <f>IF(ISBLANK('530'!F19),"",'530'!F19)</f>
        <v>0</v>
      </c>
      <c r="H821" s="69">
        <f t="shared" si="36"/>
        <v>0</v>
      </c>
      <c r="I821" t="b">
        <f t="shared" si="37"/>
        <v>0</v>
      </c>
      <c r="K821" t="b">
        <f t="shared" si="38"/>
        <v>1</v>
      </c>
      <c r="L821" t="s">
        <v>137</v>
      </c>
    </row>
    <row r="822" spans="1:12" x14ac:dyDescent="0.2">
      <c r="A822" t="s">
        <v>1117</v>
      </c>
      <c r="B822">
        <v>678</v>
      </c>
      <c r="C822">
        <v>-1</v>
      </c>
      <c r="D822" t="s">
        <v>31</v>
      </c>
      <c r="E822" t="s">
        <v>320</v>
      </c>
      <c r="F822" s="69">
        <v>0</v>
      </c>
      <c r="G822" s="69">
        <f>IF(ISBLANK('530'!G19),"",'530'!G19)</f>
        <v>0</v>
      </c>
      <c r="H822" s="69">
        <f t="shared" si="36"/>
        <v>0</v>
      </c>
      <c r="I822" t="b">
        <f t="shared" si="37"/>
        <v>0</v>
      </c>
      <c r="K822" t="b">
        <f t="shared" si="38"/>
        <v>1</v>
      </c>
      <c r="L822" t="s">
        <v>137</v>
      </c>
    </row>
    <row r="823" spans="1:12" x14ac:dyDescent="0.2">
      <c r="A823" t="s">
        <v>1117</v>
      </c>
      <c r="B823">
        <v>679</v>
      </c>
      <c r="C823">
        <v>-1</v>
      </c>
      <c r="D823" t="s">
        <v>31</v>
      </c>
      <c r="E823" t="s">
        <v>321</v>
      </c>
      <c r="F823" s="69">
        <v>0</v>
      </c>
      <c r="G823" s="69">
        <f>IF(ISBLANK('530'!H19),"",'530'!H19)</f>
        <v>0</v>
      </c>
      <c r="H823" s="69">
        <f t="shared" si="36"/>
        <v>0</v>
      </c>
      <c r="I823" t="b">
        <f t="shared" si="37"/>
        <v>0</v>
      </c>
      <c r="K823" t="b">
        <f t="shared" si="38"/>
        <v>1</v>
      </c>
      <c r="L823" t="s">
        <v>137</v>
      </c>
    </row>
    <row r="824" spans="1:12" x14ac:dyDescent="0.2">
      <c r="A824" t="s">
        <v>1117</v>
      </c>
      <c r="B824">
        <v>680</v>
      </c>
      <c r="C824">
        <v>-1</v>
      </c>
      <c r="D824" t="s">
        <v>31</v>
      </c>
      <c r="E824" t="s">
        <v>322</v>
      </c>
      <c r="F824" s="69">
        <v>0</v>
      </c>
      <c r="G824" s="69">
        <f>IF(ISBLANK('530'!I19),"",'530'!I19)</f>
        <v>0</v>
      </c>
      <c r="H824" s="69">
        <f t="shared" si="36"/>
        <v>0</v>
      </c>
      <c r="I824" t="b">
        <f t="shared" si="37"/>
        <v>0</v>
      </c>
      <c r="K824" t="b">
        <f t="shared" si="38"/>
        <v>1</v>
      </c>
      <c r="L824" t="s">
        <v>137</v>
      </c>
    </row>
    <row r="825" spans="1:12" x14ac:dyDescent="0.2">
      <c r="A825" t="s">
        <v>1117</v>
      </c>
      <c r="B825">
        <v>681</v>
      </c>
      <c r="C825">
        <v>-1</v>
      </c>
      <c r="D825" t="s">
        <v>31</v>
      </c>
      <c r="E825" t="s">
        <v>1125</v>
      </c>
      <c r="F825" s="69" t="s">
        <v>31</v>
      </c>
      <c r="G825" s="69" t="str">
        <f>IF(ISBLANK('530'!C23),"",'530'!C23)</f>
        <v/>
      </c>
      <c r="H825" s="69" t="e">
        <f t="shared" si="36"/>
        <v>#VALUE!</v>
      </c>
      <c r="I825" t="b">
        <f t="shared" si="37"/>
        <v>1</v>
      </c>
      <c r="K825" t="b">
        <f t="shared" si="38"/>
        <v>1</v>
      </c>
      <c r="L825" t="s">
        <v>24</v>
      </c>
    </row>
    <row r="826" spans="1:12" x14ac:dyDescent="0.2">
      <c r="A826" t="s">
        <v>1135</v>
      </c>
      <c r="B826">
        <v>712</v>
      </c>
      <c r="C826">
        <v>-1</v>
      </c>
      <c r="D826" t="s">
        <v>31</v>
      </c>
      <c r="E826" t="s">
        <v>1136</v>
      </c>
      <c r="F826" s="69">
        <v>0</v>
      </c>
      <c r="G826" s="69">
        <f>IF(ISBLANK('540'!E15),"",'540'!E15)</f>
        <v>0</v>
      </c>
      <c r="H826" s="69">
        <f t="shared" si="36"/>
        <v>0</v>
      </c>
      <c r="I826" t="b">
        <f t="shared" si="37"/>
        <v>0</v>
      </c>
      <c r="K826" t="b">
        <f t="shared" si="38"/>
        <v>1</v>
      </c>
      <c r="L826" t="s">
        <v>137</v>
      </c>
    </row>
    <row r="827" spans="1:12" x14ac:dyDescent="0.2">
      <c r="A827" t="s">
        <v>1135</v>
      </c>
      <c r="B827">
        <v>713</v>
      </c>
      <c r="C827">
        <v>-1</v>
      </c>
      <c r="D827" t="s">
        <v>31</v>
      </c>
      <c r="E827" t="s">
        <v>1118</v>
      </c>
      <c r="F827" s="69">
        <v>0</v>
      </c>
      <c r="G827" s="69">
        <f>IF(ISBLANK('540'!E16),"",'540'!E16)</f>
        <v>99.5</v>
      </c>
      <c r="H827" s="69">
        <f t="shared" si="36"/>
        <v>99.5</v>
      </c>
      <c r="I827" t="b">
        <f t="shared" si="37"/>
        <v>0</v>
      </c>
      <c r="K827" t="b">
        <f t="shared" si="38"/>
        <v>0</v>
      </c>
      <c r="L827" t="s">
        <v>137</v>
      </c>
    </row>
    <row r="828" spans="1:12" x14ac:dyDescent="0.2">
      <c r="A828" t="s">
        <v>1135</v>
      </c>
      <c r="B828">
        <v>714</v>
      </c>
      <c r="C828">
        <v>-1</v>
      </c>
      <c r="D828" t="s">
        <v>31</v>
      </c>
      <c r="E828" t="s">
        <v>1121</v>
      </c>
      <c r="F828" s="69">
        <v>0</v>
      </c>
      <c r="G828" s="69">
        <f>IF(ISBLANK('540'!E17),"",'540'!E17)</f>
        <v>0.95</v>
      </c>
      <c r="H828" s="69">
        <f t="shared" si="36"/>
        <v>0.95</v>
      </c>
      <c r="I828" t="b">
        <f t="shared" si="37"/>
        <v>0</v>
      </c>
      <c r="K828" t="b">
        <f t="shared" si="38"/>
        <v>0</v>
      </c>
      <c r="L828" t="s">
        <v>137</v>
      </c>
    </row>
    <row r="829" spans="1:12" x14ac:dyDescent="0.2">
      <c r="A829" t="s">
        <v>1135</v>
      </c>
      <c r="B829">
        <v>717</v>
      </c>
      <c r="C829">
        <v>-1</v>
      </c>
      <c r="D829" t="s">
        <v>31</v>
      </c>
      <c r="E829" t="s">
        <v>81</v>
      </c>
      <c r="F829" s="69">
        <v>0</v>
      </c>
      <c r="G829" s="69">
        <f>IF(ISBLANK('540'!F19),"",'540'!F19)</f>
        <v>0</v>
      </c>
      <c r="H829" s="69">
        <f t="shared" si="36"/>
        <v>0</v>
      </c>
      <c r="I829" t="b">
        <f t="shared" si="37"/>
        <v>0</v>
      </c>
      <c r="K829" t="b">
        <f t="shared" si="38"/>
        <v>1</v>
      </c>
      <c r="L829" t="s">
        <v>137</v>
      </c>
    </row>
    <row r="830" spans="1:12" x14ac:dyDescent="0.2">
      <c r="A830" t="s">
        <v>1135</v>
      </c>
      <c r="B830">
        <v>719</v>
      </c>
      <c r="C830">
        <v>-1</v>
      </c>
      <c r="D830" t="s">
        <v>31</v>
      </c>
      <c r="E830" t="s">
        <v>886</v>
      </c>
      <c r="F830" s="69">
        <v>0</v>
      </c>
      <c r="G830" s="69">
        <f>IF(ISBLANK('540'!F20),"",'540'!F20)</f>
        <v>0</v>
      </c>
      <c r="H830" s="69">
        <f t="shared" si="36"/>
        <v>0</v>
      </c>
      <c r="I830" t="b">
        <f t="shared" si="37"/>
        <v>0</v>
      </c>
      <c r="K830" t="b">
        <f t="shared" si="38"/>
        <v>1</v>
      </c>
      <c r="L830" t="s">
        <v>137</v>
      </c>
    </row>
    <row r="831" spans="1:12" x14ac:dyDescent="0.2">
      <c r="A831" t="s">
        <v>1135</v>
      </c>
      <c r="B831">
        <v>720</v>
      </c>
      <c r="C831">
        <v>-1</v>
      </c>
      <c r="D831" t="s">
        <v>31</v>
      </c>
      <c r="E831" t="s">
        <v>1137</v>
      </c>
      <c r="F831" s="69">
        <v>0</v>
      </c>
      <c r="G831" s="69">
        <f>IF(ISBLANK('540'!E40),"",'540'!E40)</f>
        <v>0</v>
      </c>
      <c r="H831" s="69">
        <f t="shared" si="36"/>
        <v>0</v>
      </c>
      <c r="I831" t="b">
        <f t="shared" si="37"/>
        <v>0</v>
      </c>
      <c r="K831" t="b">
        <f t="shared" si="38"/>
        <v>1</v>
      </c>
      <c r="L831" t="s">
        <v>137</v>
      </c>
    </row>
    <row r="832" spans="1:12" x14ac:dyDescent="0.2">
      <c r="A832" t="s">
        <v>1135</v>
      </c>
      <c r="B832">
        <v>721</v>
      </c>
      <c r="C832">
        <v>-1</v>
      </c>
      <c r="D832" t="s">
        <v>31</v>
      </c>
      <c r="E832" t="s">
        <v>1138</v>
      </c>
      <c r="F832" s="69">
        <v>0</v>
      </c>
      <c r="G832" s="69">
        <f>IF(ISBLANK('540'!F40),"",'540'!F40)</f>
        <v>0</v>
      </c>
      <c r="H832" s="69">
        <f t="shared" si="36"/>
        <v>0</v>
      </c>
      <c r="I832" t="b">
        <f t="shared" si="37"/>
        <v>0</v>
      </c>
      <c r="K832" t="b">
        <f t="shared" si="38"/>
        <v>1</v>
      </c>
      <c r="L832" t="s">
        <v>137</v>
      </c>
    </row>
    <row r="833" spans="1:12" x14ac:dyDescent="0.2">
      <c r="A833" t="s">
        <v>1135</v>
      </c>
      <c r="B833">
        <v>722</v>
      </c>
      <c r="C833">
        <v>-1</v>
      </c>
      <c r="D833" t="s">
        <v>31</v>
      </c>
      <c r="E833" t="s">
        <v>1139</v>
      </c>
      <c r="F833" s="69">
        <v>0</v>
      </c>
      <c r="G833" s="69">
        <f>IF(ISBLANK('540'!E41),"",'540'!E41)</f>
        <v>0</v>
      </c>
      <c r="H833" s="69">
        <f t="shared" si="36"/>
        <v>0</v>
      </c>
      <c r="I833" t="b">
        <f t="shared" si="37"/>
        <v>0</v>
      </c>
      <c r="K833" t="b">
        <f t="shared" si="38"/>
        <v>1</v>
      </c>
      <c r="L833" t="s">
        <v>137</v>
      </c>
    </row>
    <row r="834" spans="1:12" x14ac:dyDescent="0.2">
      <c r="A834" t="s">
        <v>1135</v>
      </c>
      <c r="B834">
        <v>723</v>
      </c>
      <c r="C834">
        <v>-1</v>
      </c>
      <c r="D834" t="s">
        <v>31</v>
      </c>
      <c r="E834" t="s">
        <v>896</v>
      </c>
      <c r="F834" s="69">
        <v>0</v>
      </c>
      <c r="G834" s="69">
        <f>IF(ISBLANK('540'!F41),"",'540'!F41)</f>
        <v>0</v>
      </c>
      <c r="H834" s="69">
        <f t="shared" si="36"/>
        <v>0</v>
      </c>
      <c r="I834" t="b">
        <f t="shared" si="37"/>
        <v>0</v>
      </c>
      <c r="K834" t="b">
        <f t="shared" si="38"/>
        <v>1</v>
      </c>
      <c r="L834" t="s">
        <v>137</v>
      </c>
    </row>
    <row r="835" spans="1:12" x14ac:dyDescent="0.2">
      <c r="A835" t="s">
        <v>1135</v>
      </c>
      <c r="B835">
        <v>724</v>
      </c>
      <c r="C835">
        <v>-1</v>
      </c>
      <c r="D835" t="s">
        <v>31</v>
      </c>
      <c r="E835" t="s">
        <v>1140</v>
      </c>
      <c r="F835" s="69">
        <v>0</v>
      </c>
      <c r="G835" s="69">
        <f>IF(ISBLANK('540'!E42),"",'540'!E42)</f>
        <v>0</v>
      </c>
      <c r="H835" s="69">
        <f t="shared" si="36"/>
        <v>0</v>
      </c>
      <c r="I835" t="b">
        <f t="shared" si="37"/>
        <v>0</v>
      </c>
      <c r="K835" t="b">
        <f t="shared" si="38"/>
        <v>1</v>
      </c>
      <c r="L835" t="s">
        <v>137</v>
      </c>
    </row>
    <row r="836" spans="1:12" x14ac:dyDescent="0.2">
      <c r="A836" t="s">
        <v>1135</v>
      </c>
      <c r="B836">
        <v>725</v>
      </c>
      <c r="C836">
        <v>-1</v>
      </c>
      <c r="D836" t="s">
        <v>31</v>
      </c>
      <c r="E836" t="s">
        <v>397</v>
      </c>
      <c r="F836" s="69">
        <v>0</v>
      </c>
      <c r="G836" s="69">
        <f>IF(ISBLANK('540'!F42),"",'540'!F42)</f>
        <v>0</v>
      </c>
      <c r="H836" s="69">
        <f t="shared" si="36"/>
        <v>0</v>
      </c>
      <c r="I836" t="b">
        <f t="shared" si="37"/>
        <v>0</v>
      </c>
      <c r="K836" t="b">
        <f t="shared" si="38"/>
        <v>1</v>
      </c>
      <c r="L836" t="s">
        <v>137</v>
      </c>
    </row>
    <row r="837" spans="1:12" x14ac:dyDescent="0.2">
      <c r="A837" t="s">
        <v>1135</v>
      </c>
      <c r="B837">
        <v>726</v>
      </c>
      <c r="C837">
        <v>-1</v>
      </c>
      <c r="D837" t="s">
        <v>31</v>
      </c>
      <c r="E837" t="s">
        <v>1141</v>
      </c>
      <c r="F837" s="69">
        <v>0</v>
      </c>
      <c r="G837" s="69">
        <f>IF(ISBLANK('540'!E43),"",'540'!E43)</f>
        <v>0</v>
      </c>
      <c r="H837" s="69">
        <f t="shared" si="36"/>
        <v>0</v>
      </c>
      <c r="I837" t="b">
        <f t="shared" si="37"/>
        <v>0</v>
      </c>
      <c r="K837" t="b">
        <f t="shared" si="38"/>
        <v>1</v>
      </c>
      <c r="L837" t="s">
        <v>137</v>
      </c>
    </row>
    <row r="838" spans="1:12" x14ac:dyDescent="0.2">
      <c r="A838" t="s">
        <v>1135</v>
      </c>
      <c r="B838">
        <v>727</v>
      </c>
      <c r="C838">
        <v>-1</v>
      </c>
      <c r="D838" t="s">
        <v>31</v>
      </c>
      <c r="E838" t="s">
        <v>898</v>
      </c>
      <c r="F838" s="69">
        <v>0</v>
      </c>
      <c r="G838" s="69">
        <f>IF(ISBLANK('540'!F43),"",'540'!F43)</f>
        <v>0</v>
      </c>
      <c r="H838" s="69">
        <f t="shared" ref="H838:H901" si="39">G838-F838</f>
        <v>0</v>
      </c>
      <c r="I838" t="b">
        <f t="shared" ref="I838:I901" si="40">ISERROR(H838)</f>
        <v>0</v>
      </c>
      <c r="K838" t="b">
        <f t="shared" ref="K838:K901" si="41">G838=F838</f>
        <v>1</v>
      </c>
      <c r="L838" t="s">
        <v>137</v>
      </c>
    </row>
    <row r="839" spans="1:12" x14ac:dyDescent="0.2">
      <c r="A839" t="s">
        <v>1135</v>
      </c>
      <c r="B839">
        <v>728</v>
      </c>
      <c r="C839">
        <v>-1</v>
      </c>
      <c r="D839" t="s">
        <v>31</v>
      </c>
      <c r="E839" t="s">
        <v>1142</v>
      </c>
      <c r="F839" s="69">
        <v>0</v>
      </c>
      <c r="G839" s="69">
        <f>IF(ISBLANK('540'!E44),"",'540'!E44)</f>
        <v>0</v>
      </c>
      <c r="H839" s="69">
        <f t="shared" si="39"/>
        <v>0</v>
      </c>
      <c r="I839" t="b">
        <f t="shared" si="40"/>
        <v>0</v>
      </c>
      <c r="K839" t="b">
        <f t="shared" si="41"/>
        <v>1</v>
      </c>
      <c r="L839" t="s">
        <v>137</v>
      </c>
    </row>
    <row r="840" spans="1:12" x14ac:dyDescent="0.2">
      <c r="A840" t="s">
        <v>1135</v>
      </c>
      <c r="B840">
        <v>729</v>
      </c>
      <c r="C840">
        <v>-1</v>
      </c>
      <c r="D840" t="s">
        <v>31</v>
      </c>
      <c r="E840" t="s">
        <v>1047</v>
      </c>
      <c r="F840" s="69">
        <v>0</v>
      </c>
      <c r="G840" s="69">
        <f>IF(ISBLANK('540'!F44),"",'540'!F44)</f>
        <v>0</v>
      </c>
      <c r="H840" s="69">
        <f t="shared" si="39"/>
        <v>0</v>
      </c>
      <c r="I840" t="b">
        <f t="shared" si="40"/>
        <v>0</v>
      </c>
      <c r="K840" t="b">
        <f t="shared" si="41"/>
        <v>1</v>
      </c>
      <c r="L840" t="s">
        <v>137</v>
      </c>
    </row>
    <row r="841" spans="1:12" x14ac:dyDescent="0.2">
      <c r="A841" t="s">
        <v>1135</v>
      </c>
      <c r="B841">
        <v>730</v>
      </c>
      <c r="C841">
        <v>-1</v>
      </c>
      <c r="D841" t="s">
        <v>31</v>
      </c>
      <c r="E841" t="s">
        <v>1143</v>
      </c>
      <c r="F841" s="69">
        <v>0</v>
      </c>
      <c r="G841" s="69">
        <f>IF(ISBLANK('540'!E45),"",'540'!E45)</f>
        <v>0</v>
      </c>
      <c r="H841" s="69">
        <f t="shared" si="39"/>
        <v>0</v>
      </c>
      <c r="I841" t="b">
        <f t="shared" si="40"/>
        <v>0</v>
      </c>
      <c r="K841" t="b">
        <f t="shared" si="41"/>
        <v>1</v>
      </c>
      <c r="L841" t="s">
        <v>137</v>
      </c>
    </row>
    <row r="842" spans="1:12" x14ac:dyDescent="0.2">
      <c r="A842" t="s">
        <v>1135</v>
      </c>
      <c r="B842">
        <v>731</v>
      </c>
      <c r="C842">
        <v>-1</v>
      </c>
      <c r="D842" t="s">
        <v>31</v>
      </c>
      <c r="E842" t="s">
        <v>1144</v>
      </c>
      <c r="F842" s="69">
        <v>0</v>
      </c>
      <c r="G842" s="69">
        <f>IF(ISBLANK('540'!F45),"",'540'!F45)</f>
        <v>0</v>
      </c>
      <c r="H842" s="69">
        <f t="shared" si="39"/>
        <v>0</v>
      </c>
      <c r="I842" t="b">
        <f t="shared" si="40"/>
        <v>0</v>
      </c>
      <c r="K842" t="b">
        <f t="shared" si="41"/>
        <v>1</v>
      </c>
      <c r="L842" t="s">
        <v>137</v>
      </c>
    </row>
    <row r="843" spans="1:12" x14ac:dyDescent="0.2">
      <c r="A843" t="s">
        <v>1135</v>
      </c>
      <c r="B843">
        <v>732</v>
      </c>
      <c r="C843">
        <v>-1</v>
      </c>
      <c r="D843" t="s">
        <v>31</v>
      </c>
      <c r="E843" t="s">
        <v>1145</v>
      </c>
      <c r="F843" s="69">
        <v>0</v>
      </c>
      <c r="G843" s="69">
        <f>IF(ISBLANK('540'!E46),"",'540'!E46)</f>
        <v>0</v>
      </c>
      <c r="H843" s="69">
        <f t="shared" si="39"/>
        <v>0</v>
      </c>
      <c r="I843" t="b">
        <f t="shared" si="40"/>
        <v>0</v>
      </c>
      <c r="K843" t="b">
        <f t="shared" si="41"/>
        <v>1</v>
      </c>
      <c r="L843" t="s">
        <v>137</v>
      </c>
    </row>
    <row r="844" spans="1:12" x14ac:dyDescent="0.2">
      <c r="A844" t="s">
        <v>1135</v>
      </c>
      <c r="B844">
        <v>733</v>
      </c>
      <c r="C844">
        <v>-1</v>
      </c>
      <c r="D844" t="s">
        <v>31</v>
      </c>
      <c r="E844" t="s">
        <v>1146</v>
      </c>
      <c r="F844" s="69">
        <v>0</v>
      </c>
      <c r="G844" s="69">
        <f>IF(ISBLANK('540'!F46),"",'540'!F46)</f>
        <v>0</v>
      </c>
      <c r="H844" s="69">
        <f t="shared" si="39"/>
        <v>0</v>
      </c>
      <c r="I844" t="b">
        <f t="shared" si="40"/>
        <v>0</v>
      </c>
      <c r="K844" t="b">
        <f t="shared" si="41"/>
        <v>1</v>
      </c>
      <c r="L844" t="s">
        <v>137</v>
      </c>
    </row>
    <row r="845" spans="1:12" x14ac:dyDescent="0.2">
      <c r="A845" t="s">
        <v>1135</v>
      </c>
      <c r="B845">
        <v>734</v>
      </c>
      <c r="C845">
        <v>-1</v>
      </c>
      <c r="D845" t="s">
        <v>31</v>
      </c>
      <c r="E845" t="s">
        <v>1147</v>
      </c>
      <c r="F845" s="69">
        <v>0</v>
      </c>
      <c r="G845" s="69">
        <f>IF(ISBLANK('540'!E47),"",'540'!E47)</f>
        <v>0</v>
      </c>
      <c r="H845" s="69">
        <f t="shared" si="39"/>
        <v>0</v>
      </c>
      <c r="I845" t="b">
        <f t="shared" si="40"/>
        <v>0</v>
      </c>
      <c r="K845" t="b">
        <f t="shared" si="41"/>
        <v>1</v>
      </c>
      <c r="L845" t="s">
        <v>137</v>
      </c>
    </row>
    <row r="846" spans="1:12" x14ac:dyDescent="0.2">
      <c r="A846" t="s">
        <v>1135</v>
      </c>
      <c r="B846">
        <v>735</v>
      </c>
      <c r="C846">
        <v>-1</v>
      </c>
      <c r="D846" t="s">
        <v>31</v>
      </c>
      <c r="E846" t="s">
        <v>1148</v>
      </c>
      <c r="F846" s="69">
        <v>0</v>
      </c>
      <c r="G846" s="69">
        <f>IF(ISBLANK('540'!F47),"",'540'!F47)</f>
        <v>0</v>
      </c>
      <c r="H846" s="69">
        <f t="shared" si="39"/>
        <v>0</v>
      </c>
      <c r="I846" t="b">
        <f t="shared" si="40"/>
        <v>0</v>
      </c>
      <c r="K846" t="b">
        <f t="shared" si="41"/>
        <v>1</v>
      </c>
      <c r="L846" t="s">
        <v>137</v>
      </c>
    </row>
    <row r="847" spans="1:12" x14ac:dyDescent="0.2">
      <c r="A847" t="s">
        <v>1135</v>
      </c>
      <c r="B847">
        <v>736</v>
      </c>
      <c r="C847">
        <v>-1</v>
      </c>
      <c r="D847" t="s">
        <v>31</v>
      </c>
      <c r="E847" t="s">
        <v>1149</v>
      </c>
      <c r="F847" s="69">
        <v>0</v>
      </c>
      <c r="G847" s="69">
        <f>IF(ISBLANK('540'!E48),"",'540'!E48)</f>
        <v>0</v>
      </c>
      <c r="H847" s="69">
        <f t="shared" si="39"/>
        <v>0</v>
      </c>
      <c r="I847" t="b">
        <f t="shared" si="40"/>
        <v>0</v>
      </c>
      <c r="K847" t="b">
        <f t="shared" si="41"/>
        <v>1</v>
      </c>
      <c r="L847" t="s">
        <v>137</v>
      </c>
    </row>
    <row r="848" spans="1:12" x14ac:dyDescent="0.2">
      <c r="A848" t="s">
        <v>1135</v>
      </c>
      <c r="B848">
        <v>737</v>
      </c>
      <c r="C848">
        <v>-1</v>
      </c>
      <c r="D848" t="s">
        <v>31</v>
      </c>
      <c r="E848" t="s">
        <v>411</v>
      </c>
      <c r="F848" s="69">
        <v>0</v>
      </c>
      <c r="G848" s="69">
        <f>IF(ISBLANK('540'!F48),"",'540'!F48)</f>
        <v>0</v>
      </c>
      <c r="H848" s="69">
        <f t="shared" si="39"/>
        <v>0</v>
      </c>
      <c r="I848" t="b">
        <f t="shared" si="40"/>
        <v>0</v>
      </c>
      <c r="K848" t="b">
        <f t="shared" si="41"/>
        <v>1</v>
      </c>
      <c r="L848" t="s">
        <v>137</v>
      </c>
    </row>
    <row r="849" spans="1:12" x14ac:dyDescent="0.2">
      <c r="A849" t="s">
        <v>1178</v>
      </c>
      <c r="B849">
        <v>112</v>
      </c>
      <c r="C849">
        <v>20</v>
      </c>
      <c r="D849" t="s">
        <v>31</v>
      </c>
      <c r="E849" t="s">
        <v>1121</v>
      </c>
      <c r="F849" s="69">
        <v>0</v>
      </c>
      <c r="G849" s="69" t="str">
        <f>IF(ISBLANK('550'!D18),"",'550'!D18)</f>
        <v>= 311.2 PY YoA col L</v>
      </c>
      <c r="H849" s="69" t="e">
        <f t="shared" si="39"/>
        <v>#VALUE!</v>
      </c>
      <c r="I849" t="b">
        <f t="shared" si="40"/>
        <v>1</v>
      </c>
      <c r="K849" t="b">
        <f t="shared" si="41"/>
        <v>0</v>
      </c>
      <c r="L849" t="s">
        <v>137</v>
      </c>
    </row>
    <row r="850" spans="1:12" x14ac:dyDescent="0.2">
      <c r="A850" t="s">
        <v>1178</v>
      </c>
      <c r="B850">
        <v>738</v>
      </c>
      <c r="C850">
        <v>-1</v>
      </c>
      <c r="D850" t="s">
        <v>31</v>
      </c>
      <c r="E850" t="s">
        <v>74</v>
      </c>
      <c r="F850" s="69">
        <v>0</v>
      </c>
      <c r="G850" s="69">
        <f>IF(ISBLANK('550'!E17),"",'550'!E17)</f>
        <v>0</v>
      </c>
      <c r="H850" s="69">
        <f t="shared" si="39"/>
        <v>0</v>
      </c>
      <c r="I850" t="b">
        <f t="shared" si="40"/>
        <v>0</v>
      </c>
      <c r="K850" t="b">
        <f t="shared" si="41"/>
        <v>1</v>
      </c>
      <c r="L850" t="s">
        <v>137</v>
      </c>
    </row>
    <row r="851" spans="1:12" x14ac:dyDescent="0.2">
      <c r="A851" t="s">
        <v>1178</v>
      </c>
      <c r="B851">
        <v>739</v>
      </c>
      <c r="C851">
        <v>-1</v>
      </c>
      <c r="D851" t="s">
        <v>31</v>
      </c>
      <c r="E851" t="s">
        <v>77</v>
      </c>
      <c r="F851" s="69">
        <v>0</v>
      </c>
      <c r="G851" s="69">
        <f>IF(ISBLANK('550'!E18),"",'550'!E18)</f>
        <v>0</v>
      </c>
      <c r="H851" s="69">
        <f t="shared" si="39"/>
        <v>0</v>
      </c>
      <c r="I851" t="b">
        <f t="shared" si="40"/>
        <v>0</v>
      </c>
      <c r="K851" t="b">
        <f t="shared" si="41"/>
        <v>1</v>
      </c>
      <c r="L851" t="s">
        <v>137</v>
      </c>
    </row>
    <row r="852" spans="1:12" x14ac:dyDescent="0.2">
      <c r="A852" t="s">
        <v>1178</v>
      </c>
      <c r="B852">
        <v>740</v>
      </c>
      <c r="C852">
        <v>-1</v>
      </c>
      <c r="D852" t="s">
        <v>31</v>
      </c>
      <c r="E852" t="s">
        <v>1179</v>
      </c>
      <c r="F852" s="69" t="s">
        <v>31</v>
      </c>
      <c r="G852" s="69" t="str">
        <f>IF(ISBLANK('550'!C22),"",'550'!C22)</f>
        <v/>
      </c>
      <c r="H852" s="69" t="e">
        <f t="shared" si="39"/>
        <v>#VALUE!</v>
      </c>
      <c r="I852" t="b">
        <f t="shared" si="40"/>
        <v>1</v>
      </c>
      <c r="K852" t="b">
        <f t="shared" si="41"/>
        <v>1</v>
      </c>
      <c r="L852" t="s">
        <v>24</v>
      </c>
    </row>
    <row r="853" spans="1:12" x14ac:dyDescent="0.2">
      <c r="A853" t="s">
        <v>1178</v>
      </c>
      <c r="B853">
        <v>741</v>
      </c>
      <c r="C853">
        <v>-1</v>
      </c>
      <c r="D853" t="s">
        <v>31</v>
      </c>
      <c r="E853" t="s">
        <v>1180</v>
      </c>
      <c r="F853" s="69">
        <v>0</v>
      </c>
      <c r="G853" s="69">
        <f>IF(ISBLANK('550'!E33),"",'550'!E33)</f>
        <v>0</v>
      </c>
      <c r="H853" s="69">
        <f t="shared" si="39"/>
        <v>0</v>
      </c>
      <c r="I853" t="b">
        <f t="shared" si="40"/>
        <v>0</v>
      </c>
      <c r="K853" t="b">
        <f t="shared" si="41"/>
        <v>1</v>
      </c>
      <c r="L853" t="s">
        <v>137</v>
      </c>
    </row>
    <row r="854" spans="1:12" x14ac:dyDescent="0.2">
      <c r="A854" t="s">
        <v>1178</v>
      </c>
      <c r="B854">
        <v>742</v>
      </c>
      <c r="C854">
        <v>-1</v>
      </c>
      <c r="D854" t="s">
        <v>31</v>
      </c>
      <c r="E854" t="s">
        <v>148</v>
      </c>
      <c r="F854" s="69" t="s">
        <v>31</v>
      </c>
      <c r="G854" s="69" t="str">
        <f>IF(ISBLANK('550'!F33),"",'550'!F33)</f>
        <v/>
      </c>
      <c r="H854" s="69" t="e">
        <f t="shared" si="39"/>
        <v>#VALUE!</v>
      </c>
      <c r="I854" t="b">
        <f t="shared" si="40"/>
        <v>1</v>
      </c>
      <c r="K854" t="b">
        <f t="shared" si="41"/>
        <v>1</v>
      </c>
      <c r="L854" t="s">
        <v>24</v>
      </c>
    </row>
    <row r="855" spans="1:12" x14ac:dyDescent="0.2">
      <c r="A855" t="s">
        <v>1178</v>
      </c>
      <c r="B855">
        <v>743</v>
      </c>
      <c r="C855">
        <v>-1</v>
      </c>
      <c r="D855" t="s">
        <v>31</v>
      </c>
      <c r="E855" t="s">
        <v>1181</v>
      </c>
      <c r="F855" s="69">
        <v>0</v>
      </c>
      <c r="G855" s="69">
        <f>IF(ISBLANK('550'!E34),"",'550'!E34)</f>
        <v>0</v>
      </c>
      <c r="H855" s="69">
        <f t="shared" si="39"/>
        <v>0</v>
      </c>
      <c r="I855" t="b">
        <f t="shared" si="40"/>
        <v>0</v>
      </c>
      <c r="K855" t="b">
        <f t="shared" si="41"/>
        <v>1</v>
      </c>
      <c r="L855" t="s">
        <v>137</v>
      </c>
    </row>
    <row r="856" spans="1:12" x14ac:dyDescent="0.2">
      <c r="A856" t="s">
        <v>1178</v>
      </c>
      <c r="B856">
        <v>744</v>
      </c>
      <c r="C856">
        <v>-1</v>
      </c>
      <c r="D856" t="s">
        <v>31</v>
      </c>
      <c r="E856" t="s">
        <v>1182</v>
      </c>
      <c r="F856" s="69" t="s">
        <v>31</v>
      </c>
      <c r="G856" s="69" t="str">
        <f>IF(ISBLANK('550'!F34),"",'550'!F34)</f>
        <v/>
      </c>
      <c r="H856" s="69" t="e">
        <f t="shared" si="39"/>
        <v>#VALUE!</v>
      </c>
      <c r="I856" t="b">
        <f t="shared" si="40"/>
        <v>1</v>
      </c>
      <c r="K856" t="b">
        <f t="shared" si="41"/>
        <v>1</v>
      </c>
      <c r="L856" t="s">
        <v>24</v>
      </c>
    </row>
    <row r="857" spans="1:12" x14ac:dyDescent="0.2">
      <c r="A857" t="s">
        <v>1178</v>
      </c>
      <c r="B857">
        <v>745</v>
      </c>
      <c r="C857">
        <v>-1</v>
      </c>
      <c r="D857" t="s">
        <v>31</v>
      </c>
      <c r="E857" t="s">
        <v>150</v>
      </c>
      <c r="F857" s="69" t="s">
        <v>31</v>
      </c>
      <c r="G857" s="69" t="str">
        <f>IF(ISBLANK('550'!F35),"",'550'!F35)</f>
        <v/>
      </c>
      <c r="H857" s="69" t="e">
        <f t="shared" si="39"/>
        <v>#VALUE!</v>
      </c>
      <c r="I857" t="b">
        <f t="shared" si="40"/>
        <v>1</v>
      </c>
      <c r="K857" t="b">
        <f t="shared" si="41"/>
        <v>1</v>
      </c>
      <c r="L857" t="s">
        <v>24</v>
      </c>
    </row>
    <row r="858" spans="1:12" x14ac:dyDescent="0.2">
      <c r="A858" t="s">
        <v>1178</v>
      </c>
      <c r="B858">
        <v>746</v>
      </c>
      <c r="C858">
        <v>-1</v>
      </c>
      <c r="D858" t="s">
        <v>31</v>
      </c>
      <c r="E858" t="s">
        <v>156</v>
      </c>
      <c r="F858" s="69" t="s">
        <v>31</v>
      </c>
      <c r="G858" s="69" t="str">
        <f>IF(ISBLANK('550'!F37),"",'550'!F37)</f>
        <v/>
      </c>
      <c r="H858" s="69" t="e">
        <f t="shared" si="39"/>
        <v>#VALUE!</v>
      </c>
      <c r="I858" t="b">
        <f t="shared" si="40"/>
        <v>1</v>
      </c>
      <c r="K858" t="b">
        <f t="shared" si="41"/>
        <v>1</v>
      </c>
      <c r="L858" t="s">
        <v>24</v>
      </c>
    </row>
    <row r="859" spans="1:12" x14ac:dyDescent="0.2">
      <c r="A859" t="s">
        <v>1178</v>
      </c>
      <c r="B859">
        <v>747</v>
      </c>
      <c r="C859">
        <v>-1</v>
      </c>
      <c r="D859" t="s">
        <v>31</v>
      </c>
      <c r="E859" t="s">
        <v>158</v>
      </c>
      <c r="F859" s="69" t="s">
        <v>31</v>
      </c>
      <c r="G859" s="69" t="str">
        <f>IF(ISBLANK('550'!F38),"",'550'!F38)</f>
        <v/>
      </c>
      <c r="H859" s="69" t="e">
        <f t="shared" si="39"/>
        <v>#VALUE!</v>
      </c>
      <c r="I859" t="b">
        <f t="shared" si="40"/>
        <v>1</v>
      </c>
      <c r="K859" t="b">
        <f t="shared" si="41"/>
        <v>1</v>
      </c>
      <c r="L859" t="s">
        <v>24</v>
      </c>
    </row>
    <row r="860" spans="1:12" x14ac:dyDescent="0.2">
      <c r="A860" t="s">
        <v>1178</v>
      </c>
      <c r="B860">
        <v>748</v>
      </c>
      <c r="C860">
        <v>-1</v>
      </c>
      <c r="D860" t="s">
        <v>31</v>
      </c>
      <c r="E860" t="s">
        <v>162</v>
      </c>
      <c r="F860" s="69" t="s">
        <v>31</v>
      </c>
      <c r="G860" s="69" t="str">
        <f>IF(ISBLANK('550'!F39),"",'550'!F39)</f>
        <v/>
      </c>
      <c r="H860" s="69" t="e">
        <f t="shared" si="39"/>
        <v>#VALUE!</v>
      </c>
      <c r="I860" t="b">
        <f t="shared" si="40"/>
        <v>1</v>
      </c>
      <c r="K860" t="b">
        <f t="shared" si="41"/>
        <v>1</v>
      </c>
      <c r="L860" t="s">
        <v>24</v>
      </c>
    </row>
    <row r="861" spans="1:12" x14ac:dyDescent="0.2">
      <c r="A861" t="s">
        <v>1178</v>
      </c>
      <c r="B861">
        <v>749</v>
      </c>
      <c r="C861">
        <v>-1</v>
      </c>
      <c r="D861" t="s">
        <v>31</v>
      </c>
      <c r="E861" t="s">
        <v>1183</v>
      </c>
      <c r="F861" s="69" t="s">
        <v>31</v>
      </c>
      <c r="G861" s="69" t="str">
        <f>IF(ISBLANK('550'!F40),"",'550'!F40)</f>
        <v/>
      </c>
      <c r="H861" s="69" t="e">
        <f t="shared" si="39"/>
        <v>#VALUE!</v>
      </c>
      <c r="I861" t="b">
        <f t="shared" si="40"/>
        <v>1</v>
      </c>
      <c r="K861" t="b">
        <f t="shared" si="41"/>
        <v>1</v>
      </c>
      <c r="L861" t="s">
        <v>24</v>
      </c>
    </row>
    <row r="862" spans="1:12" x14ac:dyDescent="0.2">
      <c r="A862" t="s">
        <v>1178</v>
      </c>
      <c r="B862">
        <v>750</v>
      </c>
      <c r="C862">
        <v>-1</v>
      </c>
      <c r="D862" t="s">
        <v>31</v>
      </c>
      <c r="E862" t="s">
        <v>1138</v>
      </c>
      <c r="F862" s="69">
        <v>0</v>
      </c>
      <c r="G862" s="69">
        <f>IF(ISBLANK('550'!E41),"",'550'!E41)</f>
        <v>0</v>
      </c>
      <c r="H862" s="69">
        <f t="shared" si="39"/>
        <v>0</v>
      </c>
      <c r="I862" t="b">
        <f t="shared" si="40"/>
        <v>0</v>
      </c>
      <c r="K862" t="b">
        <f t="shared" si="41"/>
        <v>1</v>
      </c>
      <c r="L862" t="s">
        <v>137</v>
      </c>
    </row>
    <row r="863" spans="1:12" x14ac:dyDescent="0.2">
      <c r="A863" t="s">
        <v>1178</v>
      </c>
      <c r="B863">
        <v>751</v>
      </c>
      <c r="C863">
        <v>-1</v>
      </c>
      <c r="D863" t="s">
        <v>31</v>
      </c>
      <c r="E863" t="s">
        <v>166</v>
      </c>
      <c r="F863" s="69" t="s">
        <v>31</v>
      </c>
      <c r="G863" s="69" t="str">
        <f>IF(ISBLANK('550'!F41),"",'550'!F41)</f>
        <v/>
      </c>
      <c r="H863" s="69" t="e">
        <f t="shared" si="39"/>
        <v>#VALUE!</v>
      </c>
      <c r="I863" t="b">
        <f t="shared" si="40"/>
        <v>1</v>
      </c>
      <c r="K863" t="b">
        <f t="shared" si="41"/>
        <v>1</v>
      </c>
      <c r="L863" t="s">
        <v>24</v>
      </c>
    </row>
    <row r="864" spans="1:12" x14ac:dyDescent="0.2">
      <c r="A864" t="s">
        <v>1178</v>
      </c>
      <c r="B864">
        <v>752</v>
      </c>
      <c r="C864">
        <v>-1</v>
      </c>
      <c r="D864" t="s">
        <v>31</v>
      </c>
      <c r="E864" t="s">
        <v>896</v>
      </c>
      <c r="F864" s="69">
        <v>0</v>
      </c>
      <c r="G864" s="69">
        <f>IF(ISBLANK('550'!E42),"",'550'!E42)</f>
        <v>0</v>
      </c>
      <c r="H864" s="69">
        <f t="shared" si="39"/>
        <v>0</v>
      </c>
      <c r="I864" t="b">
        <f t="shared" si="40"/>
        <v>0</v>
      </c>
      <c r="K864" t="b">
        <f t="shared" si="41"/>
        <v>1</v>
      </c>
      <c r="L864" t="s">
        <v>137</v>
      </c>
    </row>
    <row r="865" spans="1:13" x14ac:dyDescent="0.2">
      <c r="A865" t="s">
        <v>1178</v>
      </c>
      <c r="B865">
        <v>753</v>
      </c>
      <c r="C865">
        <v>-1</v>
      </c>
      <c r="D865" t="s">
        <v>31</v>
      </c>
      <c r="E865" t="s">
        <v>897</v>
      </c>
      <c r="F865" s="69" t="s">
        <v>31</v>
      </c>
      <c r="G865" s="69" t="str">
        <f>IF(ISBLANK('550'!F42),"",'550'!F42)</f>
        <v/>
      </c>
      <c r="H865" s="69" t="e">
        <f t="shared" si="39"/>
        <v>#VALUE!</v>
      </c>
      <c r="I865" t="b">
        <f t="shared" si="40"/>
        <v>1</v>
      </c>
      <c r="K865" t="b">
        <f t="shared" si="41"/>
        <v>1</v>
      </c>
      <c r="L865" t="s">
        <v>24</v>
      </c>
    </row>
    <row r="866" spans="1:13" x14ac:dyDescent="0.2">
      <c r="A866" t="s">
        <v>1178</v>
      </c>
      <c r="B866">
        <v>754</v>
      </c>
      <c r="C866">
        <v>-1</v>
      </c>
      <c r="D866" t="s">
        <v>31</v>
      </c>
      <c r="E866" t="s">
        <v>398</v>
      </c>
      <c r="F866" s="69" t="s">
        <v>31</v>
      </c>
      <c r="G866" s="69" t="str">
        <f>IF(ISBLANK('550'!F43),"",'550'!F43)</f>
        <v/>
      </c>
      <c r="H866" s="69" t="e">
        <f t="shared" si="39"/>
        <v>#VALUE!</v>
      </c>
      <c r="I866" t="b">
        <f t="shared" si="40"/>
        <v>1</v>
      </c>
      <c r="K866" t="b">
        <f t="shared" si="41"/>
        <v>1</v>
      </c>
      <c r="L866" t="s">
        <v>24</v>
      </c>
    </row>
    <row r="867" spans="1:13" x14ac:dyDescent="0.2">
      <c r="A867" t="s">
        <v>1178</v>
      </c>
      <c r="B867">
        <v>755</v>
      </c>
      <c r="C867">
        <v>-1</v>
      </c>
      <c r="D867" t="s">
        <v>31</v>
      </c>
      <c r="E867" t="s">
        <v>1184</v>
      </c>
      <c r="F867" s="69" t="s">
        <v>31</v>
      </c>
      <c r="G867" s="69" t="str">
        <f>IF(ISBLANK('550'!F45),"",'550'!F45)</f>
        <v/>
      </c>
      <c r="H867" s="69" t="e">
        <f t="shared" si="39"/>
        <v>#VALUE!</v>
      </c>
      <c r="I867" t="b">
        <f t="shared" si="40"/>
        <v>1</v>
      </c>
      <c r="K867" t="b">
        <f t="shared" si="41"/>
        <v>1</v>
      </c>
      <c r="L867" t="s">
        <v>24</v>
      </c>
    </row>
    <row r="868" spans="1:13" x14ac:dyDescent="0.2">
      <c r="A868" t="s">
        <v>1178</v>
      </c>
      <c r="B868">
        <v>756</v>
      </c>
      <c r="C868">
        <v>-1</v>
      </c>
      <c r="D868" t="s">
        <v>31</v>
      </c>
      <c r="E868" t="s">
        <v>1185</v>
      </c>
      <c r="F868" s="69" t="s">
        <v>31</v>
      </c>
      <c r="G868" s="69" t="str">
        <f>IF(ISBLANK('550'!C49),"",'550'!C49)</f>
        <v/>
      </c>
      <c r="H868" s="69" t="e">
        <f t="shared" si="39"/>
        <v>#VALUE!</v>
      </c>
      <c r="I868" t="b">
        <f t="shared" si="40"/>
        <v>1</v>
      </c>
      <c r="K868" t="b">
        <f t="shared" si="41"/>
        <v>1</v>
      </c>
      <c r="L868" t="s">
        <v>24</v>
      </c>
    </row>
    <row r="869" spans="1:13" x14ac:dyDescent="0.2">
      <c r="A869" t="s">
        <v>1206</v>
      </c>
      <c r="B869">
        <v>757</v>
      </c>
      <c r="C869">
        <v>-1</v>
      </c>
      <c r="D869" t="s">
        <v>31</v>
      </c>
      <c r="E869" t="s">
        <v>883</v>
      </c>
      <c r="F869" s="69" t="s">
        <v>31</v>
      </c>
      <c r="G869" s="69" t="str">
        <f>IF(ISBLANK('560'!E14),"",'560'!E14)</f>
        <v>Yes</v>
      </c>
      <c r="H869" s="69" t="e">
        <f t="shared" si="39"/>
        <v>#VALUE!</v>
      </c>
      <c r="I869" t="b">
        <f t="shared" si="40"/>
        <v>1</v>
      </c>
      <c r="K869" t="b">
        <f t="shared" si="41"/>
        <v>0</v>
      </c>
      <c r="L869" t="s">
        <v>24</v>
      </c>
      <c r="M869" t="s">
        <v>68</v>
      </c>
    </row>
    <row r="870" spans="1:13" x14ac:dyDescent="0.2">
      <c r="A870" t="s">
        <v>1206</v>
      </c>
      <c r="B870">
        <v>758</v>
      </c>
      <c r="C870">
        <v>-1</v>
      </c>
      <c r="D870" t="s">
        <v>31</v>
      </c>
      <c r="E870" t="s">
        <v>77</v>
      </c>
      <c r="F870" s="69">
        <v>0</v>
      </c>
      <c r="G870" s="69">
        <f>IF(ISBLANK('560'!E17),"",'560'!E17)</f>
        <v>0</v>
      </c>
      <c r="H870" s="69">
        <f t="shared" si="39"/>
        <v>0</v>
      </c>
      <c r="I870" t="b">
        <f t="shared" si="40"/>
        <v>0</v>
      </c>
      <c r="K870" t="b">
        <f t="shared" si="41"/>
        <v>1</v>
      </c>
      <c r="L870" t="s">
        <v>137</v>
      </c>
    </row>
    <row r="871" spans="1:13" x14ac:dyDescent="0.2">
      <c r="A871" t="s">
        <v>1206</v>
      </c>
      <c r="B871">
        <v>760</v>
      </c>
      <c r="C871">
        <v>-1</v>
      </c>
      <c r="D871" t="s">
        <v>31</v>
      </c>
      <c r="E871" t="s">
        <v>79</v>
      </c>
      <c r="F871" s="69">
        <v>0</v>
      </c>
      <c r="G871" s="69">
        <f>IF(ISBLANK('560'!E18),"",'560'!E18)</f>
        <v>0</v>
      </c>
      <c r="H871" s="69">
        <f t="shared" si="39"/>
        <v>0</v>
      </c>
      <c r="I871" t="b">
        <f t="shared" si="40"/>
        <v>0</v>
      </c>
      <c r="K871" t="b">
        <f t="shared" si="41"/>
        <v>1</v>
      </c>
      <c r="L871" t="s">
        <v>137</v>
      </c>
    </row>
    <row r="872" spans="1:13" x14ac:dyDescent="0.2">
      <c r="A872" t="s">
        <v>1206</v>
      </c>
      <c r="B872">
        <v>762</v>
      </c>
      <c r="C872">
        <v>-1</v>
      </c>
      <c r="D872" t="s">
        <v>31</v>
      </c>
      <c r="E872" t="s">
        <v>81</v>
      </c>
      <c r="F872" s="69">
        <v>0</v>
      </c>
      <c r="G872" s="69">
        <f>IF(ISBLANK('560'!E19),"",'560'!E19)</f>
        <v>0</v>
      </c>
      <c r="H872" s="69">
        <f t="shared" si="39"/>
        <v>0</v>
      </c>
      <c r="I872" t="b">
        <f t="shared" si="40"/>
        <v>0</v>
      </c>
      <c r="K872" t="b">
        <f t="shared" si="41"/>
        <v>1</v>
      </c>
      <c r="L872" t="s">
        <v>137</v>
      </c>
    </row>
    <row r="873" spans="1:13" x14ac:dyDescent="0.2">
      <c r="A873" t="s">
        <v>1206</v>
      </c>
      <c r="B873">
        <v>764</v>
      </c>
      <c r="C873">
        <v>-1</v>
      </c>
      <c r="D873" t="s">
        <v>31</v>
      </c>
      <c r="E873" t="s">
        <v>945</v>
      </c>
      <c r="F873" s="69" t="s">
        <v>31</v>
      </c>
      <c r="G873" s="69" t="str">
        <f>IF(ISBLANK('560'!D20),"",'560'!D20)</f>
        <v>=PY-3</v>
      </c>
      <c r="H873" s="69" t="e">
        <f t="shared" si="39"/>
        <v>#VALUE!</v>
      </c>
      <c r="I873" t="b">
        <f t="shared" si="40"/>
        <v>1</v>
      </c>
      <c r="K873" t="b">
        <f t="shared" si="41"/>
        <v>0</v>
      </c>
      <c r="L873" t="s">
        <v>24</v>
      </c>
      <c r="M873" t="s">
        <v>32</v>
      </c>
    </row>
    <row r="874" spans="1:13" x14ac:dyDescent="0.2">
      <c r="A874" t="s">
        <v>1206</v>
      </c>
      <c r="B874">
        <v>765</v>
      </c>
      <c r="C874">
        <v>-1</v>
      </c>
      <c r="D874" t="s">
        <v>31</v>
      </c>
      <c r="E874" t="s">
        <v>886</v>
      </c>
      <c r="F874" s="69">
        <v>0</v>
      </c>
      <c r="G874" s="69">
        <f>IF(ISBLANK('560'!E20),"",'560'!E20)</f>
        <v>0</v>
      </c>
      <c r="H874" s="69">
        <f t="shared" si="39"/>
        <v>0</v>
      </c>
      <c r="I874" t="b">
        <f t="shared" si="40"/>
        <v>0</v>
      </c>
      <c r="K874" t="b">
        <f t="shared" si="41"/>
        <v>1</v>
      </c>
      <c r="L874" t="s">
        <v>137</v>
      </c>
    </row>
    <row r="875" spans="1:13" x14ac:dyDescent="0.2">
      <c r="A875" t="s">
        <v>1206</v>
      </c>
      <c r="B875">
        <v>767</v>
      </c>
      <c r="C875">
        <v>-1</v>
      </c>
      <c r="D875" t="s">
        <v>31</v>
      </c>
      <c r="E875" t="s">
        <v>1207</v>
      </c>
      <c r="F875" s="69" t="s">
        <v>31</v>
      </c>
      <c r="G875" s="69" t="str">
        <f>IF(ISBLANK('560'!D21),"",'560'!D21)</f>
        <v>=PY-4</v>
      </c>
      <c r="H875" s="69" t="e">
        <f t="shared" si="39"/>
        <v>#VALUE!</v>
      </c>
      <c r="I875" t="b">
        <f t="shared" si="40"/>
        <v>1</v>
      </c>
      <c r="K875" t="b">
        <f t="shared" si="41"/>
        <v>0</v>
      </c>
      <c r="L875" t="s">
        <v>24</v>
      </c>
      <c r="M875" t="s">
        <v>32</v>
      </c>
    </row>
    <row r="876" spans="1:13" x14ac:dyDescent="0.2">
      <c r="A876" t="s">
        <v>1206</v>
      </c>
      <c r="B876">
        <v>768</v>
      </c>
      <c r="C876">
        <v>-1</v>
      </c>
      <c r="D876" t="s">
        <v>31</v>
      </c>
      <c r="E876" t="s">
        <v>888</v>
      </c>
      <c r="F876" s="69">
        <v>0</v>
      </c>
      <c r="G876" s="69">
        <f>IF(ISBLANK('560'!E21),"",'560'!E21)</f>
        <v>0</v>
      </c>
      <c r="H876" s="69">
        <f t="shared" si="39"/>
        <v>0</v>
      </c>
      <c r="I876" t="b">
        <f t="shared" si="40"/>
        <v>0</v>
      </c>
      <c r="K876" t="b">
        <f t="shared" si="41"/>
        <v>1</v>
      </c>
      <c r="L876" t="s">
        <v>137</v>
      </c>
    </row>
    <row r="877" spans="1:13" x14ac:dyDescent="0.2">
      <c r="A877" t="s">
        <v>1206</v>
      </c>
      <c r="B877">
        <v>770</v>
      </c>
      <c r="C877">
        <v>-1</v>
      </c>
      <c r="D877" t="s">
        <v>31</v>
      </c>
      <c r="E877" t="s">
        <v>1208</v>
      </c>
      <c r="F877" s="69" t="s">
        <v>31</v>
      </c>
      <c r="G877" s="69" t="str">
        <f>IF(ISBLANK('560'!D22),"",'560'!D22)</f>
        <v>=PY-5</v>
      </c>
      <c r="H877" s="69" t="e">
        <f t="shared" si="39"/>
        <v>#VALUE!</v>
      </c>
      <c r="I877" t="b">
        <f t="shared" si="40"/>
        <v>1</v>
      </c>
      <c r="K877" t="b">
        <f t="shared" si="41"/>
        <v>0</v>
      </c>
      <c r="L877" t="s">
        <v>24</v>
      </c>
      <c r="M877" t="s">
        <v>32</v>
      </c>
    </row>
    <row r="878" spans="1:13" x14ac:dyDescent="0.2">
      <c r="A878" t="s">
        <v>1206</v>
      </c>
      <c r="B878">
        <v>771</v>
      </c>
      <c r="C878">
        <v>-1</v>
      </c>
      <c r="D878" t="s">
        <v>31</v>
      </c>
      <c r="E878" t="s">
        <v>1209</v>
      </c>
      <c r="F878" s="69">
        <v>0</v>
      </c>
      <c r="G878" s="69">
        <f>IF(ISBLANK('560'!E22),"",'560'!E22)</f>
        <v>0</v>
      </c>
      <c r="H878" s="69">
        <f t="shared" si="39"/>
        <v>0</v>
      </c>
      <c r="I878" t="b">
        <f t="shared" si="40"/>
        <v>0</v>
      </c>
      <c r="K878" t="b">
        <f t="shared" si="41"/>
        <v>1</v>
      </c>
      <c r="L878" t="s">
        <v>137</v>
      </c>
    </row>
    <row r="879" spans="1:13" x14ac:dyDescent="0.2">
      <c r="A879" t="s">
        <v>1206</v>
      </c>
      <c r="B879">
        <v>773</v>
      </c>
      <c r="C879">
        <v>-1</v>
      </c>
      <c r="D879" t="s">
        <v>31</v>
      </c>
      <c r="E879" t="s">
        <v>1210</v>
      </c>
      <c r="F879" s="69" t="s">
        <v>31</v>
      </c>
      <c r="G879" s="69" t="str">
        <f>IF(ISBLANK('560'!D23),"",'560'!D23)</f>
        <v>=PY-6</v>
      </c>
      <c r="H879" s="69" t="e">
        <f t="shared" si="39"/>
        <v>#VALUE!</v>
      </c>
      <c r="I879" t="b">
        <f t="shared" si="40"/>
        <v>1</v>
      </c>
      <c r="K879" t="b">
        <f t="shared" si="41"/>
        <v>0</v>
      </c>
      <c r="L879" t="s">
        <v>24</v>
      </c>
      <c r="M879" t="s">
        <v>32</v>
      </c>
    </row>
    <row r="880" spans="1:13" x14ac:dyDescent="0.2">
      <c r="A880" t="s">
        <v>1206</v>
      </c>
      <c r="B880">
        <v>774</v>
      </c>
      <c r="C880">
        <v>-1</v>
      </c>
      <c r="D880" t="s">
        <v>31</v>
      </c>
      <c r="E880" t="s">
        <v>361</v>
      </c>
      <c r="F880" s="69">
        <v>0</v>
      </c>
      <c r="G880" s="69">
        <f>IF(ISBLANK('560'!E23),"",'560'!E23)</f>
        <v>0</v>
      </c>
      <c r="H880" s="69">
        <f t="shared" si="39"/>
        <v>0</v>
      </c>
      <c r="I880" t="b">
        <f t="shared" si="40"/>
        <v>0</v>
      </c>
      <c r="K880" t="b">
        <f t="shared" si="41"/>
        <v>1</v>
      </c>
      <c r="L880" t="s">
        <v>137</v>
      </c>
    </row>
    <row r="881" spans="1:12" x14ac:dyDescent="0.2">
      <c r="A881" t="s">
        <v>1206</v>
      </c>
      <c r="B881">
        <v>776</v>
      </c>
      <c r="C881">
        <v>-1</v>
      </c>
      <c r="D881" t="s">
        <v>31</v>
      </c>
      <c r="E881" t="s">
        <v>1211</v>
      </c>
      <c r="F881" s="69" t="s">
        <v>31</v>
      </c>
      <c r="G881" s="69" t="str">
        <f>IF(ISBLANK('560'!C28),"",'560'!C28)</f>
        <v/>
      </c>
      <c r="H881" s="69" t="e">
        <f t="shared" si="39"/>
        <v>#VALUE!</v>
      </c>
      <c r="I881" t="b">
        <f t="shared" si="40"/>
        <v>1</v>
      </c>
      <c r="K881" t="b">
        <f t="shared" si="41"/>
        <v>1</v>
      </c>
      <c r="L881" t="s">
        <v>24</v>
      </c>
    </row>
    <row r="882" spans="1:12" x14ac:dyDescent="0.2">
      <c r="A882" t="s">
        <v>1217</v>
      </c>
      <c r="B882">
        <v>777</v>
      </c>
      <c r="C882">
        <v>-1</v>
      </c>
      <c r="D882" t="s">
        <v>31</v>
      </c>
      <c r="E882" t="s">
        <v>1136</v>
      </c>
      <c r="F882" s="69">
        <v>0</v>
      </c>
      <c r="G882" s="69">
        <f>IF(ISBLANK('570'!E16),"",'570'!E16)</f>
        <v>0</v>
      </c>
      <c r="H882" s="69">
        <f t="shared" si="39"/>
        <v>0</v>
      </c>
      <c r="I882" t="b">
        <f t="shared" si="40"/>
        <v>0</v>
      </c>
      <c r="K882" t="b">
        <f t="shared" si="41"/>
        <v>1</v>
      </c>
      <c r="L882" t="s">
        <v>137</v>
      </c>
    </row>
    <row r="883" spans="1:12" x14ac:dyDescent="0.2">
      <c r="A883" t="s">
        <v>1217</v>
      </c>
      <c r="B883">
        <v>778</v>
      </c>
      <c r="C883">
        <v>-1</v>
      </c>
      <c r="D883" t="s">
        <v>31</v>
      </c>
      <c r="E883" t="s">
        <v>71</v>
      </c>
      <c r="F883" s="69">
        <v>0</v>
      </c>
      <c r="G883" s="69">
        <f>IF(ISBLANK('570'!F16),"",'570'!F16)</f>
        <v>0</v>
      </c>
      <c r="H883" s="69">
        <f t="shared" si="39"/>
        <v>0</v>
      </c>
      <c r="I883" t="b">
        <f t="shared" si="40"/>
        <v>0</v>
      </c>
      <c r="K883" t="b">
        <f t="shared" si="41"/>
        <v>1</v>
      </c>
      <c r="L883" t="s">
        <v>137</v>
      </c>
    </row>
    <row r="884" spans="1:12" x14ac:dyDescent="0.2">
      <c r="A884" t="s">
        <v>1217</v>
      </c>
      <c r="B884">
        <v>779</v>
      </c>
      <c r="C884">
        <v>-1</v>
      </c>
      <c r="D884" t="s">
        <v>31</v>
      </c>
      <c r="E884" t="s">
        <v>136</v>
      </c>
      <c r="F884" s="69">
        <v>0</v>
      </c>
      <c r="G884" s="69">
        <f>IF(ISBLANK('570'!G16),"",'570'!G16)</f>
        <v>0</v>
      </c>
      <c r="H884" s="69">
        <f t="shared" si="39"/>
        <v>0</v>
      </c>
      <c r="I884" t="b">
        <f t="shared" si="40"/>
        <v>0</v>
      </c>
      <c r="K884" t="b">
        <f t="shared" si="41"/>
        <v>1</v>
      </c>
      <c r="L884" t="s">
        <v>137</v>
      </c>
    </row>
    <row r="885" spans="1:12" x14ac:dyDescent="0.2">
      <c r="A885" t="s">
        <v>1217</v>
      </c>
      <c r="B885">
        <v>780</v>
      </c>
      <c r="C885">
        <v>-1</v>
      </c>
      <c r="D885" t="s">
        <v>31</v>
      </c>
      <c r="E885" t="s">
        <v>1118</v>
      </c>
      <c r="F885" s="69">
        <v>0</v>
      </c>
      <c r="G885" s="69">
        <f>IF(ISBLANK('570'!E17),"",'570'!E17)</f>
        <v>0</v>
      </c>
      <c r="H885" s="69">
        <f t="shared" si="39"/>
        <v>0</v>
      </c>
      <c r="I885" t="b">
        <f t="shared" si="40"/>
        <v>0</v>
      </c>
      <c r="K885" t="b">
        <f t="shared" si="41"/>
        <v>1</v>
      </c>
      <c r="L885" t="s">
        <v>137</v>
      </c>
    </row>
    <row r="886" spans="1:12" x14ac:dyDescent="0.2">
      <c r="A886" t="s">
        <v>1217</v>
      </c>
      <c r="B886">
        <v>781</v>
      </c>
      <c r="C886">
        <v>-1</v>
      </c>
      <c r="D886" t="s">
        <v>31</v>
      </c>
      <c r="E886" t="s">
        <v>74</v>
      </c>
      <c r="F886" s="69">
        <v>0</v>
      </c>
      <c r="G886" s="69">
        <f>IF(ISBLANK('570'!F17),"",'570'!F17)</f>
        <v>0</v>
      </c>
      <c r="H886" s="69">
        <f t="shared" si="39"/>
        <v>0</v>
      </c>
      <c r="I886" t="b">
        <f t="shared" si="40"/>
        <v>0</v>
      </c>
      <c r="K886" t="b">
        <f t="shared" si="41"/>
        <v>1</v>
      </c>
      <c r="L886" t="s">
        <v>137</v>
      </c>
    </row>
    <row r="887" spans="1:12" x14ac:dyDescent="0.2">
      <c r="A887" t="s">
        <v>1217</v>
      </c>
      <c r="B887">
        <v>782</v>
      </c>
      <c r="C887">
        <v>-1</v>
      </c>
      <c r="D887" t="s">
        <v>31</v>
      </c>
      <c r="E887" t="s">
        <v>885</v>
      </c>
      <c r="F887" s="69">
        <v>0</v>
      </c>
      <c r="G887" s="69">
        <f>IF(ISBLANK('570'!G17),"",'570'!G17)</f>
        <v>0</v>
      </c>
      <c r="H887" s="69">
        <f t="shared" si="39"/>
        <v>0</v>
      </c>
      <c r="I887" t="b">
        <f t="shared" si="40"/>
        <v>0</v>
      </c>
      <c r="K887" t="b">
        <f t="shared" si="41"/>
        <v>1</v>
      </c>
      <c r="L887" t="s">
        <v>137</v>
      </c>
    </row>
    <row r="888" spans="1:12" x14ac:dyDescent="0.2">
      <c r="A888" t="s">
        <v>1217</v>
      </c>
      <c r="B888">
        <v>783</v>
      </c>
      <c r="C888">
        <v>-1</v>
      </c>
      <c r="D888" t="s">
        <v>31</v>
      </c>
      <c r="E888" t="s">
        <v>1121</v>
      </c>
      <c r="F888" s="69">
        <v>0</v>
      </c>
      <c r="G888" s="69">
        <f>IF(ISBLANK('570'!E18),"",'570'!E18)</f>
        <v>0</v>
      </c>
      <c r="H888" s="69">
        <f t="shared" si="39"/>
        <v>0</v>
      </c>
      <c r="I888" t="b">
        <f t="shared" si="40"/>
        <v>0</v>
      </c>
      <c r="K888" t="b">
        <f t="shared" si="41"/>
        <v>1</v>
      </c>
      <c r="L888" t="s">
        <v>137</v>
      </c>
    </row>
    <row r="889" spans="1:12" x14ac:dyDescent="0.2">
      <c r="A889" t="s">
        <v>1217</v>
      </c>
      <c r="B889">
        <v>784</v>
      </c>
      <c r="C889">
        <v>-1</v>
      </c>
      <c r="D889" t="s">
        <v>31</v>
      </c>
      <c r="E889" t="s">
        <v>77</v>
      </c>
      <c r="F889" s="69">
        <v>0</v>
      </c>
      <c r="G889" s="69">
        <f>IF(ISBLANK('570'!F18),"",'570'!F18)</f>
        <v>0</v>
      </c>
      <c r="H889" s="69">
        <f t="shared" si="39"/>
        <v>0</v>
      </c>
      <c r="I889" t="b">
        <f t="shared" si="40"/>
        <v>0</v>
      </c>
      <c r="K889" t="b">
        <f t="shared" si="41"/>
        <v>1</v>
      </c>
      <c r="L889" t="s">
        <v>137</v>
      </c>
    </row>
    <row r="890" spans="1:12" x14ac:dyDescent="0.2">
      <c r="A890" t="s">
        <v>1217</v>
      </c>
      <c r="B890">
        <v>785</v>
      </c>
      <c r="C890">
        <v>-1</v>
      </c>
      <c r="D890" t="s">
        <v>31</v>
      </c>
      <c r="E890" t="s">
        <v>140</v>
      </c>
      <c r="F890" s="69">
        <v>0</v>
      </c>
      <c r="G890" s="69">
        <f>IF(ISBLANK('570'!G18),"",'570'!G18)</f>
        <v>0</v>
      </c>
      <c r="H890" s="69">
        <f t="shared" si="39"/>
        <v>0</v>
      </c>
      <c r="I890" t="b">
        <f t="shared" si="40"/>
        <v>0</v>
      </c>
      <c r="K890" t="b">
        <f t="shared" si="41"/>
        <v>1</v>
      </c>
      <c r="L890" t="s">
        <v>137</v>
      </c>
    </row>
    <row r="891" spans="1:12" x14ac:dyDescent="0.2">
      <c r="A891" t="s">
        <v>1217</v>
      </c>
      <c r="B891">
        <v>786</v>
      </c>
      <c r="C891">
        <v>-1</v>
      </c>
      <c r="D891" t="s">
        <v>31</v>
      </c>
      <c r="E891" t="s">
        <v>1125</v>
      </c>
      <c r="F891" s="69" t="s">
        <v>31</v>
      </c>
      <c r="G891" s="69" t="str">
        <f>IF(ISBLANK('570'!D23),"",'570'!D23)</f>
        <v/>
      </c>
      <c r="H891" s="69" t="e">
        <f t="shared" si="39"/>
        <v>#VALUE!</v>
      </c>
      <c r="I891" t="b">
        <f t="shared" si="40"/>
        <v>1</v>
      </c>
      <c r="K891" t="b">
        <f t="shared" si="41"/>
        <v>1</v>
      </c>
      <c r="L891" t="s">
        <v>24</v>
      </c>
    </row>
    <row r="892" spans="1:12" x14ac:dyDescent="0.2">
      <c r="A892" t="s">
        <v>1217</v>
      </c>
      <c r="B892">
        <v>787</v>
      </c>
      <c r="C892">
        <v>-1</v>
      </c>
      <c r="D892" t="s">
        <v>31</v>
      </c>
      <c r="E892" t="s">
        <v>1218</v>
      </c>
      <c r="F892" s="69">
        <v>0</v>
      </c>
      <c r="G892" s="69">
        <f>IF(ISBLANK('570'!E33),"",'570'!E33)</f>
        <v>0</v>
      </c>
      <c r="H892" s="69">
        <f t="shared" si="39"/>
        <v>0</v>
      </c>
      <c r="I892" t="b">
        <f t="shared" si="40"/>
        <v>0</v>
      </c>
      <c r="K892" t="b">
        <f t="shared" si="41"/>
        <v>1</v>
      </c>
      <c r="L892" t="s">
        <v>137</v>
      </c>
    </row>
    <row r="893" spans="1:12" x14ac:dyDescent="0.2">
      <c r="A893" t="s">
        <v>1217</v>
      </c>
      <c r="B893">
        <v>788</v>
      </c>
      <c r="C893">
        <v>-1</v>
      </c>
      <c r="D893" t="s">
        <v>31</v>
      </c>
      <c r="E893" t="s">
        <v>1180</v>
      </c>
      <c r="F893" s="69">
        <v>0</v>
      </c>
      <c r="G893" s="69">
        <f>IF(ISBLANK('570'!F33),"",'570'!F33)</f>
        <v>0</v>
      </c>
      <c r="H893" s="69">
        <f t="shared" si="39"/>
        <v>0</v>
      </c>
      <c r="I893" t="b">
        <f t="shared" si="40"/>
        <v>0</v>
      </c>
      <c r="K893" t="b">
        <f t="shared" si="41"/>
        <v>1</v>
      </c>
      <c r="L893" t="s">
        <v>137</v>
      </c>
    </row>
    <row r="894" spans="1:12" x14ac:dyDescent="0.2">
      <c r="A894" t="s">
        <v>1217</v>
      </c>
      <c r="B894">
        <v>789</v>
      </c>
      <c r="C894">
        <v>-1</v>
      </c>
      <c r="D894" t="s">
        <v>31</v>
      </c>
      <c r="E894" t="s">
        <v>148</v>
      </c>
      <c r="F894" s="69">
        <v>0</v>
      </c>
      <c r="G894" s="69">
        <f>IF(ISBLANK('570'!G33),"",'570'!G33)</f>
        <v>0</v>
      </c>
      <c r="H894" s="69">
        <f t="shared" si="39"/>
        <v>0</v>
      </c>
      <c r="I894" t="b">
        <f t="shared" si="40"/>
        <v>0</v>
      </c>
      <c r="K894" t="b">
        <f t="shared" si="41"/>
        <v>1</v>
      </c>
      <c r="L894" t="s">
        <v>137</v>
      </c>
    </row>
    <row r="895" spans="1:12" x14ac:dyDescent="0.2">
      <c r="A895" t="s">
        <v>1217</v>
      </c>
      <c r="B895">
        <v>790</v>
      </c>
      <c r="C895">
        <v>-1</v>
      </c>
      <c r="D895" t="s">
        <v>31</v>
      </c>
      <c r="E895" t="s">
        <v>1219</v>
      </c>
      <c r="F895" s="69">
        <v>0</v>
      </c>
      <c r="G895" s="69">
        <f>IF(ISBLANK('570'!E34),"",'570'!E34)</f>
        <v>0</v>
      </c>
      <c r="H895" s="69">
        <f t="shared" si="39"/>
        <v>0</v>
      </c>
      <c r="I895" t="b">
        <f t="shared" si="40"/>
        <v>0</v>
      </c>
      <c r="K895" t="b">
        <f t="shared" si="41"/>
        <v>1</v>
      </c>
      <c r="L895" t="s">
        <v>137</v>
      </c>
    </row>
    <row r="896" spans="1:12" x14ac:dyDescent="0.2">
      <c r="A896" t="s">
        <v>1217</v>
      </c>
      <c r="B896">
        <v>791</v>
      </c>
      <c r="C896">
        <v>-1</v>
      </c>
      <c r="D896" t="s">
        <v>31</v>
      </c>
      <c r="E896" t="s">
        <v>1181</v>
      </c>
      <c r="F896" s="69">
        <v>0</v>
      </c>
      <c r="G896" s="69">
        <f>IF(ISBLANK('570'!F34),"",'570'!F34)</f>
        <v>0</v>
      </c>
      <c r="H896" s="69">
        <f t="shared" si="39"/>
        <v>0</v>
      </c>
      <c r="I896" t="b">
        <f t="shared" si="40"/>
        <v>0</v>
      </c>
      <c r="K896" t="b">
        <f t="shared" si="41"/>
        <v>1</v>
      </c>
      <c r="L896" t="s">
        <v>137</v>
      </c>
    </row>
    <row r="897" spans="1:12" x14ac:dyDescent="0.2">
      <c r="A897" t="s">
        <v>1217</v>
      </c>
      <c r="B897">
        <v>792</v>
      </c>
      <c r="C897">
        <v>-1</v>
      </c>
      <c r="D897" t="s">
        <v>31</v>
      </c>
      <c r="E897" t="s">
        <v>1182</v>
      </c>
      <c r="F897" s="69">
        <v>0</v>
      </c>
      <c r="G897" s="69">
        <f>IF(ISBLANK('570'!G34),"",'570'!G34)</f>
        <v>0</v>
      </c>
      <c r="H897" s="69">
        <f t="shared" si="39"/>
        <v>0</v>
      </c>
      <c r="I897" t="b">
        <f t="shared" si="40"/>
        <v>0</v>
      </c>
      <c r="K897" t="b">
        <f t="shared" si="41"/>
        <v>1</v>
      </c>
      <c r="L897" t="s">
        <v>137</v>
      </c>
    </row>
    <row r="898" spans="1:12" x14ac:dyDescent="0.2">
      <c r="A898" t="s">
        <v>1217</v>
      </c>
      <c r="B898">
        <v>793</v>
      </c>
      <c r="C898">
        <v>-1</v>
      </c>
      <c r="D898" t="s">
        <v>31</v>
      </c>
      <c r="E898" t="s">
        <v>1220</v>
      </c>
      <c r="F898" s="69">
        <v>0</v>
      </c>
      <c r="G898" s="69">
        <f>IF(ISBLANK('570'!E35),"",'570'!E35)</f>
        <v>0</v>
      </c>
      <c r="H898" s="69">
        <f t="shared" si="39"/>
        <v>0</v>
      </c>
      <c r="I898" t="b">
        <f t="shared" si="40"/>
        <v>0</v>
      </c>
      <c r="K898" t="b">
        <f t="shared" si="41"/>
        <v>1</v>
      </c>
      <c r="L898" t="s">
        <v>137</v>
      </c>
    </row>
    <row r="899" spans="1:12" x14ac:dyDescent="0.2">
      <c r="A899" t="s">
        <v>1217</v>
      </c>
      <c r="B899">
        <v>794</v>
      </c>
      <c r="C899">
        <v>-1</v>
      </c>
      <c r="D899" t="s">
        <v>31</v>
      </c>
      <c r="E899" t="s">
        <v>1221</v>
      </c>
      <c r="F899" s="69">
        <v>0</v>
      </c>
      <c r="G899" s="69">
        <f>IF(ISBLANK('570'!F35),"",'570'!F35)</f>
        <v>0</v>
      </c>
      <c r="H899" s="69">
        <f t="shared" si="39"/>
        <v>0</v>
      </c>
      <c r="I899" t="b">
        <f t="shared" si="40"/>
        <v>0</v>
      </c>
      <c r="K899" t="b">
        <f t="shared" si="41"/>
        <v>1</v>
      </c>
      <c r="L899" t="s">
        <v>137</v>
      </c>
    </row>
    <row r="900" spans="1:12" x14ac:dyDescent="0.2">
      <c r="A900" t="s">
        <v>1217</v>
      </c>
      <c r="B900">
        <v>795</v>
      </c>
      <c r="C900">
        <v>-1</v>
      </c>
      <c r="D900" t="s">
        <v>31</v>
      </c>
      <c r="E900" t="s">
        <v>150</v>
      </c>
      <c r="F900" s="69">
        <v>0</v>
      </c>
      <c r="G900" s="69" t="str">
        <f>IF(ISBLANK('570'!G35),"",'570'!G35)</f>
        <v>w: &lt;&gt; 312.2 D minus 312.2 K</v>
      </c>
      <c r="H900" s="69" t="e">
        <f t="shared" si="39"/>
        <v>#VALUE!</v>
      </c>
      <c r="I900" t="b">
        <f t="shared" si="40"/>
        <v>1</v>
      </c>
      <c r="K900" t="b">
        <f t="shared" si="41"/>
        <v>0</v>
      </c>
      <c r="L900" t="s">
        <v>137</v>
      </c>
    </row>
    <row r="901" spans="1:12" x14ac:dyDescent="0.2">
      <c r="A901" t="s">
        <v>1217</v>
      </c>
      <c r="B901">
        <v>796</v>
      </c>
      <c r="C901">
        <v>-1</v>
      </c>
      <c r="D901" t="s">
        <v>31</v>
      </c>
      <c r="E901" t="s">
        <v>1222</v>
      </c>
      <c r="F901" s="69" t="s">
        <v>31</v>
      </c>
      <c r="G901" s="69" t="str">
        <f>IF(ISBLANK('570'!D40),"",'570'!D40)</f>
        <v/>
      </c>
      <c r="H901" s="69" t="e">
        <f t="shared" si="39"/>
        <v>#VALUE!</v>
      </c>
      <c r="I901" t="b">
        <f t="shared" si="40"/>
        <v>1</v>
      </c>
      <c r="K901" t="b">
        <f t="shared" si="41"/>
        <v>1</v>
      </c>
      <c r="L901" t="s">
        <v>24</v>
      </c>
    </row>
    <row r="902" spans="1:12" x14ac:dyDescent="0.2">
      <c r="A902" t="s">
        <v>1226</v>
      </c>
      <c r="B902">
        <v>797</v>
      </c>
      <c r="C902">
        <v>-1</v>
      </c>
      <c r="D902" t="s">
        <v>31</v>
      </c>
      <c r="E902" t="s">
        <v>1136</v>
      </c>
      <c r="F902" s="69">
        <v>0</v>
      </c>
      <c r="G902" s="69" t="str">
        <f>IF(ISBLANK('571'!D15),"",'571'!D15)</f>
        <v>= 309.1 B1</v>
      </c>
      <c r="H902" s="69" t="e">
        <f t="shared" ref="H902:H965" si="42">G902-F902</f>
        <v>#VALUE!</v>
      </c>
      <c r="I902" t="b">
        <f t="shared" ref="I902:I965" si="43">ISERROR(H902)</f>
        <v>1</v>
      </c>
      <c r="K902" t="b">
        <f t="shared" ref="K902:K965" si="44">G902=F902</f>
        <v>0</v>
      </c>
      <c r="L902" t="s">
        <v>137</v>
      </c>
    </row>
    <row r="903" spans="1:12" x14ac:dyDescent="0.2">
      <c r="A903" t="s">
        <v>1226</v>
      </c>
      <c r="B903">
        <v>799</v>
      </c>
      <c r="C903">
        <v>-1</v>
      </c>
      <c r="D903" t="s">
        <v>31</v>
      </c>
      <c r="E903" t="s">
        <v>1121</v>
      </c>
      <c r="F903" s="69">
        <v>0</v>
      </c>
      <c r="G903" s="69" t="str">
        <f>IF(ISBLANK('571'!D16),"",'571'!D16)</f>
        <v>= IF 400.5 2 = Yes THEN 570.2 I Total ELSE 0</v>
      </c>
      <c r="H903" s="69" t="e">
        <f t="shared" si="42"/>
        <v>#VALUE!</v>
      </c>
      <c r="I903" t="b">
        <f t="shared" si="43"/>
        <v>1</v>
      </c>
      <c r="K903" t="b">
        <f t="shared" si="44"/>
        <v>0</v>
      </c>
      <c r="L903" t="s">
        <v>137</v>
      </c>
    </row>
    <row r="904" spans="1:12" x14ac:dyDescent="0.2">
      <c r="A904" t="s">
        <v>1226</v>
      </c>
      <c r="B904">
        <v>800</v>
      </c>
      <c r="C904">
        <v>-1</v>
      </c>
      <c r="D904" t="s">
        <v>31</v>
      </c>
      <c r="E904" t="s">
        <v>1124</v>
      </c>
      <c r="F904" s="69">
        <v>0</v>
      </c>
      <c r="G904" s="69" t="str">
        <f>IF(ISBLANK('571'!D17),"",'571'!D17)</f>
        <v>= 571.1 Submitted SCR +
571.1 Impact of RICB change on Balance Sheet</v>
      </c>
      <c r="H904" s="69" t="e">
        <f t="shared" si="42"/>
        <v>#VALUE!</v>
      </c>
      <c r="I904" t="b">
        <f t="shared" si="43"/>
        <v>1</v>
      </c>
      <c r="K904" t="b">
        <f t="shared" si="44"/>
        <v>0</v>
      </c>
      <c r="L904" t="s">
        <v>137</v>
      </c>
    </row>
    <row r="905" spans="1:12" x14ac:dyDescent="0.2">
      <c r="A905" t="s">
        <v>1226</v>
      </c>
      <c r="B905">
        <v>802</v>
      </c>
      <c r="C905">
        <v>-1</v>
      </c>
      <c r="D905" t="s">
        <v>31</v>
      </c>
      <c r="E905" t="s">
        <v>945</v>
      </c>
      <c r="F905" s="69">
        <v>0</v>
      </c>
      <c r="G905" s="69" t="str">
        <f>IF(ISBLANK('571'!D18),"",'571'!D18)</f>
        <v>= 570.1 D Total (rev signage) / 1.35</v>
      </c>
      <c r="H905" s="69" t="e">
        <f t="shared" si="42"/>
        <v>#VALUE!</v>
      </c>
      <c r="I905" t="b">
        <f t="shared" si="43"/>
        <v>1</v>
      </c>
      <c r="K905" t="b">
        <f t="shared" si="44"/>
        <v>0</v>
      </c>
      <c r="L905" t="s">
        <v>137</v>
      </c>
    </row>
    <row r="906" spans="1:12" x14ac:dyDescent="0.2">
      <c r="A906" t="s">
        <v>1226</v>
      </c>
      <c r="B906">
        <v>803</v>
      </c>
      <c r="C906">
        <v>-1</v>
      </c>
      <c r="D906" t="s">
        <v>31</v>
      </c>
      <c r="E906" t="s">
        <v>1207</v>
      </c>
      <c r="F906" s="69">
        <v>0</v>
      </c>
      <c r="G906" s="69" t="str">
        <f>IF(ISBLANK('571'!D19),"",'571'!D19)</f>
        <v>= 571.1 Intermediate SCR +
571.1 QSR TPs RICB adjustment to SCR</v>
      </c>
      <c r="H906" s="69" t="e">
        <f t="shared" si="42"/>
        <v>#VALUE!</v>
      </c>
      <c r="I906" t="b">
        <f t="shared" si="43"/>
        <v>1</v>
      </c>
      <c r="K906" t="b">
        <f t="shared" si="44"/>
        <v>0</v>
      </c>
      <c r="L906" t="s">
        <v>137</v>
      </c>
    </row>
    <row r="907" spans="1:12" x14ac:dyDescent="0.2">
      <c r="A907" t="s">
        <v>1226</v>
      </c>
      <c r="B907">
        <v>804</v>
      </c>
      <c r="C907">
        <v>-1</v>
      </c>
      <c r="D907" t="s">
        <v>31</v>
      </c>
      <c r="E907" t="s">
        <v>1208</v>
      </c>
      <c r="F907" s="69">
        <v>0</v>
      </c>
      <c r="G907" s="69" t="str">
        <f>IF(ISBLANK('571'!D20),"",'571'!D20)</f>
        <v>= 571.1 Final SCR * 0.35</v>
      </c>
      <c r="H907" s="69" t="e">
        <f t="shared" si="42"/>
        <v>#VALUE!</v>
      </c>
      <c r="I907" t="b">
        <f t="shared" si="43"/>
        <v>1</v>
      </c>
      <c r="K907" t="b">
        <f t="shared" si="44"/>
        <v>0</v>
      </c>
      <c r="L907" t="s">
        <v>137</v>
      </c>
    </row>
    <row r="908" spans="1:12" x14ac:dyDescent="0.2">
      <c r="A908" t="s">
        <v>1226</v>
      </c>
      <c r="B908">
        <v>805</v>
      </c>
      <c r="C908">
        <v>-1</v>
      </c>
      <c r="D908" t="s">
        <v>31</v>
      </c>
      <c r="E908" t="s">
        <v>1210</v>
      </c>
      <c r="F908" s="69">
        <v>0</v>
      </c>
      <c r="G908" s="69" t="str">
        <f>IF(ISBLANK('571'!D21),"",'571'!D21)</f>
        <v>= 571.1 Final SCR + 571.1 Economic Capital Uplift</v>
      </c>
      <c r="H908" s="69" t="e">
        <f t="shared" si="42"/>
        <v>#VALUE!</v>
      </c>
      <c r="I908" t="b">
        <f t="shared" si="43"/>
        <v>1</v>
      </c>
      <c r="K908" t="b">
        <f t="shared" si="44"/>
        <v>0</v>
      </c>
      <c r="L908" t="s">
        <v>137</v>
      </c>
    </row>
    <row r="909" spans="1:12" x14ac:dyDescent="0.2">
      <c r="A909" t="s">
        <v>1226</v>
      </c>
      <c r="B909">
        <v>806</v>
      </c>
      <c r="C909">
        <v>-1</v>
      </c>
      <c r="D909" t="s">
        <v>31</v>
      </c>
      <c r="E909" t="s">
        <v>1227</v>
      </c>
      <c r="F909" s="69">
        <v>0</v>
      </c>
      <c r="G909" s="69" t="str">
        <f>IF(ISBLANK('571'!D22),"",'571'!D22)</f>
        <v>= 570.1 D Total + 571.1 Final SCR +
571.1 Economic Capital Uplift</v>
      </c>
      <c r="H909" s="69" t="e">
        <f t="shared" si="42"/>
        <v>#VALUE!</v>
      </c>
      <c r="I909" t="b">
        <f t="shared" si="43"/>
        <v>1</v>
      </c>
      <c r="K909" t="b">
        <f t="shared" si="44"/>
        <v>0</v>
      </c>
      <c r="L909" t="s">
        <v>137</v>
      </c>
    </row>
    <row r="910" spans="1:12" x14ac:dyDescent="0.2">
      <c r="A910" t="s">
        <v>1236</v>
      </c>
      <c r="B910">
        <v>807</v>
      </c>
      <c r="C910">
        <v>-1</v>
      </c>
      <c r="D910" t="s">
        <v>31</v>
      </c>
      <c r="E910" t="s">
        <v>1237</v>
      </c>
      <c r="F910" s="69">
        <v>0</v>
      </c>
      <c r="G910" s="69" t="str">
        <f>IF(ISBLANK('600'!D9),"",'600'!D9)</f>
        <v>[manual input]</v>
      </c>
      <c r="H910" s="69" t="e">
        <f t="shared" si="42"/>
        <v>#VALUE!</v>
      </c>
      <c r="I910" t="b">
        <f t="shared" si="43"/>
        <v>1</v>
      </c>
      <c r="K910" t="b">
        <f t="shared" si="44"/>
        <v>0</v>
      </c>
      <c r="L910" t="s">
        <v>137</v>
      </c>
    </row>
    <row r="911" spans="1:12" x14ac:dyDescent="0.2">
      <c r="A911" t="s">
        <v>1236</v>
      </c>
      <c r="B911">
        <v>808</v>
      </c>
      <c r="C911">
        <v>-1</v>
      </c>
      <c r="D911" t="s">
        <v>31</v>
      </c>
      <c r="E911" t="s">
        <v>1238</v>
      </c>
      <c r="F911" s="69">
        <v>0</v>
      </c>
      <c r="G911" s="69" t="str">
        <f>IF(ISBLANK('600'!E9),"",'600'!E9)</f>
        <v>[manual input]</v>
      </c>
      <c r="H911" s="69" t="e">
        <f t="shared" si="42"/>
        <v>#VALUE!</v>
      </c>
      <c r="I911" t="b">
        <f t="shared" si="43"/>
        <v>1</v>
      </c>
      <c r="K911" t="b">
        <f t="shared" si="44"/>
        <v>0</v>
      </c>
      <c r="L911" t="s">
        <v>137</v>
      </c>
    </row>
    <row r="912" spans="1:12" x14ac:dyDescent="0.2">
      <c r="A912" t="s">
        <v>1236</v>
      </c>
      <c r="B912">
        <v>809</v>
      </c>
      <c r="C912">
        <v>-1</v>
      </c>
      <c r="D912" t="s">
        <v>31</v>
      </c>
      <c r="E912" t="s">
        <v>1239</v>
      </c>
      <c r="F912" s="69">
        <v>0</v>
      </c>
      <c r="G912" s="69" t="str">
        <f>IF(ISBLANK('600'!D10),"",'600'!D10)</f>
        <v>[manual input]</v>
      </c>
      <c r="H912" s="69" t="e">
        <f t="shared" si="42"/>
        <v>#VALUE!</v>
      </c>
      <c r="I912" t="b">
        <f t="shared" si="43"/>
        <v>1</v>
      </c>
      <c r="K912" t="b">
        <f t="shared" si="44"/>
        <v>0</v>
      </c>
      <c r="L912" t="s">
        <v>137</v>
      </c>
    </row>
    <row r="913" spans="1:12" x14ac:dyDescent="0.2">
      <c r="A913" t="s">
        <v>1236</v>
      </c>
      <c r="B913">
        <v>810</v>
      </c>
      <c r="C913">
        <v>-1</v>
      </c>
      <c r="D913" t="s">
        <v>31</v>
      </c>
      <c r="E913" t="s">
        <v>1240</v>
      </c>
      <c r="F913" s="69">
        <v>0</v>
      </c>
      <c r="G913" s="69" t="str">
        <f>IF(ISBLANK('600'!E10),"",'600'!E10)</f>
        <v>[manual input]</v>
      </c>
      <c r="H913" s="69" t="e">
        <f t="shared" si="42"/>
        <v>#VALUE!</v>
      </c>
      <c r="I913" t="b">
        <f t="shared" si="43"/>
        <v>1</v>
      </c>
      <c r="K913" t="b">
        <f t="shared" si="44"/>
        <v>0</v>
      </c>
      <c r="L913" t="s">
        <v>137</v>
      </c>
    </row>
    <row r="914" spans="1:12" x14ac:dyDescent="0.2">
      <c r="A914" t="s">
        <v>1236</v>
      </c>
      <c r="B914">
        <v>811</v>
      </c>
      <c r="C914">
        <v>-1</v>
      </c>
      <c r="D914" t="s">
        <v>31</v>
      </c>
      <c r="E914" t="s">
        <v>1241</v>
      </c>
      <c r="F914" s="69">
        <v>0</v>
      </c>
      <c r="G914" s="69" t="str">
        <f>IF(ISBLANK('600'!D14),"",'600'!D14)</f>
        <v>= 314.1 A2</v>
      </c>
      <c r="H914" s="69" t="e">
        <f t="shared" si="42"/>
        <v>#VALUE!</v>
      </c>
      <c r="I914" t="b">
        <f t="shared" si="43"/>
        <v>1</v>
      </c>
      <c r="K914" t="b">
        <f t="shared" si="44"/>
        <v>0</v>
      </c>
      <c r="L914" t="s">
        <v>137</v>
      </c>
    </row>
    <row r="915" spans="1:12" x14ac:dyDescent="0.2">
      <c r="A915" t="s">
        <v>1236</v>
      </c>
      <c r="B915">
        <v>812</v>
      </c>
      <c r="C915">
        <v>-1</v>
      </c>
      <c r="D915" t="s">
        <v>31</v>
      </c>
      <c r="E915" t="s">
        <v>883</v>
      </c>
      <c r="F915" s="69">
        <v>0</v>
      </c>
      <c r="G915" s="69" t="str">
        <f>IF(ISBLANK('600'!E14),"",'600'!E14)</f>
        <v/>
      </c>
      <c r="H915" s="69" t="e">
        <f t="shared" si="42"/>
        <v>#VALUE!</v>
      </c>
      <c r="I915" t="b">
        <f t="shared" si="43"/>
        <v>1</v>
      </c>
      <c r="K915" t="b">
        <f t="shared" si="44"/>
        <v>0</v>
      </c>
      <c r="L915" t="s">
        <v>137</v>
      </c>
    </row>
    <row r="916" spans="1:12" x14ac:dyDescent="0.2">
      <c r="A916" t="s">
        <v>1236</v>
      </c>
      <c r="B916">
        <v>813</v>
      </c>
      <c r="C916">
        <v>-1</v>
      </c>
      <c r="D916" t="s">
        <v>31</v>
      </c>
      <c r="E916" t="s">
        <v>1136</v>
      </c>
      <c r="F916" s="69">
        <v>0</v>
      </c>
      <c r="G916" s="69" t="str">
        <f>IF(ISBLANK('600'!D15),"",'600'!D15)</f>
        <v>= 520.5 W2</v>
      </c>
      <c r="H916" s="69" t="e">
        <f t="shared" si="42"/>
        <v>#VALUE!</v>
      </c>
      <c r="I916" t="b">
        <f t="shared" si="43"/>
        <v>1</v>
      </c>
      <c r="K916" t="b">
        <f t="shared" si="44"/>
        <v>0</v>
      </c>
      <c r="L916" t="s">
        <v>137</v>
      </c>
    </row>
    <row r="917" spans="1:12" x14ac:dyDescent="0.2">
      <c r="A917" t="s">
        <v>1236</v>
      </c>
      <c r="B917">
        <v>814</v>
      </c>
      <c r="C917">
        <v>-1</v>
      </c>
      <c r="D917" t="s">
        <v>31</v>
      </c>
      <c r="E917" t="s">
        <v>71</v>
      </c>
      <c r="F917" s="69">
        <v>0</v>
      </c>
      <c r="G917" s="69" t="str">
        <f>IF(ISBLANK('600'!E15),"",'600'!E15)</f>
        <v>[manual input]</v>
      </c>
      <c r="H917" s="69" t="e">
        <f t="shared" si="42"/>
        <v>#VALUE!</v>
      </c>
      <c r="I917" t="b">
        <f t="shared" si="43"/>
        <v>1</v>
      </c>
      <c r="K917" t="b">
        <f t="shared" si="44"/>
        <v>0</v>
      </c>
      <c r="L917" t="s">
        <v>137</v>
      </c>
    </row>
    <row r="918" spans="1:12" x14ac:dyDescent="0.2">
      <c r="A918" t="s">
        <v>1236</v>
      </c>
      <c r="B918">
        <v>815</v>
      </c>
      <c r="C918">
        <v>-1</v>
      </c>
      <c r="D918" t="s">
        <v>31</v>
      </c>
      <c r="E918" t="s">
        <v>1121</v>
      </c>
      <c r="F918" s="69">
        <v>0</v>
      </c>
      <c r="G918" s="69" t="str">
        <f>IF(ISBLANK('600'!D17),"",'600'!D17)</f>
        <v>= 314.1 A3</v>
      </c>
      <c r="H918" s="69" t="e">
        <f t="shared" si="42"/>
        <v>#VALUE!</v>
      </c>
      <c r="I918" t="b">
        <f t="shared" si="43"/>
        <v>1</v>
      </c>
      <c r="K918" t="b">
        <f t="shared" si="44"/>
        <v>0</v>
      </c>
      <c r="L918" t="s">
        <v>137</v>
      </c>
    </row>
    <row r="919" spans="1:12" x14ac:dyDescent="0.2">
      <c r="A919" t="s">
        <v>1236</v>
      </c>
      <c r="B919">
        <v>816</v>
      </c>
      <c r="C919">
        <v>-1</v>
      </c>
      <c r="D919" t="s">
        <v>31</v>
      </c>
      <c r="E919" t="s">
        <v>77</v>
      </c>
      <c r="F919" s="69">
        <v>0</v>
      </c>
      <c r="G919" s="69" t="str">
        <f>IF(ISBLANK('600'!E17),"",'600'!E17)</f>
        <v/>
      </c>
      <c r="H919" s="69" t="e">
        <f t="shared" si="42"/>
        <v>#VALUE!</v>
      </c>
      <c r="I919" t="b">
        <f t="shared" si="43"/>
        <v>1</v>
      </c>
      <c r="K919" t="b">
        <f t="shared" si="44"/>
        <v>0</v>
      </c>
      <c r="L919" t="s">
        <v>137</v>
      </c>
    </row>
    <row r="920" spans="1:12" x14ac:dyDescent="0.2">
      <c r="A920" t="s">
        <v>1236</v>
      </c>
      <c r="B920">
        <v>817</v>
      </c>
      <c r="C920">
        <v>-1</v>
      </c>
      <c r="D920" t="s">
        <v>31</v>
      </c>
      <c r="E920" t="s">
        <v>1124</v>
      </c>
      <c r="F920" s="69">
        <v>0</v>
      </c>
      <c r="G920" s="69" t="str">
        <f>IF(ISBLANK('600'!D18),"",'600'!D18)</f>
        <v>= 520.5 W3</v>
      </c>
      <c r="H920" s="69" t="e">
        <f t="shared" si="42"/>
        <v>#VALUE!</v>
      </c>
      <c r="I920" t="b">
        <f t="shared" si="43"/>
        <v>1</v>
      </c>
      <c r="K920" t="b">
        <f t="shared" si="44"/>
        <v>0</v>
      </c>
      <c r="L920" t="s">
        <v>137</v>
      </c>
    </row>
    <row r="921" spans="1:12" x14ac:dyDescent="0.2">
      <c r="A921" t="s">
        <v>1236</v>
      </c>
      <c r="B921">
        <v>818</v>
      </c>
      <c r="C921">
        <v>-1</v>
      </c>
      <c r="D921" t="s">
        <v>31</v>
      </c>
      <c r="E921" t="s">
        <v>79</v>
      </c>
      <c r="F921" s="69">
        <v>0</v>
      </c>
      <c r="G921" s="69" t="str">
        <f>IF(ISBLANK('600'!E18),"",'600'!E18)</f>
        <v>[manual input]</v>
      </c>
      <c r="H921" s="69" t="e">
        <f t="shared" si="42"/>
        <v>#VALUE!</v>
      </c>
      <c r="I921" t="b">
        <f t="shared" si="43"/>
        <v>1</v>
      </c>
      <c r="K921" t="b">
        <f t="shared" si="44"/>
        <v>0</v>
      </c>
      <c r="L921" t="s">
        <v>137</v>
      </c>
    </row>
    <row r="922" spans="1:12" x14ac:dyDescent="0.2">
      <c r="A922" t="s">
        <v>1236</v>
      </c>
      <c r="B922">
        <v>820</v>
      </c>
      <c r="C922">
        <v>-1</v>
      </c>
      <c r="D922" t="s">
        <v>31</v>
      </c>
      <c r="E922" t="s">
        <v>831</v>
      </c>
      <c r="F922" s="69" t="s">
        <v>31</v>
      </c>
      <c r="G922" s="69" t="str">
        <f>IF(ISBLANK('600'!I27),"",'600'!I27)</f>
        <v/>
      </c>
      <c r="H922" s="69" t="e">
        <f t="shared" si="42"/>
        <v>#VALUE!</v>
      </c>
      <c r="I922" t="b">
        <f t="shared" si="43"/>
        <v>1</v>
      </c>
      <c r="K922" t="b">
        <f t="shared" si="44"/>
        <v>1</v>
      </c>
      <c r="L922" t="s">
        <v>24</v>
      </c>
    </row>
    <row r="923" spans="1:12" x14ac:dyDescent="0.2">
      <c r="A923" t="s">
        <v>1236</v>
      </c>
      <c r="B923">
        <v>823</v>
      </c>
      <c r="C923">
        <v>-1</v>
      </c>
      <c r="D923" t="s">
        <v>31</v>
      </c>
      <c r="E923" t="s">
        <v>833</v>
      </c>
      <c r="F923" s="69" t="s">
        <v>31</v>
      </c>
      <c r="G923" s="69" t="str">
        <f>IF(ISBLANK('600'!I28),"",'600'!I28)</f>
        <v/>
      </c>
      <c r="H923" s="69" t="e">
        <f t="shared" si="42"/>
        <v>#VALUE!</v>
      </c>
      <c r="I923" t="b">
        <f t="shared" si="43"/>
        <v>1</v>
      </c>
      <c r="K923" t="b">
        <f t="shared" si="44"/>
        <v>1</v>
      </c>
      <c r="L923" t="s">
        <v>24</v>
      </c>
    </row>
    <row r="924" spans="1:12" x14ac:dyDescent="0.2">
      <c r="A924" t="s">
        <v>1236</v>
      </c>
      <c r="B924">
        <v>826</v>
      </c>
      <c r="C924">
        <v>-1</v>
      </c>
      <c r="D924" t="s">
        <v>31</v>
      </c>
      <c r="E924" t="s">
        <v>377</v>
      </c>
      <c r="F924" s="69" t="s">
        <v>31</v>
      </c>
      <c r="G924" s="69" t="str">
        <f>IF(ISBLANK('600'!I29),"",'600'!I29)</f>
        <v/>
      </c>
      <c r="H924" s="69" t="e">
        <f t="shared" si="42"/>
        <v>#VALUE!</v>
      </c>
      <c r="I924" t="b">
        <f t="shared" si="43"/>
        <v>1</v>
      </c>
      <c r="K924" t="b">
        <f t="shared" si="44"/>
        <v>1</v>
      </c>
      <c r="L924" t="s">
        <v>24</v>
      </c>
    </row>
    <row r="925" spans="1:12" x14ac:dyDescent="0.2">
      <c r="A925" t="s">
        <v>1236</v>
      </c>
      <c r="B925">
        <v>829</v>
      </c>
      <c r="C925">
        <v>-1</v>
      </c>
      <c r="D925" t="s">
        <v>31</v>
      </c>
      <c r="E925" t="s">
        <v>835</v>
      </c>
      <c r="F925" s="69" t="s">
        <v>31</v>
      </c>
      <c r="G925" s="69" t="str">
        <f>IF(ISBLANK('600'!I30),"",'600'!I30)</f>
        <v/>
      </c>
      <c r="H925" s="69" t="e">
        <f t="shared" si="42"/>
        <v>#VALUE!</v>
      </c>
      <c r="I925" t="b">
        <f t="shared" si="43"/>
        <v>1</v>
      </c>
      <c r="K925" t="b">
        <f t="shared" si="44"/>
        <v>1</v>
      </c>
      <c r="L925" t="s">
        <v>24</v>
      </c>
    </row>
    <row r="926" spans="1:12" x14ac:dyDescent="0.2">
      <c r="A926" t="s">
        <v>1236</v>
      </c>
      <c r="B926">
        <v>830</v>
      </c>
      <c r="C926">
        <v>-1</v>
      </c>
      <c r="D926" t="s">
        <v>31</v>
      </c>
      <c r="E926" t="s">
        <v>837</v>
      </c>
      <c r="F926" s="69" t="s">
        <v>31</v>
      </c>
      <c r="G926" s="69" t="str">
        <f>IF(ISBLANK('600'!I31),"",'600'!I31)</f>
        <v/>
      </c>
      <c r="H926" s="69" t="e">
        <f t="shared" si="42"/>
        <v>#VALUE!</v>
      </c>
      <c r="I926" t="b">
        <f t="shared" si="43"/>
        <v>1</v>
      </c>
      <c r="K926" t="b">
        <f t="shared" si="44"/>
        <v>1</v>
      </c>
      <c r="L926" t="s">
        <v>24</v>
      </c>
    </row>
    <row r="927" spans="1:12" x14ac:dyDescent="0.2">
      <c r="A927" t="s">
        <v>1236</v>
      </c>
      <c r="B927">
        <v>831</v>
      </c>
      <c r="C927">
        <v>-1</v>
      </c>
      <c r="D927" t="s">
        <v>31</v>
      </c>
      <c r="E927" t="s">
        <v>839</v>
      </c>
      <c r="F927" s="69" t="s">
        <v>31</v>
      </c>
      <c r="G927" s="69" t="str">
        <f>IF(ISBLANK('600'!I32),"",'600'!I32)</f>
        <v/>
      </c>
      <c r="H927" s="69" t="e">
        <f t="shared" si="42"/>
        <v>#VALUE!</v>
      </c>
      <c r="I927" t="b">
        <f t="shared" si="43"/>
        <v>1</v>
      </c>
      <c r="K927" t="b">
        <f t="shared" si="44"/>
        <v>1</v>
      </c>
      <c r="L927" t="s">
        <v>24</v>
      </c>
    </row>
    <row r="928" spans="1:12" x14ac:dyDescent="0.2">
      <c r="A928" t="s">
        <v>1236</v>
      </c>
      <c r="B928">
        <v>832</v>
      </c>
      <c r="C928">
        <v>-1</v>
      </c>
      <c r="D928" t="s">
        <v>31</v>
      </c>
      <c r="E928" t="s">
        <v>1242</v>
      </c>
      <c r="F928" s="69" t="s">
        <v>31</v>
      </c>
      <c r="G928" s="69" t="str">
        <f>IF(ISBLANK('600'!I33),"",'600'!I33)</f>
        <v/>
      </c>
      <c r="H928" s="69" t="e">
        <f t="shared" si="42"/>
        <v>#VALUE!</v>
      </c>
      <c r="I928" t="b">
        <f t="shared" si="43"/>
        <v>1</v>
      </c>
      <c r="K928" t="b">
        <f t="shared" si="44"/>
        <v>1</v>
      </c>
      <c r="L928" t="s">
        <v>24</v>
      </c>
    </row>
    <row r="929" spans="1:12" x14ac:dyDescent="0.2">
      <c r="A929" t="s">
        <v>1236</v>
      </c>
      <c r="B929">
        <v>834</v>
      </c>
      <c r="C929">
        <v>-1</v>
      </c>
      <c r="D929" t="s">
        <v>31</v>
      </c>
      <c r="E929" t="s">
        <v>840</v>
      </c>
      <c r="F929" s="69" t="s">
        <v>31</v>
      </c>
      <c r="G929" s="69" t="str">
        <f>IF(ISBLANK('600'!I34),"",'600'!I34)</f>
        <v/>
      </c>
      <c r="H929" s="69" t="e">
        <f t="shared" si="42"/>
        <v>#VALUE!</v>
      </c>
      <c r="I929" t="b">
        <f t="shared" si="43"/>
        <v>1</v>
      </c>
      <c r="K929" t="b">
        <f t="shared" si="44"/>
        <v>1</v>
      </c>
      <c r="L929" t="s">
        <v>24</v>
      </c>
    </row>
    <row r="930" spans="1:12" x14ac:dyDescent="0.2">
      <c r="A930" t="s">
        <v>1236</v>
      </c>
      <c r="B930">
        <v>837</v>
      </c>
      <c r="C930">
        <v>-1</v>
      </c>
      <c r="D930" t="s">
        <v>31</v>
      </c>
      <c r="E930" t="s">
        <v>388</v>
      </c>
      <c r="F930" s="69" t="s">
        <v>31</v>
      </c>
      <c r="G930" s="69" t="str">
        <f>IF(ISBLANK('600'!I35),"",'600'!I35)</f>
        <v/>
      </c>
      <c r="H930" s="69" t="e">
        <f t="shared" si="42"/>
        <v>#VALUE!</v>
      </c>
      <c r="I930" t="b">
        <f t="shared" si="43"/>
        <v>1</v>
      </c>
      <c r="K930" t="b">
        <f t="shared" si="44"/>
        <v>1</v>
      </c>
      <c r="L930" t="s">
        <v>24</v>
      </c>
    </row>
    <row r="931" spans="1:12" x14ac:dyDescent="0.2">
      <c r="A931" t="s">
        <v>1236</v>
      </c>
      <c r="B931">
        <v>838</v>
      </c>
      <c r="C931">
        <v>-1</v>
      </c>
      <c r="D931" t="s">
        <v>31</v>
      </c>
      <c r="E931" t="s">
        <v>790</v>
      </c>
      <c r="F931" s="69" t="s">
        <v>31</v>
      </c>
      <c r="G931" s="69" t="str">
        <f>IF(ISBLANK('600'!I38),"",'600'!I38)</f>
        <v/>
      </c>
      <c r="H931" s="69" t="e">
        <f t="shared" si="42"/>
        <v>#VALUE!</v>
      </c>
      <c r="I931" t="b">
        <f t="shared" si="43"/>
        <v>1</v>
      </c>
      <c r="K931" t="b">
        <f t="shared" si="44"/>
        <v>1</v>
      </c>
      <c r="L931" t="s">
        <v>24</v>
      </c>
    </row>
    <row r="932" spans="1:12" x14ac:dyDescent="0.2">
      <c r="A932" t="s">
        <v>1236</v>
      </c>
      <c r="B932">
        <v>839</v>
      </c>
      <c r="C932">
        <v>-1</v>
      </c>
      <c r="D932" t="s">
        <v>31</v>
      </c>
      <c r="E932" t="s">
        <v>792</v>
      </c>
      <c r="F932" s="69" t="s">
        <v>31</v>
      </c>
      <c r="G932" s="69" t="str">
        <f>IF(ISBLANK('600'!I39),"",'600'!I39)</f>
        <v/>
      </c>
      <c r="H932" s="69" t="e">
        <f t="shared" si="42"/>
        <v>#VALUE!</v>
      </c>
      <c r="I932" t="b">
        <f t="shared" si="43"/>
        <v>1</v>
      </c>
      <c r="K932" t="b">
        <f t="shared" si="44"/>
        <v>1</v>
      </c>
      <c r="L932" t="s">
        <v>24</v>
      </c>
    </row>
    <row r="933" spans="1:12" x14ac:dyDescent="0.2">
      <c r="A933" t="s">
        <v>1236</v>
      </c>
      <c r="B933">
        <v>840</v>
      </c>
      <c r="C933">
        <v>-1</v>
      </c>
      <c r="D933" t="s">
        <v>31</v>
      </c>
      <c r="E933" t="s">
        <v>795</v>
      </c>
      <c r="F933" s="69" t="s">
        <v>31</v>
      </c>
      <c r="G933" s="69" t="str">
        <f>IF(ISBLANK('600'!I40),"",'600'!I40)</f>
        <v/>
      </c>
      <c r="H933" s="69" t="e">
        <f t="shared" si="42"/>
        <v>#VALUE!</v>
      </c>
      <c r="I933" t="b">
        <f t="shared" si="43"/>
        <v>1</v>
      </c>
      <c r="K933" t="b">
        <f t="shared" si="44"/>
        <v>1</v>
      </c>
      <c r="L933" t="s">
        <v>24</v>
      </c>
    </row>
    <row r="934" spans="1:12" x14ac:dyDescent="0.2">
      <c r="A934" t="s">
        <v>1236</v>
      </c>
      <c r="B934">
        <v>841</v>
      </c>
      <c r="C934">
        <v>-1</v>
      </c>
      <c r="D934" t="s">
        <v>31</v>
      </c>
      <c r="E934" t="s">
        <v>401</v>
      </c>
      <c r="F934" s="69" t="s">
        <v>31</v>
      </c>
      <c r="G934" s="69" t="str">
        <f>IF(ISBLANK('600'!I41),"",'600'!I41)</f>
        <v/>
      </c>
      <c r="H934" s="69" t="e">
        <f t="shared" si="42"/>
        <v>#VALUE!</v>
      </c>
      <c r="I934" t="b">
        <f t="shared" si="43"/>
        <v>1</v>
      </c>
      <c r="K934" t="b">
        <f t="shared" si="44"/>
        <v>1</v>
      </c>
      <c r="L934" t="s">
        <v>24</v>
      </c>
    </row>
    <row r="935" spans="1:12" x14ac:dyDescent="0.2">
      <c r="A935" t="s">
        <v>1236</v>
      </c>
      <c r="B935">
        <v>842</v>
      </c>
      <c r="C935">
        <v>-1</v>
      </c>
      <c r="D935" t="s">
        <v>31</v>
      </c>
      <c r="E935" t="s">
        <v>1243</v>
      </c>
      <c r="F935" s="69" t="s">
        <v>31</v>
      </c>
      <c r="G935" s="69" t="str">
        <f>IF(ISBLANK('600'!I42),"",'600'!I42)</f>
        <v/>
      </c>
      <c r="H935" s="69" t="e">
        <f t="shared" si="42"/>
        <v>#VALUE!</v>
      </c>
      <c r="I935" t="b">
        <f t="shared" si="43"/>
        <v>1</v>
      </c>
      <c r="K935" t="b">
        <f t="shared" si="44"/>
        <v>1</v>
      </c>
      <c r="L935" t="s">
        <v>24</v>
      </c>
    </row>
    <row r="936" spans="1:12" x14ac:dyDescent="0.2">
      <c r="A936" t="s">
        <v>1236</v>
      </c>
      <c r="B936">
        <v>843</v>
      </c>
      <c r="C936">
        <v>-1</v>
      </c>
      <c r="D936" t="s">
        <v>31</v>
      </c>
      <c r="E936" t="s">
        <v>799</v>
      </c>
      <c r="F936" s="69" t="s">
        <v>31</v>
      </c>
      <c r="G936" s="69" t="str">
        <f>IF(ISBLANK('600'!I43),"",'600'!I43)</f>
        <v/>
      </c>
      <c r="H936" s="69" t="e">
        <f t="shared" si="42"/>
        <v>#VALUE!</v>
      </c>
      <c r="I936" t="b">
        <f t="shared" si="43"/>
        <v>1</v>
      </c>
      <c r="K936" t="b">
        <f t="shared" si="44"/>
        <v>1</v>
      </c>
      <c r="L936" t="s">
        <v>24</v>
      </c>
    </row>
    <row r="937" spans="1:12" x14ac:dyDescent="0.2">
      <c r="A937" t="s">
        <v>1236</v>
      </c>
      <c r="B937">
        <v>844</v>
      </c>
      <c r="C937">
        <v>-1</v>
      </c>
      <c r="D937" t="s">
        <v>31</v>
      </c>
      <c r="E937" t="s">
        <v>842</v>
      </c>
      <c r="F937" s="69" t="s">
        <v>31</v>
      </c>
      <c r="G937" s="69" t="str">
        <f>IF(ISBLANK('600'!I44),"",'600'!I44)</f>
        <v/>
      </c>
      <c r="H937" s="69" t="e">
        <f t="shared" si="42"/>
        <v>#VALUE!</v>
      </c>
      <c r="I937" t="b">
        <f t="shared" si="43"/>
        <v>1</v>
      </c>
      <c r="K937" t="b">
        <f t="shared" si="44"/>
        <v>1</v>
      </c>
      <c r="L937" t="s">
        <v>24</v>
      </c>
    </row>
    <row r="938" spans="1:12" x14ac:dyDescent="0.2">
      <c r="A938" t="s">
        <v>1236</v>
      </c>
      <c r="B938">
        <v>845</v>
      </c>
      <c r="C938">
        <v>-1</v>
      </c>
      <c r="D938" t="s">
        <v>31</v>
      </c>
      <c r="E938" t="s">
        <v>843</v>
      </c>
      <c r="F938" s="69" t="s">
        <v>31</v>
      </c>
      <c r="G938" s="69" t="str">
        <f>IF(ISBLANK('600'!I45),"",'600'!I45)</f>
        <v/>
      </c>
      <c r="H938" s="69" t="e">
        <f t="shared" si="42"/>
        <v>#VALUE!</v>
      </c>
      <c r="I938" t="b">
        <f t="shared" si="43"/>
        <v>1</v>
      </c>
      <c r="K938" t="b">
        <f t="shared" si="44"/>
        <v>1</v>
      </c>
      <c r="L938" t="s">
        <v>24</v>
      </c>
    </row>
    <row r="939" spans="1:12" x14ac:dyDescent="0.2">
      <c r="A939" t="s">
        <v>1236</v>
      </c>
      <c r="B939">
        <v>846</v>
      </c>
      <c r="C939">
        <v>-1</v>
      </c>
      <c r="D939" t="s">
        <v>31</v>
      </c>
      <c r="E939" t="s">
        <v>845</v>
      </c>
      <c r="F939" s="69" t="s">
        <v>31</v>
      </c>
      <c r="G939" s="69" t="str">
        <f>IF(ISBLANK('600'!I46),"",'600'!I46)</f>
        <v/>
      </c>
      <c r="H939" s="69" t="e">
        <f t="shared" si="42"/>
        <v>#VALUE!</v>
      </c>
      <c r="I939" t="b">
        <f t="shared" si="43"/>
        <v>1</v>
      </c>
      <c r="K939" t="b">
        <f t="shared" si="44"/>
        <v>1</v>
      </c>
      <c r="L939" t="s">
        <v>24</v>
      </c>
    </row>
    <row r="940" spans="1:12" x14ac:dyDescent="0.2">
      <c r="A940" t="s">
        <v>1236</v>
      </c>
      <c r="B940">
        <v>847</v>
      </c>
      <c r="C940">
        <v>-1</v>
      </c>
      <c r="D940" t="s">
        <v>31</v>
      </c>
      <c r="E940" t="s">
        <v>415</v>
      </c>
      <c r="F940" s="69" t="s">
        <v>31</v>
      </c>
      <c r="G940" s="69" t="str">
        <f>IF(ISBLANK('600'!I47),"",'600'!I47)</f>
        <v/>
      </c>
      <c r="H940" s="69" t="e">
        <f t="shared" si="42"/>
        <v>#VALUE!</v>
      </c>
      <c r="I940" t="b">
        <f t="shared" si="43"/>
        <v>1</v>
      </c>
      <c r="K940" t="b">
        <f t="shared" si="44"/>
        <v>1</v>
      </c>
      <c r="L940" t="s">
        <v>24</v>
      </c>
    </row>
    <row r="941" spans="1:12" x14ac:dyDescent="0.2">
      <c r="A941" t="s">
        <v>1236</v>
      </c>
      <c r="B941">
        <v>848</v>
      </c>
      <c r="C941">
        <v>-1</v>
      </c>
      <c r="D941" t="s">
        <v>31</v>
      </c>
      <c r="E941" t="s">
        <v>846</v>
      </c>
      <c r="F941" s="69" t="s">
        <v>31</v>
      </c>
      <c r="G941" s="69" t="str">
        <f>IF(ISBLANK('600'!I48),"",'600'!I48)</f>
        <v/>
      </c>
      <c r="H941" s="69" t="e">
        <f t="shared" si="42"/>
        <v>#VALUE!</v>
      </c>
      <c r="I941" t="b">
        <f t="shared" si="43"/>
        <v>1</v>
      </c>
      <c r="K941" t="b">
        <f t="shared" si="44"/>
        <v>1</v>
      </c>
      <c r="L941" t="s">
        <v>24</v>
      </c>
    </row>
    <row r="942" spans="1:12" x14ac:dyDescent="0.2">
      <c r="A942" t="s">
        <v>1236</v>
      </c>
      <c r="B942">
        <v>849</v>
      </c>
      <c r="C942">
        <v>-1</v>
      </c>
      <c r="D942" t="s">
        <v>31</v>
      </c>
      <c r="E942" t="s">
        <v>849</v>
      </c>
      <c r="F942" s="69" t="s">
        <v>31</v>
      </c>
      <c r="G942" s="69" t="str">
        <f>IF(ISBLANK('600'!I50),"",'600'!I50)</f>
        <v/>
      </c>
      <c r="H942" s="69" t="e">
        <f t="shared" si="42"/>
        <v>#VALUE!</v>
      </c>
      <c r="I942" t="b">
        <f t="shared" si="43"/>
        <v>1</v>
      </c>
      <c r="K942" t="b">
        <f t="shared" si="44"/>
        <v>1</v>
      </c>
      <c r="L942" t="s">
        <v>24</v>
      </c>
    </row>
    <row r="943" spans="1:12" x14ac:dyDescent="0.2">
      <c r="A943" t="s">
        <v>1236</v>
      </c>
      <c r="B943">
        <v>850</v>
      </c>
      <c r="C943">
        <v>-1</v>
      </c>
      <c r="D943" t="s">
        <v>31</v>
      </c>
      <c r="E943" t="s">
        <v>1244</v>
      </c>
      <c r="F943" s="69" t="s">
        <v>31</v>
      </c>
      <c r="G943" s="69" t="str">
        <f>IF(ISBLANK('600'!I51),"",'600'!I51)</f>
        <v/>
      </c>
      <c r="H943" s="69" t="e">
        <f t="shared" si="42"/>
        <v>#VALUE!</v>
      </c>
      <c r="I943" t="b">
        <f t="shared" si="43"/>
        <v>1</v>
      </c>
      <c r="K943" t="b">
        <f t="shared" si="44"/>
        <v>1</v>
      </c>
      <c r="L943" t="s">
        <v>24</v>
      </c>
    </row>
    <row r="944" spans="1:12" x14ac:dyDescent="0.2">
      <c r="A944" t="s">
        <v>1236</v>
      </c>
      <c r="B944">
        <v>852</v>
      </c>
      <c r="C944">
        <v>-1</v>
      </c>
      <c r="D944" t="s">
        <v>31</v>
      </c>
      <c r="E944" t="s">
        <v>850</v>
      </c>
      <c r="F944" s="69" t="s">
        <v>31</v>
      </c>
      <c r="G944" s="69" t="str">
        <f>IF(ISBLANK('600'!I52),"",'600'!I52)</f>
        <v/>
      </c>
      <c r="H944" s="69" t="e">
        <f t="shared" si="42"/>
        <v>#VALUE!</v>
      </c>
      <c r="I944" t="b">
        <f t="shared" si="43"/>
        <v>1</v>
      </c>
      <c r="K944" t="b">
        <f t="shared" si="44"/>
        <v>1</v>
      </c>
      <c r="L944" t="s">
        <v>24</v>
      </c>
    </row>
    <row r="945" spans="1:12" x14ac:dyDescent="0.2">
      <c r="A945" t="s">
        <v>1236</v>
      </c>
      <c r="B945">
        <v>853</v>
      </c>
      <c r="C945">
        <v>-1</v>
      </c>
      <c r="D945" t="s">
        <v>31</v>
      </c>
      <c r="E945" t="s">
        <v>429</v>
      </c>
      <c r="F945" s="69" t="s">
        <v>31</v>
      </c>
      <c r="G945" s="69" t="str">
        <f>IF(ISBLANK('600'!I53),"",'600'!I53)</f>
        <v/>
      </c>
      <c r="H945" s="69" t="e">
        <f t="shared" si="42"/>
        <v>#VALUE!</v>
      </c>
      <c r="I945" t="b">
        <f t="shared" si="43"/>
        <v>1</v>
      </c>
      <c r="K945" t="b">
        <f t="shared" si="44"/>
        <v>1</v>
      </c>
      <c r="L945" t="s">
        <v>24</v>
      </c>
    </row>
    <row r="946" spans="1:12" x14ac:dyDescent="0.2">
      <c r="A946" t="s">
        <v>1236</v>
      </c>
      <c r="B946">
        <v>854</v>
      </c>
      <c r="C946">
        <v>-1</v>
      </c>
      <c r="D946" t="s">
        <v>31</v>
      </c>
      <c r="E946" t="s">
        <v>1245</v>
      </c>
      <c r="F946" s="69" t="s">
        <v>31</v>
      </c>
      <c r="G946" s="69" t="str">
        <f>IF(ISBLANK('600'!I54),"",'600'!I54)</f>
        <v/>
      </c>
      <c r="H946" s="69" t="e">
        <f t="shared" si="42"/>
        <v>#VALUE!</v>
      </c>
      <c r="I946" t="b">
        <f t="shared" si="43"/>
        <v>1</v>
      </c>
      <c r="K946" t="b">
        <f t="shared" si="44"/>
        <v>1</v>
      </c>
      <c r="L946" t="s">
        <v>24</v>
      </c>
    </row>
    <row r="947" spans="1:12" x14ac:dyDescent="0.2">
      <c r="A947" t="s">
        <v>1236</v>
      </c>
      <c r="B947">
        <v>855</v>
      </c>
      <c r="C947">
        <v>-1</v>
      </c>
      <c r="D947" t="s">
        <v>31</v>
      </c>
      <c r="E947" t="s">
        <v>1027</v>
      </c>
      <c r="F947" s="69" t="s">
        <v>31</v>
      </c>
      <c r="G947" s="69" t="str">
        <f>IF(ISBLANK('600'!I55),"",'600'!I55)</f>
        <v/>
      </c>
      <c r="H947" s="69" t="e">
        <f t="shared" si="42"/>
        <v>#VALUE!</v>
      </c>
      <c r="I947" t="b">
        <f t="shared" si="43"/>
        <v>1</v>
      </c>
      <c r="K947" t="b">
        <f t="shared" si="44"/>
        <v>1</v>
      </c>
      <c r="L947" t="s">
        <v>24</v>
      </c>
    </row>
    <row r="948" spans="1:12" x14ac:dyDescent="0.2">
      <c r="A948" t="s">
        <v>1236</v>
      </c>
      <c r="B948">
        <v>856</v>
      </c>
      <c r="C948">
        <v>-1</v>
      </c>
      <c r="D948" t="s">
        <v>31</v>
      </c>
      <c r="E948" t="s">
        <v>1006</v>
      </c>
      <c r="F948" s="69" t="s">
        <v>31</v>
      </c>
      <c r="G948" s="69" t="str">
        <f>IF(ISBLANK('600'!I56),"",'600'!I56)</f>
        <v/>
      </c>
      <c r="H948" s="69" t="e">
        <f t="shared" si="42"/>
        <v>#VALUE!</v>
      </c>
      <c r="I948" t="b">
        <f t="shared" si="43"/>
        <v>1</v>
      </c>
      <c r="K948" t="b">
        <f t="shared" si="44"/>
        <v>1</v>
      </c>
      <c r="L948" t="s">
        <v>24</v>
      </c>
    </row>
    <row r="949" spans="1:12" x14ac:dyDescent="0.2">
      <c r="A949" t="s">
        <v>1236</v>
      </c>
      <c r="B949">
        <v>857</v>
      </c>
      <c r="C949">
        <v>-1</v>
      </c>
      <c r="D949" t="s">
        <v>31</v>
      </c>
      <c r="E949" t="s">
        <v>1246</v>
      </c>
      <c r="F949" s="69" t="s">
        <v>31</v>
      </c>
      <c r="G949" s="69" t="str">
        <f>IF(ISBLANK('600'!I57),"",'600'!I57)</f>
        <v/>
      </c>
      <c r="H949" s="69" t="e">
        <f t="shared" si="42"/>
        <v>#VALUE!</v>
      </c>
      <c r="I949" t="b">
        <f t="shared" si="43"/>
        <v>1</v>
      </c>
      <c r="K949" t="b">
        <f t="shared" si="44"/>
        <v>1</v>
      </c>
      <c r="L949" t="s">
        <v>24</v>
      </c>
    </row>
    <row r="950" spans="1:12" x14ac:dyDescent="0.2">
      <c r="A950" t="s">
        <v>1236</v>
      </c>
      <c r="B950">
        <v>858</v>
      </c>
      <c r="C950">
        <v>-1</v>
      </c>
      <c r="D950" t="s">
        <v>31</v>
      </c>
      <c r="E950" t="s">
        <v>1247</v>
      </c>
      <c r="F950" s="69" t="s">
        <v>31</v>
      </c>
      <c r="G950" s="69" t="str">
        <f>IF(ISBLANK('600'!I58),"",'600'!I58)</f>
        <v/>
      </c>
      <c r="H950" s="69" t="e">
        <f t="shared" si="42"/>
        <v>#VALUE!</v>
      </c>
      <c r="I950" t="b">
        <f t="shared" si="43"/>
        <v>1</v>
      </c>
      <c r="K950" t="b">
        <f t="shared" si="44"/>
        <v>1</v>
      </c>
      <c r="L950" t="s">
        <v>24</v>
      </c>
    </row>
    <row r="951" spans="1:12" x14ac:dyDescent="0.2">
      <c r="A951" t="s">
        <v>1236</v>
      </c>
      <c r="B951">
        <v>859</v>
      </c>
      <c r="C951">
        <v>-1</v>
      </c>
      <c r="D951" t="s">
        <v>31</v>
      </c>
      <c r="E951" t="s">
        <v>1248</v>
      </c>
      <c r="F951" s="69" t="s">
        <v>31</v>
      </c>
      <c r="G951" s="69" t="str">
        <f>IF(ISBLANK('600'!I60),"",'600'!I60)</f>
        <v/>
      </c>
      <c r="H951" s="69" t="e">
        <f t="shared" si="42"/>
        <v>#VALUE!</v>
      </c>
      <c r="I951" t="b">
        <f t="shared" si="43"/>
        <v>1</v>
      </c>
      <c r="K951" t="b">
        <f t="shared" si="44"/>
        <v>1</v>
      </c>
      <c r="L951" t="s">
        <v>24</v>
      </c>
    </row>
    <row r="952" spans="1:12" x14ac:dyDescent="0.2">
      <c r="A952" t="s">
        <v>1236</v>
      </c>
      <c r="B952">
        <v>860</v>
      </c>
      <c r="C952">
        <v>-1</v>
      </c>
      <c r="D952" t="s">
        <v>31</v>
      </c>
      <c r="E952" t="s">
        <v>1249</v>
      </c>
      <c r="F952" s="69" t="s">
        <v>31</v>
      </c>
      <c r="G952" s="69" t="str">
        <f>IF(ISBLANK('600'!I61),"",'600'!I61)</f>
        <v/>
      </c>
      <c r="H952" s="69" t="e">
        <f t="shared" si="42"/>
        <v>#VALUE!</v>
      </c>
      <c r="I952" t="b">
        <f t="shared" si="43"/>
        <v>1</v>
      </c>
      <c r="K952" t="b">
        <f t="shared" si="44"/>
        <v>1</v>
      </c>
      <c r="L952" t="s">
        <v>24</v>
      </c>
    </row>
    <row r="953" spans="1:12" x14ac:dyDescent="0.2">
      <c r="A953" t="s">
        <v>1236</v>
      </c>
      <c r="B953">
        <v>861</v>
      </c>
      <c r="C953">
        <v>-1</v>
      </c>
      <c r="D953" t="s">
        <v>31</v>
      </c>
      <c r="E953" t="s">
        <v>1250</v>
      </c>
      <c r="F953" s="69" t="s">
        <v>31</v>
      </c>
      <c r="G953" s="69" t="str">
        <f>IF(ISBLANK('600'!I62),"",'600'!I62)</f>
        <v/>
      </c>
      <c r="H953" s="69" t="e">
        <f t="shared" si="42"/>
        <v>#VALUE!</v>
      </c>
      <c r="I953" t="b">
        <f t="shared" si="43"/>
        <v>1</v>
      </c>
      <c r="K953" t="b">
        <f t="shared" si="44"/>
        <v>1</v>
      </c>
      <c r="L953" t="s">
        <v>24</v>
      </c>
    </row>
    <row r="954" spans="1:12" x14ac:dyDescent="0.2">
      <c r="A954" t="s">
        <v>1236</v>
      </c>
      <c r="B954">
        <v>862</v>
      </c>
      <c r="C954">
        <v>-1</v>
      </c>
      <c r="D954" t="s">
        <v>31</v>
      </c>
      <c r="E954" t="s">
        <v>1251</v>
      </c>
      <c r="F954" s="69" t="s">
        <v>31</v>
      </c>
      <c r="G954" s="69" t="str">
        <f>IF(ISBLANK('600'!I63),"",'600'!I63)</f>
        <v/>
      </c>
      <c r="H954" s="69" t="e">
        <f t="shared" si="42"/>
        <v>#VALUE!</v>
      </c>
      <c r="I954" t="b">
        <f t="shared" si="43"/>
        <v>1</v>
      </c>
      <c r="K954" t="b">
        <f t="shared" si="44"/>
        <v>1</v>
      </c>
      <c r="L954" t="s">
        <v>24</v>
      </c>
    </row>
    <row r="955" spans="1:12" x14ac:dyDescent="0.2">
      <c r="A955" t="s">
        <v>1236</v>
      </c>
      <c r="B955">
        <v>863</v>
      </c>
      <c r="C955">
        <v>-1</v>
      </c>
      <c r="D955" t="s">
        <v>31</v>
      </c>
      <c r="E955" t="s">
        <v>1252</v>
      </c>
      <c r="F955" s="69" t="s">
        <v>31</v>
      </c>
      <c r="G955" s="69" t="str">
        <f>IF(ISBLANK('600'!I64),"",'600'!I64)</f>
        <v/>
      </c>
      <c r="H955" s="69" t="e">
        <f t="shared" si="42"/>
        <v>#VALUE!</v>
      </c>
      <c r="I955" t="b">
        <f t="shared" si="43"/>
        <v>1</v>
      </c>
      <c r="K955" t="b">
        <f t="shared" si="44"/>
        <v>1</v>
      </c>
      <c r="L955" t="s">
        <v>24</v>
      </c>
    </row>
    <row r="956" spans="1:12" x14ac:dyDescent="0.2">
      <c r="A956" t="s">
        <v>1236</v>
      </c>
      <c r="B956">
        <v>864</v>
      </c>
      <c r="C956">
        <v>-1</v>
      </c>
      <c r="D956" t="s">
        <v>31</v>
      </c>
      <c r="E956" t="s">
        <v>1253</v>
      </c>
      <c r="F956" s="69" t="s">
        <v>31</v>
      </c>
      <c r="G956" s="69" t="str">
        <f>IF(ISBLANK('600'!I66),"",'600'!I66)</f>
        <v/>
      </c>
      <c r="H956" s="69" t="e">
        <f t="shared" si="42"/>
        <v>#VALUE!</v>
      </c>
      <c r="I956" t="b">
        <f t="shared" si="43"/>
        <v>1</v>
      </c>
      <c r="K956" t="b">
        <f t="shared" si="44"/>
        <v>1</v>
      </c>
      <c r="L956" t="s">
        <v>24</v>
      </c>
    </row>
    <row r="957" spans="1:12" x14ac:dyDescent="0.2">
      <c r="A957" t="s">
        <v>1236</v>
      </c>
      <c r="B957">
        <v>865</v>
      </c>
      <c r="C957">
        <v>-1</v>
      </c>
      <c r="D957" t="s">
        <v>31</v>
      </c>
      <c r="E957" t="s">
        <v>1010</v>
      </c>
      <c r="F957" s="69" t="s">
        <v>31</v>
      </c>
      <c r="G957" s="69" t="str">
        <f>IF(ISBLANK('600'!I67),"",'600'!I67)</f>
        <v/>
      </c>
      <c r="H957" s="69" t="e">
        <f t="shared" si="42"/>
        <v>#VALUE!</v>
      </c>
      <c r="I957" t="b">
        <f t="shared" si="43"/>
        <v>1</v>
      </c>
      <c r="K957" t="b">
        <f t="shared" si="44"/>
        <v>1</v>
      </c>
      <c r="L957" t="s">
        <v>24</v>
      </c>
    </row>
    <row r="958" spans="1:12" x14ac:dyDescent="0.2">
      <c r="A958" t="s">
        <v>1236</v>
      </c>
      <c r="B958">
        <v>866</v>
      </c>
      <c r="C958">
        <v>-1</v>
      </c>
      <c r="D958" t="s">
        <v>31</v>
      </c>
      <c r="E958" t="s">
        <v>1254</v>
      </c>
      <c r="F958" s="69" t="s">
        <v>31</v>
      </c>
      <c r="G958" s="69" t="str">
        <f>IF(ISBLANK('600'!I68),"",'600'!I68)</f>
        <v/>
      </c>
      <c r="H958" s="69" t="e">
        <f t="shared" si="42"/>
        <v>#VALUE!</v>
      </c>
      <c r="I958" t="b">
        <f t="shared" si="43"/>
        <v>1</v>
      </c>
      <c r="K958" t="b">
        <f t="shared" si="44"/>
        <v>1</v>
      </c>
      <c r="L958" t="s">
        <v>24</v>
      </c>
    </row>
    <row r="959" spans="1:12" x14ac:dyDescent="0.2">
      <c r="A959" t="s">
        <v>1236</v>
      </c>
      <c r="B959">
        <v>867</v>
      </c>
      <c r="C959">
        <v>-1</v>
      </c>
      <c r="D959" t="s">
        <v>31</v>
      </c>
      <c r="E959" t="s">
        <v>1255</v>
      </c>
      <c r="F959" s="69" t="s">
        <v>31</v>
      </c>
      <c r="G959" s="69" t="str">
        <f>IF(ISBLANK('600'!I69),"",'600'!I69)</f>
        <v/>
      </c>
      <c r="H959" s="69" t="e">
        <f t="shared" si="42"/>
        <v>#VALUE!</v>
      </c>
      <c r="I959" t="b">
        <f t="shared" si="43"/>
        <v>1</v>
      </c>
      <c r="K959" t="b">
        <f t="shared" si="44"/>
        <v>1</v>
      </c>
      <c r="L959" t="s">
        <v>24</v>
      </c>
    </row>
    <row r="960" spans="1:12" x14ac:dyDescent="0.2">
      <c r="A960" t="s">
        <v>1236</v>
      </c>
      <c r="B960">
        <v>868</v>
      </c>
      <c r="C960">
        <v>-1</v>
      </c>
      <c r="D960" t="s">
        <v>31</v>
      </c>
      <c r="E960" t="s">
        <v>964</v>
      </c>
      <c r="F960" s="69" t="s">
        <v>31</v>
      </c>
      <c r="G960" s="69" t="str">
        <f>IF(ISBLANK('600'!I70),"",'600'!I70)</f>
        <v/>
      </c>
      <c r="H960" s="69" t="e">
        <f t="shared" si="42"/>
        <v>#VALUE!</v>
      </c>
      <c r="I960" t="b">
        <f t="shared" si="43"/>
        <v>1</v>
      </c>
      <c r="K960" t="b">
        <f t="shared" si="44"/>
        <v>1</v>
      </c>
      <c r="L960" t="s">
        <v>24</v>
      </c>
    </row>
    <row r="961" spans="1:12" x14ac:dyDescent="0.2">
      <c r="A961" t="s">
        <v>1236</v>
      </c>
      <c r="B961">
        <v>869</v>
      </c>
      <c r="C961">
        <v>-1</v>
      </c>
      <c r="D961" t="s">
        <v>31</v>
      </c>
      <c r="E961" t="s">
        <v>471</v>
      </c>
      <c r="F961" s="69" t="s">
        <v>31</v>
      </c>
      <c r="G961" s="69" t="str">
        <f>IF(ISBLANK('600'!I71),"",'600'!I71)</f>
        <v/>
      </c>
      <c r="H961" s="69" t="e">
        <f t="shared" si="42"/>
        <v>#VALUE!</v>
      </c>
      <c r="I961" t="b">
        <f t="shared" si="43"/>
        <v>1</v>
      </c>
      <c r="K961" t="b">
        <f t="shared" si="44"/>
        <v>1</v>
      </c>
      <c r="L961" t="s">
        <v>24</v>
      </c>
    </row>
    <row r="962" spans="1:12" x14ac:dyDescent="0.2">
      <c r="A962" t="s">
        <v>1236</v>
      </c>
      <c r="B962">
        <v>870</v>
      </c>
      <c r="C962">
        <v>-1</v>
      </c>
      <c r="D962" t="s">
        <v>31</v>
      </c>
      <c r="E962" t="s">
        <v>1056</v>
      </c>
      <c r="F962" s="69" t="s">
        <v>31</v>
      </c>
      <c r="G962" s="69" t="str">
        <f>IF(ISBLANK('600'!I72),"",'600'!I72)</f>
        <v/>
      </c>
      <c r="H962" s="69" t="e">
        <f t="shared" si="42"/>
        <v>#VALUE!</v>
      </c>
      <c r="I962" t="b">
        <f t="shared" si="43"/>
        <v>1</v>
      </c>
      <c r="K962" t="b">
        <f t="shared" si="44"/>
        <v>1</v>
      </c>
      <c r="L962" t="s">
        <v>24</v>
      </c>
    </row>
    <row r="963" spans="1:12" x14ac:dyDescent="0.2">
      <c r="A963" t="s">
        <v>1236</v>
      </c>
      <c r="B963">
        <v>871</v>
      </c>
      <c r="C963">
        <v>-1</v>
      </c>
      <c r="D963" t="s">
        <v>31</v>
      </c>
      <c r="E963" t="s">
        <v>1256</v>
      </c>
      <c r="F963" s="69" t="s">
        <v>31</v>
      </c>
      <c r="G963" s="69" t="str">
        <f>IF(ISBLANK('600'!I74),"",'600'!I74)</f>
        <v/>
      </c>
      <c r="H963" s="69" t="e">
        <f t="shared" si="42"/>
        <v>#VALUE!</v>
      </c>
      <c r="I963" t="b">
        <f t="shared" si="43"/>
        <v>1</v>
      </c>
      <c r="K963" t="b">
        <f t="shared" si="44"/>
        <v>1</v>
      </c>
      <c r="L963" t="s">
        <v>24</v>
      </c>
    </row>
    <row r="964" spans="1:12" x14ac:dyDescent="0.2">
      <c r="A964" t="s">
        <v>1236</v>
      </c>
      <c r="B964">
        <v>872</v>
      </c>
      <c r="C964">
        <v>-1</v>
      </c>
      <c r="D964" t="s">
        <v>31</v>
      </c>
      <c r="E964" t="s">
        <v>1034</v>
      </c>
      <c r="F964" s="69" t="s">
        <v>31</v>
      </c>
      <c r="G964" s="69" t="str">
        <f>IF(ISBLANK('600'!I75),"",'600'!I75)</f>
        <v/>
      </c>
      <c r="H964" s="69" t="e">
        <f t="shared" si="42"/>
        <v>#VALUE!</v>
      </c>
      <c r="I964" t="b">
        <f t="shared" si="43"/>
        <v>1</v>
      </c>
      <c r="K964" t="b">
        <f t="shared" si="44"/>
        <v>1</v>
      </c>
      <c r="L964" t="s">
        <v>24</v>
      </c>
    </row>
    <row r="965" spans="1:12" x14ac:dyDescent="0.2">
      <c r="A965" t="s">
        <v>1236</v>
      </c>
      <c r="B965">
        <v>873</v>
      </c>
      <c r="C965">
        <v>-1</v>
      </c>
      <c r="D965" t="s">
        <v>31</v>
      </c>
      <c r="E965" t="s">
        <v>485</v>
      </c>
      <c r="F965" s="69" t="s">
        <v>31</v>
      </c>
      <c r="G965" s="69" t="str">
        <f>IF(ISBLANK('600'!I77),"",'600'!I77)</f>
        <v/>
      </c>
      <c r="H965" s="69" t="e">
        <f t="shared" si="42"/>
        <v>#VALUE!</v>
      </c>
      <c r="I965" t="b">
        <f t="shared" si="43"/>
        <v>1</v>
      </c>
      <c r="K965" t="b">
        <f t="shared" si="44"/>
        <v>1</v>
      </c>
      <c r="L965" t="s">
        <v>24</v>
      </c>
    </row>
    <row r="966" spans="1:12" x14ac:dyDescent="0.2">
      <c r="A966" t="s">
        <v>1236</v>
      </c>
      <c r="B966">
        <v>874</v>
      </c>
      <c r="C966">
        <v>-1</v>
      </c>
      <c r="D966" t="s">
        <v>31</v>
      </c>
      <c r="E966" t="s">
        <v>1014</v>
      </c>
      <c r="F966" s="69" t="s">
        <v>31</v>
      </c>
      <c r="G966" s="69" t="str">
        <f>IF(ISBLANK('600'!I78),"",'600'!I78)</f>
        <v/>
      </c>
      <c r="H966" s="69" t="e">
        <f t="shared" ref="H966:H991" si="45">G966-F966</f>
        <v>#VALUE!</v>
      </c>
      <c r="I966" t="b">
        <f t="shared" ref="I966:I991" si="46">ISERROR(H966)</f>
        <v>1</v>
      </c>
      <c r="K966" t="b">
        <f t="shared" ref="K966:K991" si="47">G966=F966</f>
        <v>1</v>
      </c>
      <c r="L966" t="s">
        <v>24</v>
      </c>
    </row>
    <row r="967" spans="1:12" x14ac:dyDescent="0.2">
      <c r="A967" t="s">
        <v>1236</v>
      </c>
      <c r="B967">
        <v>875</v>
      </c>
      <c r="C967">
        <v>-1</v>
      </c>
      <c r="D967" t="s">
        <v>31</v>
      </c>
      <c r="E967" t="s">
        <v>1257</v>
      </c>
      <c r="F967" s="69" t="s">
        <v>31</v>
      </c>
      <c r="G967" s="69" t="str">
        <f>IF(ISBLANK('600'!I79),"",'600'!I79)</f>
        <v/>
      </c>
      <c r="H967" s="69" t="e">
        <f t="shared" si="45"/>
        <v>#VALUE!</v>
      </c>
      <c r="I967" t="b">
        <f t="shared" si="46"/>
        <v>1</v>
      </c>
      <c r="K967" t="b">
        <f t="shared" si="47"/>
        <v>1</v>
      </c>
      <c r="L967" t="s">
        <v>24</v>
      </c>
    </row>
    <row r="968" spans="1:12" x14ac:dyDescent="0.2">
      <c r="A968" t="s">
        <v>1236</v>
      </c>
      <c r="B968">
        <v>876</v>
      </c>
      <c r="C968">
        <v>-1</v>
      </c>
      <c r="D968" t="s">
        <v>31</v>
      </c>
      <c r="E968" t="s">
        <v>1258</v>
      </c>
      <c r="F968" s="69" t="s">
        <v>31</v>
      </c>
      <c r="G968" s="69" t="str">
        <f>IF(ISBLANK('600'!I80),"",'600'!I80)</f>
        <v/>
      </c>
      <c r="H968" s="69" t="e">
        <f t="shared" si="45"/>
        <v>#VALUE!</v>
      </c>
      <c r="I968" t="b">
        <f t="shared" si="46"/>
        <v>1</v>
      </c>
      <c r="K968" t="b">
        <f t="shared" si="47"/>
        <v>1</v>
      </c>
      <c r="L968" t="s">
        <v>24</v>
      </c>
    </row>
    <row r="969" spans="1:12" x14ac:dyDescent="0.2">
      <c r="A969" t="s">
        <v>1236</v>
      </c>
      <c r="B969">
        <v>877</v>
      </c>
      <c r="C969">
        <v>-1</v>
      </c>
      <c r="D969" t="s">
        <v>31</v>
      </c>
      <c r="E969" t="s">
        <v>1259</v>
      </c>
      <c r="F969" s="69" t="s">
        <v>31</v>
      </c>
      <c r="G969" s="69" t="str">
        <f>IF(ISBLANK('600'!I82),"",'600'!I82)</f>
        <v/>
      </c>
      <c r="H969" s="69" t="e">
        <f t="shared" si="45"/>
        <v>#VALUE!</v>
      </c>
      <c r="I969" t="b">
        <f t="shared" si="46"/>
        <v>1</v>
      </c>
      <c r="K969" t="b">
        <f t="shared" si="47"/>
        <v>1</v>
      </c>
      <c r="L969" t="s">
        <v>24</v>
      </c>
    </row>
    <row r="970" spans="1:12" x14ac:dyDescent="0.2">
      <c r="A970" t="s">
        <v>1236</v>
      </c>
      <c r="B970">
        <v>878</v>
      </c>
      <c r="C970">
        <v>-1</v>
      </c>
      <c r="D970" t="s">
        <v>31</v>
      </c>
      <c r="E970" t="s">
        <v>499</v>
      </c>
      <c r="F970" s="69" t="s">
        <v>31</v>
      </c>
      <c r="G970" s="69" t="str">
        <f>IF(ISBLANK('600'!I83),"",'600'!I83)</f>
        <v/>
      </c>
      <c r="H970" s="69" t="e">
        <f t="shared" si="45"/>
        <v>#VALUE!</v>
      </c>
      <c r="I970" t="b">
        <f t="shared" si="46"/>
        <v>1</v>
      </c>
      <c r="K970" t="b">
        <f t="shared" si="47"/>
        <v>1</v>
      </c>
      <c r="L970" t="s">
        <v>24</v>
      </c>
    </row>
    <row r="971" spans="1:12" x14ac:dyDescent="0.2">
      <c r="A971" t="s">
        <v>1236</v>
      </c>
      <c r="B971">
        <v>879</v>
      </c>
      <c r="C971">
        <v>-1</v>
      </c>
      <c r="D971" t="s">
        <v>31</v>
      </c>
      <c r="E971" t="s">
        <v>1260</v>
      </c>
      <c r="F971" s="69" t="s">
        <v>31</v>
      </c>
      <c r="G971" s="69" t="str">
        <f>IF(ISBLANK('600'!I86),"",'600'!I86)</f>
        <v/>
      </c>
      <c r="H971" s="69" t="e">
        <f t="shared" si="45"/>
        <v>#VALUE!</v>
      </c>
      <c r="I971" t="b">
        <f t="shared" si="46"/>
        <v>1</v>
      </c>
      <c r="K971" t="b">
        <f t="shared" si="47"/>
        <v>1</v>
      </c>
      <c r="L971" t="s">
        <v>24</v>
      </c>
    </row>
    <row r="972" spans="1:12" x14ac:dyDescent="0.2">
      <c r="A972" t="s">
        <v>1236</v>
      </c>
      <c r="B972">
        <v>880</v>
      </c>
      <c r="C972">
        <v>-1</v>
      </c>
      <c r="D972" t="s">
        <v>31</v>
      </c>
      <c r="E972" t="s">
        <v>1261</v>
      </c>
      <c r="F972" s="69" t="s">
        <v>31</v>
      </c>
      <c r="G972" s="69" t="str">
        <f>IF(ISBLANK('600'!I87),"",'600'!I87)</f>
        <v/>
      </c>
      <c r="H972" s="69" t="e">
        <f t="shared" si="45"/>
        <v>#VALUE!</v>
      </c>
      <c r="I972" t="b">
        <f t="shared" si="46"/>
        <v>1</v>
      </c>
      <c r="K972" t="b">
        <f t="shared" si="47"/>
        <v>1</v>
      </c>
      <c r="L972" t="s">
        <v>24</v>
      </c>
    </row>
    <row r="973" spans="1:12" x14ac:dyDescent="0.2">
      <c r="A973" t="s">
        <v>1236</v>
      </c>
      <c r="B973">
        <v>881</v>
      </c>
      <c r="C973">
        <v>-1</v>
      </c>
      <c r="D973" t="s">
        <v>31</v>
      </c>
      <c r="E973" t="s">
        <v>1262</v>
      </c>
      <c r="F973" s="69" t="s">
        <v>31</v>
      </c>
      <c r="G973" s="69" t="str">
        <f>IF(ISBLANK('600'!I88),"",'600'!I88)</f>
        <v/>
      </c>
      <c r="H973" s="69" t="e">
        <f t="shared" si="45"/>
        <v>#VALUE!</v>
      </c>
      <c r="I973" t="b">
        <f t="shared" si="46"/>
        <v>1</v>
      </c>
      <c r="K973" t="b">
        <f t="shared" si="47"/>
        <v>1</v>
      </c>
      <c r="L973" t="s">
        <v>24</v>
      </c>
    </row>
    <row r="974" spans="1:12" x14ac:dyDescent="0.2">
      <c r="A974" t="s">
        <v>1236</v>
      </c>
      <c r="B974">
        <v>882</v>
      </c>
      <c r="C974">
        <v>-1</v>
      </c>
      <c r="D974" t="s">
        <v>31</v>
      </c>
      <c r="E974" t="s">
        <v>513</v>
      </c>
      <c r="F974" s="69" t="s">
        <v>31</v>
      </c>
      <c r="G974" s="69" t="str">
        <f>IF(ISBLANK('600'!I89),"",'600'!I89)</f>
        <v/>
      </c>
      <c r="H974" s="69" t="e">
        <f t="shared" si="45"/>
        <v>#VALUE!</v>
      </c>
      <c r="I974" t="b">
        <f t="shared" si="46"/>
        <v>1</v>
      </c>
      <c r="K974" t="b">
        <f t="shared" si="47"/>
        <v>1</v>
      </c>
      <c r="L974" t="s">
        <v>24</v>
      </c>
    </row>
    <row r="975" spans="1:12" x14ac:dyDescent="0.2">
      <c r="A975" t="s">
        <v>1236</v>
      </c>
      <c r="B975">
        <v>883</v>
      </c>
      <c r="C975">
        <v>-1</v>
      </c>
      <c r="D975" t="s">
        <v>31</v>
      </c>
      <c r="E975" t="s">
        <v>1263</v>
      </c>
      <c r="F975" s="69" t="s">
        <v>31</v>
      </c>
      <c r="G975" s="69" t="str">
        <f>IF(ISBLANK('600'!I90),"",'600'!I90)</f>
        <v/>
      </c>
      <c r="H975" s="69" t="e">
        <f t="shared" si="45"/>
        <v>#VALUE!</v>
      </c>
      <c r="I975" t="b">
        <f t="shared" si="46"/>
        <v>1</v>
      </c>
      <c r="K975" t="b">
        <f t="shared" si="47"/>
        <v>1</v>
      </c>
      <c r="L975" t="s">
        <v>24</v>
      </c>
    </row>
    <row r="976" spans="1:12" x14ac:dyDescent="0.2">
      <c r="A976" t="s">
        <v>1236</v>
      </c>
      <c r="B976">
        <v>884</v>
      </c>
      <c r="C976">
        <v>-1</v>
      </c>
      <c r="D976" t="s">
        <v>31</v>
      </c>
      <c r="E976" t="s">
        <v>1264</v>
      </c>
      <c r="F976" s="69" t="s">
        <v>31</v>
      </c>
      <c r="G976" s="69" t="str">
        <f>IF(ISBLANK('600'!I91),"",'600'!I91)</f>
        <v/>
      </c>
      <c r="H976" s="69" t="e">
        <f t="shared" si="45"/>
        <v>#VALUE!</v>
      </c>
      <c r="I976" t="b">
        <f t="shared" si="46"/>
        <v>1</v>
      </c>
      <c r="K976" t="b">
        <f t="shared" si="47"/>
        <v>1</v>
      </c>
      <c r="L976" t="s">
        <v>24</v>
      </c>
    </row>
    <row r="977" spans="1:12" x14ac:dyDescent="0.2">
      <c r="A977" t="s">
        <v>1236</v>
      </c>
      <c r="B977">
        <v>885</v>
      </c>
      <c r="C977">
        <v>-1</v>
      </c>
      <c r="D977" t="s">
        <v>31</v>
      </c>
      <c r="E977" t="s">
        <v>1265</v>
      </c>
      <c r="F977" s="69" t="s">
        <v>31</v>
      </c>
      <c r="G977" s="69" t="str">
        <f>IF(ISBLANK('600'!I92),"",'600'!I92)</f>
        <v/>
      </c>
      <c r="H977" s="69" t="e">
        <f t="shared" si="45"/>
        <v>#VALUE!</v>
      </c>
      <c r="I977" t="b">
        <f t="shared" si="46"/>
        <v>1</v>
      </c>
      <c r="K977" t="b">
        <f t="shared" si="47"/>
        <v>1</v>
      </c>
      <c r="L977" t="s">
        <v>24</v>
      </c>
    </row>
    <row r="978" spans="1:12" x14ac:dyDescent="0.2">
      <c r="A978" t="s">
        <v>1236</v>
      </c>
      <c r="B978">
        <v>886</v>
      </c>
      <c r="C978">
        <v>-1</v>
      </c>
      <c r="D978" t="s">
        <v>31</v>
      </c>
      <c r="E978" t="s">
        <v>1266</v>
      </c>
      <c r="F978" s="69" t="s">
        <v>31</v>
      </c>
      <c r="G978" s="69" t="str">
        <f>IF(ISBLANK('600'!I93),"",'600'!I93)</f>
        <v/>
      </c>
      <c r="H978" s="69" t="e">
        <f t="shared" si="45"/>
        <v>#VALUE!</v>
      </c>
      <c r="I978" t="b">
        <f t="shared" si="46"/>
        <v>1</v>
      </c>
      <c r="K978" t="b">
        <f t="shared" si="47"/>
        <v>1</v>
      </c>
      <c r="L978" t="s">
        <v>24</v>
      </c>
    </row>
    <row r="979" spans="1:12" x14ac:dyDescent="0.2">
      <c r="A979" t="s">
        <v>1236</v>
      </c>
      <c r="B979">
        <v>887</v>
      </c>
      <c r="C979">
        <v>-1</v>
      </c>
      <c r="D979" t="s">
        <v>31</v>
      </c>
      <c r="E979" t="s">
        <v>1267</v>
      </c>
      <c r="F979" s="69" t="s">
        <v>31</v>
      </c>
      <c r="G979" s="69" t="str">
        <f>IF(ISBLANK('600'!I94),"",'600'!I94)</f>
        <v/>
      </c>
      <c r="H979" s="69" t="e">
        <f t="shared" si="45"/>
        <v>#VALUE!</v>
      </c>
      <c r="I979" t="b">
        <f t="shared" si="46"/>
        <v>1</v>
      </c>
      <c r="K979" t="b">
        <f t="shared" si="47"/>
        <v>1</v>
      </c>
      <c r="L979" t="s">
        <v>24</v>
      </c>
    </row>
    <row r="980" spans="1:12" x14ac:dyDescent="0.2">
      <c r="A980" t="s">
        <v>1236</v>
      </c>
      <c r="B980">
        <v>888</v>
      </c>
      <c r="C980">
        <v>-1</v>
      </c>
      <c r="D980" t="s">
        <v>31</v>
      </c>
      <c r="E980" t="s">
        <v>527</v>
      </c>
      <c r="F980" s="69" t="s">
        <v>31</v>
      </c>
      <c r="G980" s="69" t="str">
        <f>IF(ISBLANK('600'!I95),"",'600'!I95)</f>
        <v/>
      </c>
      <c r="H980" s="69" t="e">
        <f t="shared" si="45"/>
        <v>#VALUE!</v>
      </c>
      <c r="I980" t="b">
        <f t="shared" si="46"/>
        <v>1</v>
      </c>
      <c r="K980" t="b">
        <f t="shared" si="47"/>
        <v>1</v>
      </c>
      <c r="L980" t="s">
        <v>24</v>
      </c>
    </row>
    <row r="981" spans="1:12" x14ac:dyDescent="0.2">
      <c r="A981" t="s">
        <v>1236</v>
      </c>
      <c r="B981">
        <v>889</v>
      </c>
      <c r="C981">
        <v>-1</v>
      </c>
      <c r="D981" t="s">
        <v>31</v>
      </c>
      <c r="E981" t="s">
        <v>1268</v>
      </c>
      <c r="F981" s="69" t="s">
        <v>31</v>
      </c>
      <c r="G981" s="69" t="str">
        <f>IF(ISBLANK('600'!I97),"",'600'!I97)</f>
        <v/>
      </c>
      <c r="H981" s="69" t="e">
        <f t="shared" si="45"/>
        <v>#VALUE!</v>
      </c>
      <c r="I981" t="b">
        <f t="shared" si="46"/>
        <v>1</v>
      </c>
      <c r="K981" t="b">
        <f t="shared" si="47"/>
        <v>1</v>
      </c>
      <c r="L981" t="s">
        <v>24</v>
      </c>
    </row>
    <row r="982" spans="1:12" x14ac:dyDescent="0.2">
      <c r="A982" t="s">
        <v>1236</v>
      </c>
      <c r="B982">
        <v>890</v>
      </c>
      <c r="C982">
        <v>-1</v>
      </c>
      <c r="D982" t="s">
        <v>31</v>
      </c>
      <c r="E982" t="s">
        <v>1269</v>
      </c>
      <c r="F982" s="69" t="s">
        <v>31</v>
      </c>
      <c r="G982" s="69" t="str">
        <f>IF(ISBLANK('600'!I99),"",'600'!I99)</f>
        <v/>
      </c>
      <c r="H982" s="69" t="e">
        <f t="shared" si="45"/>
        <v>#VALUE!</v>
      </c>
      <c r="I982" t="b">
        <f t="shared" si="46"/>
        <v>1</v>
      </c>
      <c r="K982" t="b">
        <f t="shared" si="47"/>
        <v>1</v>
      </c>
      <c r="L982" t="s">
        <v>24</v>
      </c>
    </row>
    <row r="983" spans="1:12" x14ac:dyDescent="0.2">
      <c r="A983" t="s">
        <v>1236</v>
      </c>
      <c r="B983">
        <v>891</v>
      </c>
      <c r="C983">
        <v>-1</v>
      </c>
      <c r="D983" t="s">
        <v>31</v>
      </c>
      <c r="E983" t="s">
        <v>1270</v>
      </c>
      <c r="F983" s="69" t="s">
        <v>31</v>
      </c>
      <c r="G983" s="69" t="str">
        <f>IF(ISBLANK('600'!I100),"",'600'!I100)</f>
        <v/>
      </c>
      <c r="H983" s="69" t="e">
        <f t="shared" si="45"/>
        <v>#VALUE!</v>
      </c>
      <c r="I983" t="b">
        <f t="shared" si="46"/>
        <v>1</v>
      </c>
      <c r="K983" t="b">
        <f t="shared" si="47"/>
        <v>1</v>
      </c>
      <c r="L983" t="s">
        <v>24</v>
      </c>
    </row>
    <row r="984" spans="1:12" x14ac:dyDescent="0.2">
      <c r="A984" t="s">
        <v>1236</v>
      </c>
      <c r="B984">
        <v>892</v>
      </c>
      <c r="C984">
        <v>-1</v>
      </c>
      <c r="D984" t="s">
        <v>31</v>
      </c>
      <c r="E984" t="s">
        <v>541</v>
      </c>
      <c r="F984" s="69" t="s">
        <v>31</v>
      </c>
      <c r="G984" s="69" t="str">
        <f>IF(ISBLANK('600'!I101),"",'600'!I101)</f>
        <v/>
      </c>
      <c r="H984" s="69" t="e">
        <f t="shared" si="45"/>
        <v>#VALUE!</v>
      </c>
      <c r="I984" t="b">
        <f t="shared" si="46"/>
        <v>1</v>
      </c>
      <c r="K984" t="b">
        <f t="shared" si="47"/>
        <v>1</v>
      </c>
      <c r="L984" t="s">
        <v>24</v>
      </c>
    </row>
    <row r="985" spans="1:12" x14ac:dyDescent="0.2">
      <c r="A985" t="s">
        <v>1236</v>
      </c>
      <c r="B985">
        <v>893</v>
      </c>
      <c r="C985">
        <v>-1</v>
      </c>
      <c r="D985" t="s">
        <v>31</v>
      </c>
      <c r="E985" t="s">
        <v>1271</v>
      </c>
      <c r="F985" s="69" t="s">
        <v>31</v>
      </c>
      <c r="G985" s="69" t="str">
        <f>IF(ISBLANK('600'!I102),"",'600'!I102)</f>
        <v/>
      </c>
      <c r="H985" s="69" t="e">
        <f t="shared" si="45"/>
        <v>#VALUE!</v>
      </c>
      <c r="I985" t="b">
        <f t="shared" si="46"/>
        <v>1</v>
      </c>
      <c r="K985" t="b">
        <f t="shared" si="47"/>
        <v>1</v>
      </c>
      <c r="L985" t="s">
        <v>24</v>
      </c>
    </row>
    <row r="986" spans="1:12" x14ac:dyDescent="0.2">
      <c r="A986" t="s">
        <v>1236</v>
      </c>
      <c r="B986">
        <v>894</v>
      </c>
      <c r="C986">
        <v>-1</v>
      </c>
      <c r="D986" t="s">
        <v>31</v>
      </c>
      <c r="E986" t="s">
        <v>1272</v>
      </c>
      <c r="F986" s="69" t="s">
        <v>31</v>
      </c>
      <c r="G986" s="69" t="str">
        <f>IF(ISBLANK('600'!I103),"",'600'!I103)</f>
        <v/>
      </c>
      <c r="H986" s="69" t="e">
        <f t="shared" si="45"/>
        <v>#VALUE!</v>
      </c>
      <c r="I986" t="b">
        <f t="shared" si="46"/>
        <v>1</v>
      </c>
      <c r="K986" t="b">
        <f t="shared" si="47"/>
        <v>1</v>
      </c>
      <c r="L986" t="s">
        <v>24</v>
      </c>
    </row>
    <row r="987" spans="1:12" x14ac:dyDescent="0.2">
      <c r="A987" t="s">
        <v>1236</v>
      </c>
      <c r="B987">
        <v>895</v>
      </c>
      <c r="C987">
        <v>-1</v>
      </c>
      <c r="D987" t="s">
        <v>31</v>
      </c>
      <c r="E987" t="s">
        <v>1273</v>
      </c>
      <c r="F987" s="69" t="s">
        <v>31</v>
      </c>
      <c r="G987" s="69" t="str">
        <f>IF(ISBLANK('600'!I105),"",'600'!I105)</f>
        <v/>
      </c>
      <c r="H987" s="69" t="e">
        <f t="shared" si="45"/>
        <v>#VALUE!</v>
      </c>
      <c r="I987" t="b">
        <f t="shared" si="46"/>
        <v>1</v>
      </c>
      <c r="K987" t="b">
        <f t="shared" si="47"/>
        <v>1</v>
      </c>
      <c r="L987" t="s">
        <v>24</v>
      </c>
    </row>
    <row r="988" spans="1:12" x14ac:dyDescent="0.2">
      <c r="A988" t="s">
        <v>1236</v>
      </c>
      <c r="B988">
        <v>896</v>
      </c>
      <c r="C988">
        <v>-1</v>
      </c>
      <c r="D988" t="s">
        <v>31</v>
      </c>
      <c r="E988" t="s">
        <v>1274</v>
      </c>
      <c r="F988" s="69" t="s">
        <v>31</v>
      </c>
      <c r="G988" s="69" t="str">
        <f>IF(ISBLANK('600'!I106),"",'600'!I106)</f>
        <v/>
      </c>
      <c r="H988" s="69" t="e">
        <f t="shared" si="45"/>
        <v>#VALUE!</v>
      </c>
      <c r="I988" t="b">
        <f t="shared" si="46"/>
        <v>1</v>
      </c>
      <c r="K988" t="b">
        <f t="shared" si="47"/>
        <v>1</v>
      </c>
      <c r="L988" t="s">
        <v>24</v>
      </c>
    </row>
    <row r="989" spans="1:12" x14ac:dyDescent="0.2">
      <c r="A989" t="s">
        <v>1236</v>
      </c>
      <c r="B989">
        <v>897</v>
      </c>
      <c r="C989">
        <v>-1</v>
      </c>
      <c r="D989" t="s">
        <v>31</v>
      </c>
      <c r="E989" t="s">
        <v>554</v>
      </c>
      <c r="F989" s="69" t="s">
        <v>31</v>
      </c>
      <c r="G989" s="69" t="str">
        <f>IF(ISBLANK('600'!I107),"",'600'!I107)</f>
        <v/>
      </c>
      <c r="H989" s="69" t="e">
        <f t="shared" si="45"/>
        <v>#VALUE!</v>
      </c>
      <c r="I989" t="b">
        <f t="shared" si="46"/>
        <v>1</v>
      </c>
      <c r="K989" t="b">
        <f t="shared" si="47"/>
        <v>1</v>
      </c>
      <c r="L989" t="s">
        <v>24</v>
      </c>
    </row>
    <row r="990" spans="1:12" x14ac:dyDescent="0.2">
      <c r="A990" t="s">
        <v>1236</v>
      </c>
      <c r="B990">
        <v>898</v>
      </c>
      <c r="C990">
        <v>-1</v>
      </c>
      <c r="D990" t="s">
        <v>31</v>
      </c>
      <c r="E990" t="s">
        <v>1275</v>
      </c>
      <c r="F990" s="69" t="s">
        <v>31</v>
      </c>
      <c r="G990" s="69" t="str">
        <f>IF(ISBLANK('600'!I108),"",'600'!I108)</f>
        <v/>
      </c>
      <c r="H990" s="69" t="e">
        <f t="shared" si="45"/>
        <v>#VALUE!</v>
      </c>
      <c r="I990" t="b">
        <f t="shared" si="46"/>
        <v>1</v>
      </c>
      <c r="K990" t="b">
        <f t="shared" si="47"/>
        <v>1</v>
      </c>
      <c r="L990" t="s">
        <v>24</v>
      </c>
    </row>
    <row r="991" spans="1:12" x14ac:dyDescent="0.2">
      <c r="A991" t="s">
        <v>1236</v>
      </c>
      <c r="B991">
        <v>899</v>
      </c>
      <c r="C991">
        <v>-1</v>
      </c>
      <c r="D991" t="s">
        <v>31</v>
      </c>
      <c r="E991" t="s">
        <v>1276</v>
      </c>
      <c r="F991" s="69" t="s">
        <v>31</v>
      </c>
      <c r="G991" s="69" t="str">
        <f>IF(ISBLANK('600'!I109),"",'600'!I109)</f>
        <v/>
      </c>
      <c r="H991" s="69" t="e">
        <f t="shared" si="45"/>
        <v>#VALUE!</v>
      </c>
      <c r="I991" t="b">
        <f t="shared" si="46"/>
        <v>1</v>
      </c>
      <c r="K991" t="b">
        <f t="shared" si="47"/>
        <v>1</v>
      </c>
      <c r="L991" t="s">
        <v>24</v>
      </c>
    </row>
  </sheetData>
  <sheetProtection password="E9F2" sheet="1" objects="1" scenarios="1"/>
  <pageMargins left="0.75" right="0.75" top="1" bottom="1" header="0.5" footer="0.5"/>
  <pageSetup orientation="portrait" r:id="rId1"/>
  <headerFooter alignWithMargins="0">
    <oddFooter>&amp;C&amp;1#&amp;"Calibri"&amp;10 Classification: Confidential</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2">
    <pageSetUpPr fitToPage="1"/>
  </sheetPr>
  <dimension ref="B1:I52"/>
  <sheetViews>
    <sheetView zoomScaleNormal="100" zoomScaleSheetLayoutView="55" workbookViewId="0">
      <pane ySplit="3" topLeftCell="A4" activePane="bottomLeft" state="frozen"/>
      <selection activeCell="B3" sqref="B3"/>
      <selection pane="bottomLeft" activeCell="A4" sqref="A4"/>
    </sheetView>
  </sheetViews>
  <sheetFormatPr defaultRowHeight="15" x14ac:dyDescent="0.25"/>
  <cols>
    <col min="1" max="1" width="13.42578125" style="414" customWidth="1"/>
    <col min="2" max="3" width="11.85546875" style="416" customWidth="1"/>
    <col min="4" max="5" width="28" style="415" customWidth="1"/>
    <col min="6" max="6" width="9.140625" style="415"/>
    <col min="7" max="7" width="44.28515625" style="415" customWidth="1"/>
    <col min="8" max="8" width="40.7109375" style="415" customWidth="1"/>
    <col min="9" max="9" width="12.7109375" style="414" customWidth="1"/>
    <col min="10" max="16384" width="9.140625" style="414"/>
  </cols>
  <sheetData>
    <row r="1" spans="2:9" x14ac:dyDescent="0.25">
      <c r="B1" s="414"/>
      <c r="C1" s="414"/>
      <c r="D1" s="414"/>
      <c r="E1" s="414"/>
      <c r="F1" s="414"/>
      <c r="G1" s="414"/>
    </row>
    <row r="2" spans="2:9" ht="48" customHeight="1" x14ac:dyDescent="0.25">
      <c r="B2" s="671" t="s">
        <v>1666</v>
      </c>
      <c r="C2" s="672"/>
      <c r="D2" s="672"/>
      <c r="E2" s="672"/>
      <c r="F2" s="672"/>
      <c r="G2" s="672"/>
      <c r="H2" s="672"/>
      <c r="I2" s="672"/>
    </row>
    <row r="3" spans="2:9" ht="32.25" customHeight="1" x14ac:dyDescent="0.25">
      <c r="B3" s="417" t="s">
        <v>2427</v>
      </c>
      <c r="C3" s="417" t="s">
        <v>1665</v>
      </c>
      <c r="D3" s="417" t="s">
        <v>2296</v>
      </c>
      <c r="E3" s="417" t="s">
        <v>1501</v>
      </c>
      <c r="F3" s="417" t="s">
        <v>1502</v>
      </c>
      <c r="G3" s="417" t="s">
        <v>1503</v>
      </c>
      <c r="H3" s="418" t="s">
        <v>1357</v>
      </c>
      <c r="I3" s="417" t="s">
        <v>89</v>
      </c>
    </row>
    <row r="4" spans="2:9" ht="45" customHeight="1" x14ac:dyDescent="0.25">
      <c r="B4" s="424" t="s">
        <v>2430</v>
      </c>
      <c r="C4" s="424" t="s">
        <v>1504</v>
      </c>
      <c r="D4" s="425" t="s">
        <v>1505</v>
      </c>
      <c r="E4" s="425" t="s">
        <v>1506</v>
      </c>
      <c r="F4" s="424" t="s">
        <v>1507</v>
      </c>
      <c r="G4" s="425" t="s">
        <v>1509</v>
      </c>
      <c r="H4" s="555"/>
      <c r="I4" s="550" t="s">
        <v>2298</v>
      </c>
    </row>
    <row r="5" spans="2:9" ht="45" customHeight="1" x14ac:dyDescent="0.25">
      <c r="B5" s="424" t="s">
        <v>2431</v>
      </c>
      <c r="C5" s="424" t="s">
        <v>1510</v>
      </c>
      <c r="D5" s="425" t="s">
        <v>1511</v>
      </c>
      <c r="E5" s="425" t="s">
        <v>1512</v>
      </c>
      <c r="F5" s="424" t="s">
        <v>1507</v>
      </c>
      <c r="G5" s="425" t="s">
        <v>1513</v>
      </c>
      <c r="H5" s="555"/>
      <c r="I5" s="550" t="s">
        <v>2298</v>
      </c>
    </row>
    <row r="6" spans="2:9" ht="30" customHeight="1" x14ac:dyDescent="0.25">
      <c r="B6" s="424" t="s">
        <v>2432</v>
      </c>
      <c r="C6" s="424" t="s">
        <v>1510</v>
      </c>
      <c r="D6" s="425" t="s">
        <v>1511</v>
      </c>
      <c r="E6" s="425" t="s">
        <v>1514</v>
      </c>
      <c r="F6" s="424" t="s">
        <v>1515</v>
      </c>
      <c r="G6" s="425" t="s">
        <v>1516</v>
      </c>
      <c r="H6" s="555"/>
      <c r="I6" s="550" t="s">
        <v>2298</v>
      </c>
    </row>
    <row r="7" spans="2:9" ht="30" customHeight="1" x14ac:dyDescent="0.25">
      <c r="B7" s="424" t="s">
        <v>2759</v>
      </c>
      <c r="C7" s="424" t="s">
        <v>103</v>
      </c>
      <c r="D7" s="425" t="s">
        <v>175</v>
      </c>
      <c r="E7" s="425" t="s">
        <v>3339</v>
      </c>
      <c r="F7" s="424"/>
      <c r="G7" s="425"/>
      <c r="H7" s="555" t="s">
        <v>1698</v>
      </c>
      <c r="I7" s="550" t="s">
        <v>2297</v>
      </c>
    </row>
    <row r="8" spans="2:9" ht="51" x14ac:dyDescent="0.25">
      <c r="B8" s="424" t="s">
        <v>2433</v>
      </c>
      <c r="C8" s="424" t="s">
        <v>1517</v>
      </c>
      <c r="D8" s="425" t="s">
        <v>1518</v>
      </c>
      <c r="E8" s="425" t="s">
        <v>1519</v>
      </c>
      <c r="F8" s="424" t="s">
        <v>1507</v>
      </c>
      <c r="G8" s="425" t="s">
        <v>1520</v>
      </c>
      <c r="H8" s="555"/>
      <c r="I8" s="550" t="s">
        <v>2298</v>
      </c>
    </row>
    <row r="9" spans="2:9" ht="51" x14ac:dyDescent="0.25">
      <c r="B9" s="424" t="s">
        <v>2434</v>
      </c>
      <c r="C9" s="424" t="s">
        <v>1521</v>
      </c>
      <c r="D9" s="425" t="s">
        <v>1522</v>
      </c>
      <c r="E9" s="425" t="s">
        <v>1523</v>
      </c>
      <c r="F9" s="424" t="s">
        <v>1507</v>
      </c>
      <c r="G9" s="425" t="s">
        <v>1520</v>
      </c>
      <c r="H9" s="555"/>
      <c r="I9" s="550" t="s">
        <v>2298</v>
      </c>
    </row>
    <row r="10" spans="2:9" ht="51" x14ac:dyDescent="0.25">
      <c r="B10" s="424" t="s">
        <v>2435</v>
      </c>
      <c r="C10" s="424" t="s">
        <v>1521</v>
      </c>
      <c r="D10" s="425" t="s">
        <v>1522</v>
      </c>
      <c r="E10" s="425" t="s">
        <v>3313</v>
      </c>
      <c r="F10" s="424" t="s">
        <v>1515</v>
      </c>
      <c r="G10" s="425" t="s">
        <v>1524</v>
      </c>
      <c r="H10" s="555"/>
      <c r="I10" s="550" t="s">
        <v>2298</v>
      </c>
    </row>
    <row r="11" spans="2:9" ht="60" customHeight="1" x14ac:dyDescent="0.25">
      <c r="B11" s="424" t="s">
        <v>2428</v>
      </c>
      <c r="C11" s="424" t="s">
        <v>1525</v>
      </c>
      <c r="D11" s="425" t="s">
        <v>1526</v>
      </c>
      <c r="E11" s="425" t="s">
        <v>1527</v>
      </c>
      <c r="F11" s="424" t="s">
        <v>1507</v>
      </c>
      <c r="G11" s="425" t="s">
        <v>1528</v>
      </c>
      <c r="H11" s="555"/>
      <c r="I11" s="576" t="s">
        <v>2300</v>
      </c>
    </row>
    <row r="12" spans="2:9" ht="60" customHeight="1" x14ac:dyDescent="0.25">
      <c r="B12" s="424" t="s">
        <v>2429</v>
      </c>
      <c r="C12" s="424" t="s">
        <v>1525</v>
      </c>
      <c r="D12" s="425" t="s">
        <v>1526</v>
      </c>
      <c r="E12" s="425" t="s">
        <v>1529</v>
      </c>
      <c r="F12" s="424" t="s">
        <v>1515</v>
      </c>
      <c r="G12" s="425" t="s">
        <v>1530</v>
      </c>
      <c r="H12" s="555" t="s">
        <v>1531</v>
      </c>
      <c r="I12" s="576" t="s">
        <v>2300</v>
      </c>
    </row>
    <row r="13" spans="2:9" ht="30" customHeight="1" x14ac:dyDescent="0.25">
      <c r="B13" s="424" t="s">
        <v>2436</v>
      </c>
      <c r="C13" s="424" t="s">
        <v>1532</v>
      </c>
      <c r="D13" s="425" t="s">
        <v>1533</v>
      </c>
      <c r="E13" s="425" t="s">
        <v>1534</v>
      </c>
      <c r="F13" s="424" t="s">
        <v>1507</v>
      </c>
      <c r="G13" s="425" t="s">
        <v>1535</v>
      </c>
      <c r="H13" s="555"/>
      <c r="I13" s="576" t="s">
        <v>2300</v>
      </c>
    </row>
    <row r="14" spans="2:9" ht="30" customHeight="1" x14ac:dyDescent="0.25">
      <c r="B14" s="424" t="s">
        <v>2437</v>
      </c>
      <c r="C14" s="424" t="s">
        <v>1536</v>
      </c>
      <c r="D14" s="425" t="s">
        <v>1537</v>
      </c>
      <c r="E14" s="425" t="s">
        <v>1538</v>
      </c>
      <c r="F14" s="424" t="s">
        <v>1507</v>
      </c>
      <c r="G14" s="425" t="s">
        <v>1539</v>
      </c>
      <c r="H14" s="555"/>
      <c r="I14" s="576" t="s">
        <v>2300</v>
      </c>
    </row>
    <row r="15" spans="2:9" ht="30" customHeight="1" x14ac:dyDescent="0.25">
      <c r="B15" s="424" t="s">
        <v>2438</v>
      </c>
      <c r="C15" s="424" t="s">
        <v>1540</v>
      </c>
      <c r="D15" s="425" t="s">
        <v>1541</v>
      </c>
      <c r="E15" s="425" t="s">
        <v>1542</v>
      </c>
      <c r="F15" s="424" t="s">
        <v>1515</v>
      </c>
      <c r="G15" s="425" t="s">
        <v>1543</v>
      </c>
      <c r="H15" s="555"/>
      <c r="I15" s="576" t="s">
        <v>2300</v>
      </c>
    </row>
    <row r="16" spans="2:9" ht="30" customHeight="1" x14ac:dyDescent="0.25">
      <c r="B16" s="424" t="s">
        <v>2439</v>
      </c>
      <c r="C16" s="424" t="s">
        <v>1544</v>
      </c>
      <c r="D16" s="425" t="s">
        <v>1545</v>
      </c>
      <c r="E16" s="425" t="s">
        <v>1546</v>
      </c>
      <c r="F16" s="424" t="s">
        <v>1515</v>
      </c>
      <c r="G16" s="425" t="s">
        <v>1547</v>
      </c>
      <c r="H16" s="555"/>
      <c r="I16" s="576" t="s">
        <v>2300</v>
      </c>
    </row>
    <row r="17" spans="2:9" ht="66.95" customHeight="1" x14ac:dyDescent="0.25">
      <c r="B17" s="424" t="s">
        <v>2472</v>
      </c>
      <c r="C17" s="424" t="s">
        <v>1548</v>
      </c>
      <c r="D17" s="425" t="s">
        <v>1549</v>
      </c>
      <c r="E17" s="425" t="s">
        <v>1550</v>
      </c>
      <c r="F17" s="424" t="s">
        <v>1507</v>
      </c>
      <c r="G17" s="425" t="s">
        <v>1551</v>
      </c>
      <c r="H17" s="555"/>
      <c r="I17" s="576" t="s">
        <v>2300</v>
      </c>
    </row>
    <row r="18" spans="2:9" ht="66.95" customHeight="1" x14ac:dyDescent="0.25">
      <c r="B18" s="424" t="s">
        <v>2473</v>
      </c>
      <c r="C18" s="424" t="s">
        <v>1548</v>
      </c>
      <c r="D18" s="425" t="s">
        <v>1549</v>
      </c>
      <c r="E18" s="425" t="s">
        <v>1552</v>
      </c>
      <c r="F18" s="424" t="s">
        <v>1515</v>
      </c>
      <c r="G18" s="425" t="s">
        <v>1553</v>
      </c>
      <c r="H18" s="555" t="s">
        <v>1531</v>
      </c>
      <c r="I18" s="576" t="s">
        <v>2300</v>
      </c>
    </row>
    <row r="19" spans="2:9" ht="30" customHeight="1" x14ac:dyDescent="0.25">
      <c r="B19" s="424" t="s">
        <v>2440</v>
      </c>
      <c r="C19" s="424" t="s">
        <v>1554</v>
      </c>
      <c r="D19" s="425" t="s">
        <v>1555</v>
      </c>
      <c r="E19" s="425" t="s">
        <v>1556</v>
      </c>
      <c r="F19" s="424" t="s">
        <v>1515</v>
      </c>
      <c r="G19" s="425" t="s">
        <v>1557</v>
      </c>
      <c r="H19" s="555"/>
      <c r="I19" s="576" t="s">
        <v>2300</v>
      </c>
    </row>
    <row r="20" spans="2:9" ht="30" customHeight="1" x14ac:dyDescent="0.25">
      <c r="B20" s="424" t="s">
        <v>2441</v>
      </c>
      <c r="C20" s="424" t="s">
        <v>1558</v>
      </c>
      <c r="D20" s="425" t="s">
        <v>1559</v>
      </c>
      <c r="E20" s="425" t="s">
        <v>1560</v>
      </c>
      <c r="F20" s="424" t="s">
        <v>1515</v>
      </c>
      <c r="G20" s="425" t="s">
        <v>1561</v>
      </c>
      <c r="H20" s="555"/>
      <c r="I20" s="576" t="s">
        <v>2300</v>
      </c>
    </row>
    <row r="21" spans="2:9" ht="30" customHeight="1" x14ac:dyDescent="0.25">
      <c r="B21" s="424" t="s">
        <v>2442</v>
      </c>
      <c r="C21" s="424" t="s">
        <v>1562</v>
      </c>
      <c r="D21" s="425" t="s">
        <v>1563</v>
      </c>
      <c r="E21" s="425" t="s">
        <v>1564</v>
      </c>
      <c r="F21" s="424" t="s">
        <v>1515</v>
      </c>
      <c r="G21" s="425" t="s">
        <v>1565</v>
      </c>
      <c r="H21" s="555"/>
      <c r="I21" s="576" t="s">
        <v>2300</v>
      </c>
    </row>
    <row r="22" spans="2:9" ht="30" customHeight="1" x14ac:dyDescent="0.25">
      <c r="B22" s="424" t="s">
        <v>2443</v>
      </c>
      <c r="C22" s="424" t="s">
        <v>1566</v>
      </c>
      <c r="D22" s="425" t="s">
        <v>1567</v>
      </c>
      <c r="E22" s="425" t="s">
        <v>1568</v>
      </c>
      <c r="F22" s="424" t="s">
        <v>1515</v>
      </c>
      <c r="G22" s="425" t="s">
        <v>1569</v>
      </c>
      <c r="H22" s="555"/>
      <c r="I22" s="576" t="s">
        <v>2300</v>
      </c>
    </row>
    <row r="23" spans="2:9" ht="45" customHeight="1" x14ac:dyDescent="0.25">
      <c r="B23" s="424" t="s">
        <v>2444</v>
      </c>
      <c r="C23" s="424" t="s">
        <v>1570</v>
      </c>
      <c r="D23" s="425" t="s">
        <v>1571</v>
      </c>
      <c r="E23" s="425" t="s">
        <v>1572</v>
      </c>
      <c r="F23" s="424" t="s">
        <v>1515</v>
      </c>
      <c r="G23" s="425" t="s">
        <v>1573</v>
      </c>
      <c r="H23" s="555"/>
      <c r="I23" s="576" t="s">
        <v>2300</v>
      </c>
    </row>
    <row r="24" spans="2:9" ht="45" customHeight="1" x14ac:dyDescent="0.25">
      <c r="B24" s="424" t="s">
        <v>2445</v>
      </c>
      <c r="C24" s="424" t="s">
        <v>1574</v>
      </c>
      <c r="D24" s="425" t="s">
        <v>1575</v>
      </c>
      <c r="E24" s="425" t="s">
        <v>1576</v>
      </c>
      <c r="F24" s="424" t="s">
        <v>1515</v>
      </c>
      <c r="G24" s="425" t="s">
        <v>1577</v>
      </c>
      <c r="H24" s="555"/>
      <c r="I24" s="576" t="s">
        <v>2300</v>
      </c>
    </row>
    <row r="25" spans="2:9" ht="45" customHeight="1" x14ac:dyDescent="0.25">
      <c r="B25" s="424" t="s">
        <v>2446</v>
      </c>
      <c r="C25" s="424" t="s">
        <v>1578</v>
      </c>
      <c r="D25" s="425" t="s">
        <v>1579</v>
      </c>
      <c r="E25" s="425" t="s">
        <v>1580</v>
      </c>
      <c r="F25" s="424" t="s">
        <v>1515</v>
      </c>
      <c r="G25" s="425" t="s">
        <v>1581</v>
      </c>
      <c r="H25" s="555"/>
      <c r="I25" s="576" t="s">
        <v>2300</v>
      </c>
    </row>
    <row r="26" spans="2:9" ht="45" customHeight="1" x14ac:dyDescent="0.25">
      <c r="B26" s="424" t="s">
        <v>2447</v>
      </c>
      <c r="C26" s="424" t="s">
        <v>1582</v>
      </c>
      <c r="D26" s="425" t="s">
        <v>1583</v>
      </c>
      <c r="E26" s="425" t="s">
        <v>1584</v>
      </c>
      <c r="F26" s="424" t="s">
        <v>1515</v>
      </c>
      <c r="G26" s="425" t="s">
        <v>1585</v>
      </c>
      <c r="H26" s="555"/>
      <c r="I26" s="576" t="s">
        <v>2300</v>
      </c>
    </row>
    <row r="27" spans="2:9" ht="51" x14ac:dyDescent="0.25">
      <c r="B27" s="424" t="s">
        <v>2448</v>
      </c>
      <c r="C27" s="424" t="s">
        <v>1586</v>
      </c>
      <c r="D27" s="425" t="s">
        <v>1587</v>
      </c>
      <c r="E27" s="425" t="s">
        <v>1588</v>
      </c>
      <c r="F27" s="424" t="s">
        <v>1507</v>
      </c>
      <c r="G27" s="425" t="s">
        <v>1589</v>
      </c>
      <c r="H27" s="555"/>
      <c r="I27" s="576" t="s">
        <v>2300</v>
      </c>
    </row>
    <row r="28" spans="2:9" ht="60" customHeight="1" x14ac:dyDescent="0.25">
      <c r="B28" s="424" t="s">
        <v>2449</v>
      </c>
      <c r="C28" s="424" t="s">
        <v>1586</v>
      </c>
      <c r="D28" s="425" t="s">
        <v>1587</v>
      </c>
      <c r="E28" s="425" t="s">
        <v>1590</v>
      </c>
      <c r="F28" s="424" t="s">
        <v>1515</v>
      </c>
      <c r="G28" s="425" t="s">
        <v>1591</v>
      </c>
      <c r="H28" s="555" t="s">
        <v>1531</v>
      </c>
      <c r="I28" s="576" t="s">
        <v>2300</v>
      </c>
    </row>
    <row r="29" spans="2:9" ht="30" customHeight="1" x14ac:dyDescent="0.25">
      <c r="B29" s="424" t="s">
        <v>2450</v>
      </c>
      <c r="C29" s="424" t="s">
        <v>1592</v>
      </c>
      <c r="D29" s="425" t="s">
        <v>1593</v>
      </c>
      <c r="E29" s="425" t="s">
        <v>1594</v>
      </c>
      <c r="F29" s="424" t="s">
        <v>1507</v>
      </c>
      <c r="G29" s="425" t="s">
        <v>1595</v>
      </c>
      <c r="H29" s="555"/>
      <c r="I29" s="576" t="s">
        <v>2300</v>
      </c>
    </row>
    <row r="30" spans="2:9" ht="30" customHeight="1" x14ac:dyDescent="0.25">
      <c r="B30" s="424" t="s">
        <v>2451</v>
      </c>
      <c r="C30" s="424" t="s">
        <v>1596</v>
      </c>
      <c r="D30" s="425" t="s">
        <v>1597</v>
      </c>
      <c r="E30" s="425" t="s">
        <v>1598</v>
      </c>
      <c r="F30" s="424" t="s">
        <v>1507</v>
      </c>
      <c r="G30" s="425" t="s">
        <v>1599</v>
      </c>
      <c r="H30" s="555"/>
      <c r="I30" s="576" t="s">
        <v>2300</v>
      </c>
    </row>
    <row r="31" spans="2:9" ht="30" customHeight="1" x14ac:dyDescent="0.25">
      <c r="B31" s="424" t="s">
        <v>2452</v>
      </c>
      <c r="C31" s="424" t="s">
        <v>1600</v>
      </c>
      <c r="D31" s="425" t="s">
        <v>1601</v>
      </c>
      <c r="E31" s="425" t="s">
        <v>1602</v>
      </c>
      <c r="F31" s="424" t="s">
        <v>1515</v>
      </c>
      <c r="G31" s="425" t="s">
        <v>1603</v>
      </c>
      <c r="H31" s="555"/>
      <c r="I31" s="550" t="s">
        <v>2298</v>
      </c>
    </row>
    <row r="32" spans="2:9" ht="38.25" x14ac:dyDescent="0.25">
      <c r="B32" s="424" t="s">
        <v>2453</v>
      </c>
      <c r="C32" s="424" t="s">
        <v>1600</v>
      </c>
      <c r="D32" s="425" t="s">
        <v>1601</v>
      </c>
      <c r="E32" s="425" t="s">
        <v>1604</v>
      </c>
      <c r="F32" s="424" t="s">
        <v>1515</v>
      </c>
      <c r="G32" s="425" t="s">
        <v>1605</v>
      </c>
      <c r="H32" s="555"/>
      <c r="I32" s="550" t="s">
        <v>2298</v>
      </c>
    </row>
    <row r="33" spans="2:9" ht="30" customHeight="1" x14ac:dyDescent="0.25">
      <c r="B33" s="424" t="s">
        <v>2454</v>
      </c>
      <c r="C33" s="424" t="s">
        <v>1606</v>
      </c>
      <c r="D33" s="425" t="s">
        <v>1607</v>
      </c>
      <c r="E33" s="425" t="s">
        <v>1608</v>
      </c>
      <c r="F33" s="424" t="s">
        <v>1515</v>
      </c>
      <c r="G33" s="425" t="s">
        <v>1609</v>
      </c>
      <c r="H33" s="555"/>
      <c r="I33" s="550" t="s">
        <v>2298</v>
      </c>
    </row>
    <row r="34" spans="2:9" ht="45" customHeight="1" x14ac:dyDescent="0.25">
      <c r="B34" s="424" t="s">
        <v>2455</v>
      </c>
      <c r="C34" s="424" t="s">
        <v>1606</v>
      </c>
      <c r="D34" s="425" t="s">
        <v>1607</v>
      </c>
      <c r="E34" s="425" t="s">
        <v>3312</v>
      </c>
      <c r="F34" s="424" t="s">
        <v>1515</v>
      </c>
      <c r="G34" s="425" t="s">
        <v>1610</v>
      </c>
      <c r="H34" s="555"/>
      <c r="I34" s="550" t="s">
        <v>2298</v>
      </c>
    </row>
    <row r="35" spans="2:9" ht="60" customHeight="1" x14ac:dyDescent="0.25">
      <c r="B35" s="424" t="s">
        <v>2474</v>
      </c>
      <c r="C35" s="424" t="s">
        <v>1611</v>
      </c>
      <c r="D35" s="425" t="s">
        <v>1612</v>
      </c>
      <c r="E35" s="425" t="s">
        <v>1613</v>
      </c>
      <c r="F35" s="424" t="s">
        <v>1507</v>
      </c>
      <c r="G35" s="425" t="s">
        <v>1614</v>
      </c>
      <c r="H35" s="555"/>
      <c r="I35" s="550" t="s">
        <v>2298</v>
      </c>
    </row>
    <row r="36" spans="2:9" ht="60" customHeight="1" x14ac:dyDescent="0.25">
      <c r="B36" s="424" t="s">
        <v>2475</v>
      </c>
      <c r="C36" s="424" t="s">
        <v>1611</v>
      </c>
      <c r="D36" s="425" t="s">
        <v>1612</v>
      </c>
      <c r="E36" s="425" t="s">
        <v>1615</v>
      </c>
      <c r="F36" s="424" t="s">
        <v>1515</v>
      </c>
      <c r="G36" s="425" t="s">
        <v>1616</v>
      </c>
      <c r="H36" s="555" t="s">
        <v>1531</v>
      </c>
      <c r="I36" s="550" t="s">
        <v>2298</v>
      </c>
    </row>
    <row r="37" spans="2:9" ht="30" customHeight="1" x14ac:dyDescent="0.25">
      <c r="B37" s="424" t="s">
        <v>2456</v>
      </c>
      <c r="C37" s="424" t="s">
        <v>1617</v>
      </c>
      <c r="D37" s="425" t="s">
        <v>1618</v>
      </c>
      <c r="E37" s="425" t="s">
        <v>1619</v>
      </c>
      <c r="F37" s="424" t="s">
        <v>1515</v>
      </c>
      <c r="G37" s="425" t="s">
        <v>1620</v>
      </c>
      <c r="H37" s="555"/>
      <c r="I37" s="550" t="s">
        <v>2298</v>
      </c>
    </row>
    <row r="38" spans="2:9" ht="45" customHeight="1" x14ac:dyDescent="0.25">
      <c r="B38" s="424" t="s">
        <v>2457</v>
      </c>
      <c r="C38" s="424" t="s">
        <v>1617</v>
      </c>
      <c r="D38" s="425" t="s">
        <v>1618</v>
      </c>
      <c r="E38" s="425" t="s">
        <v>1621</v>
      </c>
      <c r="F38" s="424" t="s">
        <v>1515</v>
      </c>
      <c r="G38" s="425" t="s">
        <v>1622</v>
      </c>
      <c r="H38" s="555"/>
      <c r="I38" s="550" t="s">
        <v>2298</v>
      </c>
    </row>
    <row r="39" spans="2:9" ht="30" customHeight="1" x14ac:dyDescent="0.25">
      <c r="B39" s="424" t="s">
        <v>2458</v>
      </c>
      <c r="C39" s="424" t="s">
        <v>1623</v>
      </c>
      <c r="D39" s="425" t="s">
        <v>1624</v>
      </c>
      <c r="E39" s="425" t="s">
        <v>1625</v>
      </c>
      <c r="F39" s="424" t="s">
        <v>1515</v>
      </c>
      <c r="G39" s="425" t="s">
        <v>1626</v>
      </c>
      <c r="H39" s="555"/>
      <c r="I39" s="550" t="s">
        <v>2298</v>
      </c>
    </row>
    <row r="40" spans="2:9" ht="45" customHeight="1" x14ac:dyDescent="0.25">
      <c r="B40" s="424" t="s">
        <v>2459</v>
      </c>
      <c r="C40" s="424" t="s">
        <v>1623</v>
      </c>
      <c r="D40" s="425" t="s">
        <v>1624</v>
      </c>
      <c r="E40" s="425" t="s">
        <v>1627</v>
      </c>
      <c r="F40" s="424" t="s">
        <v>1515</v>
      </c>
      <c r="G40" s="425" t="s">
        <v>1628</v>
      </c>
      <c r="H40" s="555"/>
      <c r="I40" s="550" t="s">
        <v>2298</v>
      </c>
    </row>
    <row r="41" spans="2:9" ht="30" customHeight="1" x14ac:dyDescent="0.25">
      <c r="B41" s="424" t="s">
        <v>2460</v>
      </c>
      <c r="C41" s="424" t="s">
        <v>1629</v>
      </c>
      <c r="D41" s="425" t="s">
        <v>1630</v>
      </c>
      <c r="E41" s="425" t="s">
        <v>1631</v>
      </c>
      <c r="F41" s="424" t="s">
        <v>1515</v>
      </c>
      <c r="G41" s="425" t="s">
        <v>1632</v>
      </c>
      <c r="H41" s="555"/>
      <c r="I41" s="550" t="s">
        <v>2298</v>
      </c>
    </row>
    <row r="42" spans="2:9" ht="45" customHeight="1" x14ac:dyDescent="0.25">
      <c r="B42" s="424" t="s">
        <v>2461</v>
      </c>
      <c r="C42" s="424" t="s">
        <v>1629</v>
      </c>
      <c r="D42" s="425" t="s">
        <v>1630</v>
      </c>
      <c r="E42" s="425" t="s">
        <v>1633</v>
      </c>
      <c r="F42" s="424" t="s">
        <v>1515</v>
      </c>
      <c r="G42" s="425" t="s">
        <v>1634</v>
      </c>
      <c r="H42" s="555"/>
      <c r="I42" s="550" t="s">
        <v>2298</v>
      </c>
    </row>
    <row r="43" spans="2:9" ht="30" customHeight="1" x14ac:dyDescent="0.25">
      <c r="B43" s="424" t="s">
        <v>2462</v>
      </c>
      <c r="C43" s="424" t="s">
        <v>1635</v>
      </c>
      <c r="D43" s="425" t="s">
        <v>1636</v>
      </c>
      <c r="E43" s="425" t="s">
        <v>1637</v>
      </c>
      <c r="F43" s="424" t="s">
        <v>1515</v>
      </c>
      <c r="G43" s="425" t="s">
        <v>1638</v>
      </c>
      <c r="H43" s="555"/>
      <c r="I43" s="550" t="s">
        <v>2298</v>
      </c>
    </row>
    <row r="44" spans="2:9" ht="45" customHeight="1" x14ac:dyDescent="0.25">
      <c r="B44" s="424" t="s">
        <v>2463</v>
      </c>
      <c r="C44" s="424" t="s">
        <v>1635</v>
      </c>
      <c r="D44" s="425" t="s">
        <v>1636</v>
      </c>
      <c r="E44" s="425" t="s">
        <v>1639</v>
      </c>
      <c r="F44" s="424" t="s">
        <v>1515</v>
      </c>
      <c r="G44" s="425" t="s">
        <v>1640</v>
      </c>
      <c r="H44" s="555"/>
      <c r="I44" s="550" t="s">
        <v>2298</v>
      </c>
    </row>
    <row r="45" spans="2:9" ht="45" customHeight="1" x14ac:dyDescent="0.25">
      <c r="B45" s="424" t="s">
        <v>2464</v>
      </c>
      <c r="C45" s="424" t="s">
        <v>1641</v>
      </c>
      <c r="D45" s="425" t="s">
        <v>1642</v>
      </c>
      <c r="E45" s="425" t="s">
        <v>1643</v>
      </c>
      <c r="F45" s="424" t="s">
        <v>1515</v>
      </c>
      <c r="G45" s="425" t="s">
        <v>1644</v>
      </c>
      <c r="H45" s="555"/>
      <c r="I45" s="550" t="s">
        <v>2298</v>
      </c>
    </row>
    <row r="46" spans="2:9" ht="45" customHeight="1" x14ac:dyDescent="0.25">
      <c r="B46" s="424" t="s">
        <v>2465</v>
      </c>
      <c r="C46" s="424" t="s">
        <v>1641</v>
      </c>
      <c r="D46" s="425" t="s">
        <v>1642</v>
      </c>
      <c r="E46" s="425" t="s">
        <v>1645</v>
      </c>
      <c r="F46" s="424" t="s">
        <v>1515</v>
      </c>
      <c r="G46" s="425" t="s">
        <v>1646</v>
      </c>
      <c r="H46" s="555"/>
      <c r="I46" s="550" t="s">
        <v>2298</v>
      </c>
    </row>
    <row r="47" spans="2:9" ht="45" customHeight="1" x14ac:dyDescent="0.25">
      <c r="B47" s="424" t="s">
        <v>2466</v>
      </c>
      <c r="C47" s="424" t="s">
        <v>1647</v>
      </c>
      <c r="D47" s="425" t="s">
        <v>1648</v>
      </c>
      <c r="E47" s="425" t="s">
        <v>1649</v>
      </c>
      <c r="F47" s="424" t="s">
        <v>1515</v>
      </c>
      <c r="G47" s="425" t="s">
        <v>1650</v>
      </c>
      <c r="H47" s="555"/>
      <c r="I47" s="550" t="s">
        <v>2298</v>
      </c>
    </row>
    <row r="48" spans="2:9" ht="45" customHeight="1" x14ac:dyDescent="0.25">
      <c r="B48" s="424" t="s">
        <v>2467</v>
      </c>
      <c r="C48" s="424" t="s">
        <v>1647</v>
      </c>
      <c r="D48" s="425" t="s">
        <v>1648</v>
      </c>
      <c r="E48" s="425" t="s">
        <v>1651</v>
      </c>
      <c r="F48" s="424" t="s">
        <v>1515</v>
      </c>
      <c r="G48" s="425" t="s">
        <v>1652</v>
      </c>
      <c r="H48" s="555"/>
      <c r="I48" s="550" t="s">
        <v>2298</v>
      </c>
    </row>
    <row r="49" spans="2:9" ht="45" customHeight="1" x14ac:dyDescent="0.25">
      <c r="B49" s="424" t="s">
        <v>2468</v>
      </c>
      <c r="C49" s="424" t="s">
        <v>1653</v>
      </c>
      <c r="D49" s="425" t="s">
        <v>1654</v>
      </c>
      <c r="E49" s="425" t="s">
        <v>1655</v>
      </c>
      <c r="F49" s="424" t="s">
        <v>1515</v>
      </c>
      <c r="G49" s="425" t="s">
        <v>1656</v>
      </c>
      <c r="H49" s="555"/>
      <c r="I49" s="550" t="s">
        <v>2298</v>
      </c>
    </row>
    <row r="50" spans="2:9" ht="45" customHeight="1" x14ac:dyDescent="0.25">
      <c r="B50" s="424" t="s">
        <v>2469</v>
      </c>
      <c r="C50" s="424" t="s">
        <v>1653</v>
      </c>
      <c r="D50" s="425" t="s">
        <v>1654</v>
      </c>
      <c r="E50" s="425" t="s">
        <v>1657</v>
      </c>
      <c r="F50" s="424" t="s">
        <v>1515</v>
      </c>
      <c r="G50" s="425" t="s">
        <v>1658</v>
      </c>
      <c r="H50" s="555"/>
      <c r="I50" s="550" t="s">
        <v>2298</v>
      </c>
    </row>
    <row r="51" spans="2:9" ht="45" customHeight="1" x14ac:dyDescent="0.25">
      <c r="B51" s="424" t="s">
        <v>2470</v>
      </c>
      <c r="C51" s="424" t="s">
        <v>1659</v>
      </c>
      <c r="D51" s="425" t="s">
        <v>1660</v>
      </c>
      <c r="E51" s="425" t="s">
        <v>1661</v>
      </c>
      <c r="F51" s="424" t="s">
        <v>1515</v>
      </c>
      <c r="G51" s="425" t="s">
        <v>1662</v>
      </c>
      <c r="H51" s="555"/>
      <c r="I51" s="550" t="s">
        <v>2298</v>
      </c>
    </row>
    <row r="52" spans="2:9" ht="45" customHeight="1" x14ac:dyDescent="0.25">
      <c r="B52" s="424" t="s">
        <v>2471</v>
      </c>
      <c r="C52" s="424" t="s">
        <v>1659</v>
      </c>
      <c r="D52" s="425" t="s">
        <v>1660</v>
      </c>
      <c r="E52" s="425" t="s">
        <v>1663</v>
      </c>
      <c r="F52" s="424" t="s">
        <v>1515</v>
      </c>
      <c r="G52" s="425" t="s">
        <v>1664</v>
      </c>
      <c r="H52" s="555"/>
      <c r="I52" s="550" t="s">
        <v>2298</v>
      </c>
    </row>
  </sheetData>
  <mergeCells count="1">
    <mergeCell ref="B2:I2"/>
  </mergeCells>
  <conditionalFormatting sqref="F1 F3:F998">
    <cfRule type="cellIs" dxfId="243" priority="6" stopIfTrue="1" operator="equal">
      <formula>"Validation"</formula>
    </cfRule>
    <cfRule type="cellIs" dxfId="242" priority="7" operator="equal">
      <formula>"Pre-populated"</formula>
    </cfRule>
  </conditionalFormatting>
  <conditionalFormatting sqref="I1 I3:I998">
    <cfRule type="cellIs" dxfId="241" priority="8" operator="equal">
      <formula>"Updated"</formula>
    </cfRule>
    <cfRule type="cellIs" dxfId="240" priority="9" operator="equal">
      <formula>"New"</formula>
    </cfRule>
  </conditionalFormatting>
  <conditionalFormatting sqref="C1:H1 B3:H6 B8:H22 B7:G7 B24:H51 B23:D23 F23:H23 B52:D52 F52:H52 B53:H998">
    <cfRule type="expression" dxfId="239" priority="10">
      <formula>OR($I1="New",$I1="Updated")</formula>
    </cfRule>
  </conditionalFormatting>
  <conditionalFormatting sqref="B1">
    <cfRule type="expression" dxfId="238" priority="4">
      <formula>OR($I1="New",$I1="Updated")</formula>
    </cfRule>
  </conditionalFormatting>
  <conditionalFormatting sqref="H7">
    <cfRule type="expression" dxfId="237" priority="3">
      <formula>OR($I7="New",$I7="Updated")</formula>
    </cfRule>
  </conditionalFormatting>
  <conditionalFormatting sqref="E23">
    <cfRule type="expression" dxfId="236" priority="2">
      <formula>OR($I23="New",$I23="Updated")</formula>
    </cfRule>
  </conditionalFormatting>
  <conditionalFormatting sqref="E52">
    <cfRule type="expression" dxfId="235" priority="1">
      <formula>OR($I52="New",$I52="Updated")</formula>
    </cfRule>
  </conditionalFormatting>
  <pageMargins left="0.70866141732283472" right="0.70866141732283472" top="0.74803149606299213" bottom="0.74803149606299213" header="0.31496062992125984" footer="0.31496062992125984"/>
  <pageSetup paperSize="9" scale="71" fitToHeight="0" orientation="landscape" r:id="rId1"/>
  <headerFooter>
    <oddFooter>&amp;C&amp;1#&amp;"Calibri"&amp;10 Classification: Confidential</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D2858D95-DF88-41E0-9FF9-1FB94EF32FDA}">
          <x14:formula1>
            <xm:f>RS_ValueSource!$E$41:$E$43</xm:f>
          </x14:formula1>
          <xm:sqref>F4</xm:sqref>
        </x14:dataValidation>
        <x14:dataValidation type="list" allowBlank="1" showInputMessage="1" showErrorMessage="1" xr:uid="{83A03001-45FC-4554-894D-5010F7684D5C}">
          <x14:formula1>
            <xm:f>RS_ValueSource!$E$38:$E$40</xm:f>
          </x14:formula1>
          <xm:sqref>I4</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pageSetUpPr fitToPage="1"/>
  </sheetPr>
  <dimension ref="A1:O15"/>
  <sheetViews>
    <sheetView showGridLines="0" zoomScaleNormal="100" workbookViewId="0"/>
  </sheetViews>
  <sheetFormatPr defaultColWidth="10.42578125" defaultRowHeight="16.5" x14ac:dyDescent="0.3"/>
  <cols>
    <col min="1" max="1" width="2" style="19" customWidth="1"/>
    <col min="2" max="2" width="2.5703125" style="19" customWidth="1"/>
    <col min="3" max="3" width="3.140625" style="19" customWidth="1"/>
    <col min="4" max="4" width="0" style="19" hidden="1" customWidth="1"/>
    <col min="5" max="5" width="3.7109375" style="19" customWidth="1"/>
    <col min="6" max="6" width="47.140625" style="19" customWidth="1"/>
    <col min="7" max="14" width="18" style="19" customWidth="1"/>
    <col min="15" max="15" width="7.7109375" style="19" customWidth="1"/>
    <col min="16" max="16384" width="10.42578125" style="19"/>
  </cols>
  <sheetData>
    <row r="1" spans="1:15" x14ac:dyDescent="0.3">
      <c r="A1" s="3"/>
    </row>
    <row r="2" spans="1:15" x14ac:dyDescent="0.3">
      <c r="A2" s="3"/>
    </row>
    <row r="3" spans="1:15" ht="15" customHeight="1" x14ac:dyDescent="0.3"/>
    <row r="4" spans="1:15" s="106" customFormat="1" ht="25.5" customHeight="1" x14ac:dyDescent="0.5">
      <c r="A4" s="19"/>
      <c r="B4" s="107"/>
      <c r="C4" s="107" t="s">
        <v>83</v>
      </c>
      <c r="D4" s="107"/>
      <c r="E4" s="107"/>
      <c r="F4" s="107"/>
      <c r="G4" s="107"/>
      <c r="H4" s="107"/>
      <c r="I4" s="107"/>
      <c r="J4" s="107"/>
      <c r="K4" s="107"/>
      <c r="L4" s="107"/>
      <c r="M4" s="72"/>
      <c r="N4" s="9" t="s">
        <v>124</v>
      </c>
      <c r="O4" s="10" t="str">
        <f>'010'!E8</f>
        <v>1234</v>
      </c>
    </row>
    <row r="5" spans="1:15" ht="20.25" x14ac:dyDescent="0.3">
      <c r="G5" s="108"/>
    </row>
    <row r="6" spans="1:15" ht="25.5" x14ac:dyDescent="0.5">
      <c r="A6" s="106"/>
      <c r="B6" s="106"/>
      <c r="C6" s="109"/>
      <c r="D6" s="106"/>
      <c r="E6" s="505" t="s">
        <v>218</v>
      </c>
      <c r="F6" s="128"/>
      <c r="G6" s="43"/>
      <c r="H6" s="6"/>
      <c r="I6" s="6"/>
      <c r="J6" s="6"/>
      <c r="K6" s="6"/>
      <c r="L6" s="6"/>
      <c r="M6" s="6"/>
      <c r="N6" s="6"/>
      <c r="O6" s="106"/>
    </row>
    <row r="7" spans="1:15" x14ac:dyDescent="0.3">
      <c r="F7" s="3"/>
    </row>
    <row r="8" spans="1:15" ht="15.95" customHeight="1" x14ac:dyDescent="0.3">
      <c r="C8" s="74"/>
      <c r="E8" s="730" t="s">
        <v>219</v>
      </c>
      <c r="F8" s="730"/>
      <c r="G8" s="730"/>
      <c r="H8" s="730"/>
      <c r="I8" s="730"/>
      <c r="J8" s="730"/>
      <c r="K8" s="730"/>
      <c r="L8" s="730"/>
      <c r="M8" s="730"/>
      <c r="N8" s="730"/>
    </row>
    <row r="9" spans="1:15" ht="19.5" customHeight="1" x14ac:dyDescent="0.3">
      <c r="A9" s="3"/>
      <c r="B9" s="102"/>
      <c r="C9" s="102"/>
      <c r="E9" s="730"/>
      <c r="F9" s="730"/>
      <c r="G9" s="730"/>
      <c r="H9" s="730"/>
      <c r="I9" s="730"/>
      <c r="J9" s="730"/>
      <c r="K9" s="730"/>
      <c r="L9" s="730"/>
      <c r="M9" s="730"/>
      <c r="N9" s="730"/>
    </row>
    <row r="10" spans="1:15" ht="15.95" customHeight="1" x14ac:dyDescent="0.3">
      <c r="A10" s="3"/>
      <c r="B10" s="105"/>
      <c r="C10" s="105"/>
    </row>
    <row r="11" spans="1:15" ht="15.95" customHeight="1" x14ac:dyDescent="0.3">
      <c r="B11" s="105"/>
      <c r="C11" s="105"/>
      <c r="E11" s="724"/>
      <c r="F11" s="725"/>
      <c r="G11" s="721" t="s">
        <v>220</v>
      </c>
      <c r="H11" s="722"/>
      <c r="I11" s="722"/>
      <c r="J11" s="722"/>
      <c r="K11" s="722"/>
      <c r="L11" s="722"/>
      <c r="M11" s="722"/>
      <c r="N11" s="723"/>
    </row>
    <row r="12" spans="1:15" ht="36" customHeight="1" x14ac:dyDescent="0.3">
      <c r="B12" s="105"/>
      <c r="C12" s="105"/>
      <c r="E12" s="726"/>
      <c r="F12" s="727"/>
      <c r="G12" s="111" t="s">
        <v>221</v>
      </c>
      <c r="H12" s="111" t="s">
        <v>222</v>
      </c>
      <c r="I12" s="111" t="s">
        <v>223</v>
      </c>
      <c r="J12" s="111" t="s">
        <v>224</v>
      </c>
      <c r="K12" s="111" t="s">
        <v>225</v>
      </c>
      <c r="L12" s="111" t="s">
        <v>226</v>
      </c>
      <c r="M12" s="111" t="s">
        <v>227</v>
      </c>
      <c r="N12" s="112" t="s">
        <v>228</v>
      </c>
    </row>
    <row r="13" spans="1:15" ht="36" customHeight="1" x14ac:dyDescent="0.3">
      <c r="B13" s="105"/>
      <c r="C13" s="113"/>
      <c r="E13" s="728"/>
      <c r="F13" s="729"/>
      <c r="G13" s="114" t="s">
        <v>172</v>
      </c>
      <c r="H13" s="114" t="s">
        <v>173</v>
      </c>
      <c r="I13" s="114" t="s">
        <v>184</v>
      </c>
      <c r="J13" s="114" t="s">
        <v>185</v>
      </c>
      <c r="K13" s="114" t="s">
        <v>186</v>
      </c>
      <c r="L13" s="114" t="s">
        <v>187</v>
      </c>
      <c r="M13" s="114" t="s">
        <v>188</v>
      </c>
      <c r="N13" s="115" t="s">
        <v>189</v>
      </c>
    </row>
    <row r="14" spans="1:15" ht="43.5" customHeight="1" x14ac:dyDescent="0.3">
      <c r="B14" s="116"/>
      <c r="C14" s="117"/>
      <c r="E14" s="95">
        <v>1</v>
      </c>
      <c r="F14" s="118" t="s">
        <v>229</v>
      </c>
      <c r="G14" s="421" t="s">
        <v>3202</v>
      </c>
      <c r="H14" s="421" t="s">
        <v>3202</v>
      </c>
      <c r="I14" s="421" t="s">
        <v>3150</v>
      </c>
      <c r="J14" s="421" t="s">
        <v>3236</v>
      </c>
      <c r="K14" s="421" t="s">
        <v>3237</v>
      </c>
      <c r="L14" s="421" t="s">
        <v>3238</v>
      </c>
      <c r="M14" s="320" t="s">
        <v>3153</v>
      </c>
      <c r="N14" s="421" t="s">
        <v>3239</v>
      </c>
    </row>
    <row r="15" spans="1:15" ht="43.5" customHeight="1" x14ac:dyDescent="0.3">
      <c r="B15" s="116"/>
      <c r="C15" s="120"/>
      <c r="E15" s="95">
        <v>2</v>
      </c>
      <c r="F15" s="118" t="s">
        <v>230</v>
      </c>
      <c r="G15" s="421" t="s">
        <v>3202</v>
      </c>
      <c r="H15" s="421" t="s">
        <v>3202</v>
      </c>
      <c r="I15" s="421" t="s">
        <v>3151</v>
      </c>
      <c r="J15" s="421" t="s">
        <v>3240</v>
      </c>
      <c r="K15" s="421" t="s">
        <v>3241</v>
      </c>
      <c r="L15" s="421" t="s">
        <v>3242</v>
      </c>
      <c r="M15" s="320" t="s">
        <v>3154</v>
      </c>
      <c r="N15" s="421" t="s">
        <v>3243</v>
      </c>
    </row>
  </sheetData>
  <sheetProtection formatColumns="0"/>
  <mergeCells count="4">
    <mergeCell ref="G11:N11"/>
    <mergeCell ref="E11:F12"/>
    <mergeCell ref="E13:F13"/>
    <mergeCell ref="E8:N9"/>
  </mergeCells>
  <conditionalFormatting sqref="G14:N15">
    <cfRule type="expression" dxfId="234" priority="2">
      <formula>ISNUMBER(G14)</formula>
    </cfRule>
  </conditionalFormatting>
  <dataValidations count="8">
    <dataValidation type="decimal" operator="greaterThanOrEqual" allowBlank="1" showInputMessage="1" showErrorMessage="1" errorTitle="Error" error="The 75th percentile must be greater than or equal to the 50th percentile" sqref="I14:I15" xr:uid="{00000000-0002-0000-0900-000000000000}">
      <formula1>H14</formula1>
    </dataValidation>
    <dataValidation type="decimal" operator="greaterThanOrEqual" allowBlank="1" showInputMessage="1" showErrorMessage="1" errorTitle="Error" error="The 90th percentile must be greater than or equal to the 75th percentile" sqref="J14:J15" xr:uid="{00000000-0002-0000-0900-000001000000}">
      <formula1>I14</formula1>
    </dataValidation>
    <dataValidation type="decimal" operator="greaterThanOrEqual" allowBlank="1" showInputMessage="1" showErrorMessage="1" errorTitle="Error" error="The 95th percentile must be greater than or equal to the 90th percentile" sqref="K14:K15" xr:uid="{00000000-0002-0000-0900-000002000000}">
      <formula1>J14</formula1>
    </dataValidation>
    <dataValidation type="decimal" operator="greaterThanOrEqual" allowBlank="1" showInputMessage="1" showErrorMessage="1" errorTitle="Error" error="The 99th percentile must be greater than or equal to the 95th percentile" sqref="L14:L15" xr:uid="{00000000-0002-0000-0900-000003000000}">
      <formula1>K14</formula1>
    </dataValidation>
    <dataValidation type="decimal" operator="greaterThanOrEqual" allowBlank="1" showInputMessage="1" showErrorMessage="1" errorTitle="Error" error="The 99.8th percentile must be greater than or equal to the 99.5th percentile" sqref="N14:N15" xr:uid="{00000000-0002-0000-0900-000004000000}">
      <formula1>M14</formula1>
    </dataValidation>
    <dataValidation type="decimal" errorStyle="warning" operator="lessThanOrEqual" allowBlank="1" showInputMessage="1" showErrorMessage="1" errorTitle="Warning" error="The One-Year Mean should normally be a surplus (negative). If this value is a loss, then an explanation of the cause of the loss is required in form 990." sqref="G14" xr:uid="{00000000-0002-0000-0900-000006000000}">
      <formula1>0</formula1>
    </dataValidation>
    <dataValidation type="decimal" errorStyle="warning" operator="lessThanOrEqual" allowBlank="1" showInputMessage="1" showErrorMessage="1" errorTitle="Warning" error="The 50th percentile should normally be a surplus (negative)" sqref="H14:H15" xr:uid="{00000000-0002-0000-0900-000007000000}">
      <formula1>0</formula1>
    </dataValidation>
    <dataValidation type="decimal" errorStyle="warning" operator="lessThanOrEqual" allowBlank="1" showInputMessage="1" showErrorMessage="1" errorTitle="Warning" error="The Ultimate Mean should normally be a surplus (negative)" sqref="G15" xr:uid="{00000000-0002-0000-0900-000008000000}">
      <formula1>0</formula1>
    </dataValidation>
  </dataValidations>
  <pageMargins left="0.70866141732283472" right="0.70866141732283472" top="0.74803149606299213" bottom="0.74803149606299213" header="0.31496062992125984" footer="0.31496062992125984"/>
  <pageSetup paperSize="9" scale="63" fitToHeight="0" orientation="landscape" verticalDpi="90" r:id="rId1"/>
  <headerFooter scaleWithDoc="0">
    <oddHeader>&amp;R&amp;F</oddHeader>
    <oddFooter>&amp;L&amp;D &amp;T&amp;C&amp;1#&amp;"Calibri,Regular"&amp;10 Classification: Confidential&amp;RPage &amp;P of &amp;N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33">
    <pageSetUpPr fitToPage="1"/>
  </sheetPr>
  <dimension ref="B1:I27"/>
  <sheetViews>
    <sheetView zoomScaleNormal="100" zoomScaleSheetLayoutView="55" workbookViewId="0">
      <pane ySplit="3" topLeftCell="A4" activePane="bottomLeft" state="frozen"/>
      <selection activeCell="B3" sqref="B3"/>
      <selection pane="bottomLeft" activeCell="A4" sqref="A4"/>
    </sheetView>
  </sheetViews>
  <sheetFormatPr defaultRowHeight="15" x14ac:dyDescent="0.25"/>
  <cols>
    <col min="1" max="1" width="13.42578125" style="414" customWidth="1"/>
    <col min="2" max="3" width="11.85546875" style="416" customWidth="1"/>
    <col min="4" max="5" width="28" style="415" customWidth="1"/>
    <col min="6" max="6" width="9.140625" style="415"/>
    <col min="7" max="7" width="44.28515625" style="415" customWidth="1"/>
    <col min="8" max="8" width="40.7109375" style="415" customWidth="1"/>
    <col min="9" max="9" width="12.7109375" style="414" customWidth="1"/>
    <col min="10" max="16384" width="9.140625" style="414"/>
  </cols>
  <sheetData>
    <row r="1" spans="2:9" ht="27.75" customHeight="1" x14ac:dyDescent="0.25">
      <c r="B1" s="414"/>
    </row>
    <row r="2" spans="2:9" ht="48" customHeight="1" x14ac:dyDescent="0.25">
      <c r="B2" s="671" t="s">
        <v>1713</v>
      </c>
      <c r="C2" s="672"/>
      <c r="D2" s="672"/>
      <c r="E2" s="672"/>
      <c r="F2" s="672"/>
      <c r="G2" s="672"/>
      <c r="H2" s="672"/>
      <c r="I2" s="672"/>
    </row>
    <row r="3" spans="2:9" ht="32.25" customHeight="1" x14ac:dyDescent="0.25">
      <c r="B3" s="417" t="s">
        <v>2427</v>
      </c>
      <c r="C3" s="417" t="s">
        <v>1665</v>
      </c>
      <c r="D3" s="417" t="s">
        <v>2296</v>
      </c>
      <c r="E3" s="417" t="s">
        <v>1501</v>
      </c>
      <c r="F3" s="417" t="s">
        <v>1502</v>
      </c>
      <c r="G3" s="418" t="s">
        <v>1503</v>
      </c>
      <c r="H3" s="554" t="s">
        <v>1357</v>
      </c>
      <c r="I3" s="417" t="s">
        <v>89</v>
      </c>
    </row>
    <row r="4" spans="2:9" ht="57.75" customHeight="1" x14ac:dyDescent="0.25">
      <c r="B4" s="424" t="s">
        <v>2497</v>
      </c>
      <c r="C4" s="424" t="s">
        <v>1504</v>
      </c>
      <c r="D4" s="425" t="s">
        <v>1667</v>
      </c>
      <c r="E4" s="425" t="s">
        <v>1668</v>
      </c>
      <c r="F4" s="424" t="s">
        <v>1515</v>
      </c>
      <c r="G4" s="425" t="s">
        <v>1669</v>
      </c>
      <c r="H4" s="555"/>
      <c r="I4" s="550" t="s">
        <v>2298</v>
      </c>
    </row>
    <row r="5" spans="2:9" ht="45" customHeight="1" x14ac:dyDescent="0.25">
      <c r="B5" s="424" t="s">
        <v>2476</v>
      </c>
      <c r="C5" s="424" t="s">
        <v>1510</v>
      </c>
      <c r="D5" s="425" t="s">
        <v>1670</v>
      </c>
      <c r="E5" s="425" t="s">
        <v>1668</v>
      </c>
      <c r="F5" s="424" t="s">
        <v>1515</v>
      </c>
      <c r="G5" s="425" t="s">
        <v>1671</v>
      </c>
      <c r="H5" s="555"/>
      <c r="I5" s="550" t="s">
        <v>2298</v>
      </c>
    </row>
    <row r="6" spans="2:9" ht="45" customHeight="1" x14ac:dyDescent="0.25">
      <c r="B6" s="424" t="s">
        <v>2477</v>
      </c>
      <c r="C6" s="424" t="s">
        <v>1672</v>
      </c>
      <c r="D6" s="425" t="s">
        <v>1673</v>
      </c>
      <c r="E6" s="425" t="s">
        <v>1674</v>
      </c>
      <c r="F6" s="424" t="s">
        <v>1515</v>
      </c>
      <c r="G6" s="425" t="s">
        <v>1675</v>
      </c>
      <c r="H6" s="555"/>
      <c r="I6" s="550" t="s">
        <v>2298</v>
      </c>
    </row>
    <row r="7" spans="2:9" ht="45" customHeight="1" x14ac:dyDescent="0.25">
      <c r="B7" s="424" t="s">
        <v>2478</v>
      </c>
      <c r="C7" s="424" t="s">
        <v>1570</v>
      </c>
      <c r="D7" s="425" t="s">
        <v>1676</v>
      </c>
      <c r="E7" s="425" t="s">
        <v>1674</v>
      </c>
      <c r="F7" s="424" t="s">
        <v>1515</v>
      </c>
      <c r="G7" s="425" t="s">
        <v>1677</v>
      </c>
      <c r="H7" s="555"/>
      <c r="I7" s="550" t="s">
        <v>2298</v>
      </c>
    </row>
    <row r="8" spans="2:9" ht="45" customHeight="1" x14ac:dyDescent="0.25">
      <c r="B8" s="424" t="s">
        <v>2479</v>
      </c>
      <c r="C8" s="424" t="s">
        <v>1678</v>
      </c>
      <c r="D8" s="425" t="s">
        <v>1679</v>
      </c>
      <c r="E8" s="425" t="s">
        <v>1674</v>
      </c>
      <c r="F8" s="424" t="s">
        <v>1515</v>
      </c>
      <c r="G8" s="425" t="s">
        <v>1680</v>
      </c>
      <c r="H8" s="555"/>
      <c r="I8" s="550" t="s">
        <v>2298</v>
      </c>
    </row>
    <row r="9" spans="2:9" ht="45" customHeight="1" x14ac:dyDescent="0.25">
      <c r="B9" s="424" t="s">
        <v>2480</v>
      </c>
      <c r="C9" s="424" t="s">
        <v>1681</v>
      </c>
      <c r="D9" s="425" t="s">
        <v>1682</v>
      </c>
      <c r="E9" s="425" t="s">
        <v>1674</v>
      </c>
      <c r="F9" s="424" t="s">
        <v>1515</v>
      </c>
      <c r="G9" s="425" t="s">
        <v>1683</v>
      </c>
      <c r="H9" s="555"/>
      <c r="I9" s="550" t="s">
        <v>2298</v>
      </c>
    </row>
    <row r="10" spans="2:9" ht="45" customHeight="1" x14ac:dyDescent="0.25">
      <c r="B10" s="424" t="s">
        <v>2481</v>
      </c>
      <c r="C10" s="424" t="s">
        <v>101</v>
      </c>
      <c r="D10" s="425" t="s">
        <v>1684</v>
      </c>
      <c r="E10" s="425" t="s">
        <v>1668</v>
      </c>
      <c r="F10" s="424" t="s">
        <v>1515</v>
      </c>
      <c r="G10" s="425" t="s">
        <v>1685</v>
      </c>
      <c r="H10" s="555"/>
      <c r="I10" s="550" t="s">
        <v>2298</v>
      </c>
    </row>
    <row r="11" spans="2:9" ht="45" customHeight="1" x14ac:dyDescent="0.25">
      <c r="B11" s="424" t="s">
        <v>2482</v>
      </c>
      <c r="C11" s="424" t="s">
        <v>1525</v>
      </c>
      <c r="D11" s="425" t="s">
        <v>1686</v>
      </c>
      <c r="E11" s="425" t="s">
        <v>1687</v>
      </c>
      <c r="F11" s="424" t="s">
        <v>1507</v>
      </c>
      <c r="G11" s="425" t="s">
        <v>1688</v>
      </c>
      <c r="H11" s="555"/>
      <c r="I11" s="550" t="s">
        <v>2298</v>
      </c>
    </row>
    <row r="12" spans="2:9" ht="45" customHeight="1" x14ac:dyDescent="0.25">
      <c r="B12" s="424" t="s">
        <v>2483</v>
      </c>
      <c r="C12" s="424" t="s">
        <v>1672</v>
      </c>
      <c r="D12" s="425" t="s">
        <v>1673</v>
      </c>
      <c r="E12" s="425" t="s">
        <v>1689</v>
      </c>
      <c r="F12" s="424" t="s">
        <v>1507</v>
      </c>
      <c r="G12" s="425" t="s">
        <v>1690</v>
      </c>
      <c r="H12" s="555"/>
      <c r="I12" s="576" t="s">
        <v>2300</v>
      </c>
    </row>
    <row r="13" spans="2:9" ht="45" customHeight="1" x14ac:dyDescent="0.25">
      <c r="B13" s="424" t="s">
        <v>2484</v>
      </c>
      <c r="C13" s="424" t="s">
        <v>1570</v>
      </c>
      <c r="D13" s="425" t="s">
        <v>1676</v>
      </c>
      <c r="E13" s="425" t="s">
        <v>1691</v>
      </c>
      <c r="F13" s="424" t="s">
        <v>1507</v>
      </c>
      <c r="G13" s="425" t="s">
        <v>1692</v>
      </c>
      <c r="H13" s="555"/>
      <c r="I13" s="576" t="s">
        <v>2300</v>
      </c>
    </row>
    <row r="14" spans="2:9" ht="45" customHeight="1" x14ac:dyDescent="0.25">
      <c r="B14" s="424" t="s">
        <v>2485</v>
      </c>
      <c r="C14" s="424" t="s">
        <v>1678</v>
      </c>
      <c r="D14" s="425" t="s">
        <v>1679</v>
      </c>
      <c r="E14" s="425" t="s">
        <v>1693</v>
      </c>
      <c r="F14" s="424" t="s">
        <v>1507</v>
      </c>
      <c r="G14" s="425" t="s">
        <v>1694</v>
      </c>
      <c r="H14" s="555"/>
      <c r="I14" s="576" t="s">
        <v>2300</v>
      </c>
    </row>
    <row r="15" spans="2:9" ht="45" customHeight="1" x14ac:dyDescent="0.25">
      <c r="B15" s="424" t="s">
        <v>2486</v>
      </c>
      <c r="C15" s="424" t="s">
        <v>1681</v>
      </c>
      <c r="D15" s="425" t="s">
        <v>1682</v>
      </c>
      <c r="E15" s="425" t="s">
        <v>1695</v>
      </c>
      <c r="F15" s="424" t="s">
        <v>1507</v>
      </c>
      <c r="G15" s="425" t="s">
        <v>1696</v>
      </c>
      <c r="H15" s="555"/>
      <c r="I15" s="576" t="s">
        <v>2300</v>
      </c>
    </row>
    <row r="16" spans="2:9" ht="45" customHeight="1" x14ac:dyDescent="0.25">
      <c r="B16" s="424" t="s">
        <v>2760</v>
      </c>
      <c r="C16" s="424" t="s">
        <v>1586</v>
      </c>
      <c r="D16" s="425" t="s">
        <v>1697</v>
      </c>
      <c r="E16" s="425" t="s">
        <v>3340</v>
      </c>
      <c r="F16" s="424"/>
      <c r="G16" s="425"/>
      <c r="H16" s="555" t="s">
        <v>1698</v>
      </c>
      <c r="I16" s="576" t="s">
        <v>2300</v>
      </c>
    </row>
    <row r="17" spans="2:9" ht="45" customHeight="1" x14ac:dyDescent="0.25">
      <c r="B17" s="424" t="s">
        <v>2487</v>
      </c>
      <c r="C17" s="424" t="s">
        <v>103</v>
      </c>
      <c r="D17" s="425" t="s">
        <v>1699</v>
      </c>
      <c r="E17" s="425" t="s">
        <v>1668</v>
      </c>
      <c r="F17" s="424" t="s">
        <v>1515</v>
      </c>
      <c r="G17" s="425" t="s">
        <v>1671</v>
      </c>
      <c r="H17" s="555"/>
      <c r="I17" s="576" t="s">
        <v>2300</v>
      </c>
    </row>
    <row r="18" spans="2:9" ht="45" customHeight="1" x14ac:dyDescent="0.25">
      <c r="B18" s="424" t="s">
        <v>2488</v>
      </c>
      <c r="C18" s="424" t="s">
        <v>1540</v>
      </c>
      <c r="D18" s="425" t="s">
        <v>1700</v>
      </c>
      <c r="E18" s="425" t="s">
        <v>1701</v>
      </c>
      <c r="F18" s="424" t="s">
        <v>1507</v>
      </c>
      <c r="G18" s="425" t="s">
        <v>1688</v>
      </c>
      <c r="H18" s="555"/>
      <c r="I18" s="576" t="s">
        <v>2300</v>
      </c>
    </row>
    <row r="19" spans="2:9" ht="45" customHeight="1" x14ac:dyDescent="0.25">
      <c r="B19" s="424" t="s">
        <v>2489</v>
      </c>
      <c r="C19" s="424" t="s">
        <v>106</v>
      </c>
      <c r="D19" s="425" t="s">
        <v>1702</v>
      </c>
      <c r="E19" s="425" t="s">
        <v>1703</v>
      </c>
      <c r="F19" s="424" t="s">
        <v>1507</v>
      </c>
      <c r="G19" s="425" t="s">
        <v>1690</v>
      </c>
      <c r="H19" s="555"/>
      <c r="I19" s="576" t="s">
        <v>2300</v>
      </c>
    </row>
    <row r="20" spans="2:9" ht="45" customHeight="1" x14ac:dyDescent="0.25">
      <c r="B20" s="424" t="s">
        <v>2490</v>
      </c>
      <c r="C20" s="424" t="s">
        <v>106</v>
      </c>
      <c r="D20" s="425" t="s">
        <v>1702</v>
      </c>
      <c r="E20" s="425" t="s">
        <v>1674</v>
      </c>
      <c r="F20" s="424" t="s">
        <v>1515</v>
      </c>
      <c r="G20" s="425" t="s">
        <v>1675</v>
      </c>
      <c r="H20" s="555"/>
      <c r="I20" s="576" t="s">
        <v>2300</v>
      </c>
    </row>
    <row r="21" spans="2:9" ht="45" customHeight="1" x14ac:dyDescent="0.25">
      <c r="B21" s="424" t="s">
        <v>2491</v>
      </c>
      <c r="C21" s="424" t="s">
        <v>109</v>
      </c>
      <c r="D21" s="425" t="s">
        <v>1704</v>
      </c>
      <c r="E21" s="425" t="s">
        <v>1705</v>
      </c>
      <c r="F21" s="424" t="s">
        <v>1507</v>
      </c>
      <c r="G21" s="425" t="s">
        <v>1692</v>
      </c>
      <c r="H21" s="555"/>
      <c r="I21" s="576" t="s">
        <v>2300</v>
      </c>
    </row>
    <row r="22" spans="2:9" ht="45" customHeight="1" x14ac:dyDescent="0.25">
      <c r="B22" s="424" t="s">
        <v>2492</v>
      </c>
      <c r="C22" s="424" t="s">
        <v>109</v>
      </c>
      <c r="D22" s="425" t="s">
        <v>1704</v>
      </c>
      <c r="E22" s="425" t="s">
        <v>1674</v>
      </c>
      <c r="F22" s="424" t="s">
        <v>1515</v>
      </c>
      <c r="G22" s="425" t="s">
        <v>1677</v>
      </c>
      <c r="H22" s="555"/>
      <c r="I22" s="576" t="s">
        <v>2300</v>
      </c>
    </row>
    <row r="23" spans="2:9" ht="45" customHeight="1" x14ac:dyDescent="0.25">
      <c r="B23" s="424" t="s">
        <v>2493</v>
      </c>
      <c r="C23" s="424" t="s">
        <v>1706</v>
      </c>
      <c r="D23" s="425" t="s">
        <v>1707</v>
      </c>
      <c r="E23" s="425" t="s">
        <v>1674</v>
      </c>
      <c r="F23" s="424" t="s">
        <v>1515</v>
      </c>
      <c r="G23" s="425" t="s">
        <v>1680</v>
      </c>
      <c r="H23" s="555"/>
      <c r="I23" s="576" t="s">
        <v>2300</v>
      </c>
    </row>
    <row r="24" spans="2:9" ht="45" customHeight="1" x14ac:dyDescent="0.25">
      <c r="B24" s="424" t="s">
        <v>2494</v>
      </c>
      <c r="C24" s="424" t="s">
        <v>1706</v>
      </c>
      <c r="D24" s="425" t="s">
        <v>1707</v>
      </c>
      <c r="E24" s="425" t="s">
        <v>1708</v>
      </c>
      <c r="F24" s="424" t="s">
        <v>1507</v>
      </c>
      <c r="G24" s="425" t="s">
        <v>1694</v>
      </c>
      <c r="H24" s="555"/>
      <c r="I24" s="576" t="s">
        <v>2300</v>
      </c>
    </row>
    <row r="25" spans="2:9" ht="45" customHeight="1" x14ac:dyDescent="0.25">
      <c r="B25" s="424" t="s">
        <v>2761</v>
      </c>
      <c r="C25" s="424" t="s">
        <v>1600</v>
      </c>
      <c r="D25" s="425" t="s">
        <v>1709</v>
      </c>
      <c r="E25" s="425" t="s">
        <v>3341</v>
      </c>
      <c r="F25" s="424"/>
      <c r="G25" s="425"/>
      <c r="H25" s="555" t="s">
        <v>1698</v>
      </c>
      <c r="I25" s="576" t="s">
        <v>2300</v>
      </c>
    </row>
    <row r="26" spans="2:9" ht="45" customHeight="1" x14ac:dyDescent="0.25">
      <c r="B26" s="424" t="s">
        <v>2495</v>
      </c>
      <c r="C26" s="424" t="s">
        <v>1710</v>
      </c>
      <c r="D26" s="425" t="s">
        <v>1711</v>
      </c>
      <c r="E26" s="425" t="s">
        <v>1674</v>
      </c>
      <c r="F26" s="424" t="s">
        <v>1515</v>
      </c>
      <c r="G26" s="425" t="s">
        <v>1683</v>
      </c>
      <c r="H26" s="555"/>
      <c r="I26" s="576" t="s">
        <v>2300</v>
      </c>
    </row>
    <row r="27" spans="2:9" ht="45" customHeight="1" x14ac:dyDescent="0.25">
      <c r="B27" s="424" t="s">
        <v>2496</v>
      </c>
      <c r="C27" s="424" t="s">
        <v>1710</v>
      </c>
      <c r="D27" s="425" t="s">
        <v>1711</v>
      </c>
      <c r="E27" s="425" t="s">
        <v>1712</v>
      </c>
      <c r="F27" s="424" t="s">
        <v>1507</v>
      </c>
      <c r="G27" s="425" t="s">
        <v>1696</v>
      </c>
      <c r="H27" s="555"/>
      <c r="I27" s="576" t="s">
        <v>2300</v>
      </c>
    </row>
  </sheetData>
  <mergeCells count="1">
    <mergeCell ref="B2:I2"/>
  </mergeCells>
  <conditionalFormatting sqref="F1 F5:F65457">
    <cfRule type="cellIs" dxfId="233" priority="13" stopIfTrue="1" operator="equal">
      <formula>"Pre-populated"</formula>
    </cfRule>
    <cfRule type="cellIs" dxfId="232" priority="14" stopIfTrue="1" operator="equal">
      <formula>"Validation"</formula>
    </cfRule>
  </conditionalFormatting>
  <conditionalFormatting sqref="E3">
    <cfRule type="cellIs" dxfId="231" priority="9" stopIfTrue="1" operator="equal">
      <formula>"Validation"</formula>
    </cfRule>
    <cfRule type="cellIs" dxfId="230" priority="10" stopIfTrue="1" operator="equal">
      <formula>"Validation"</formula>
    </cfRule>
  </conditionalFormatting>
  <conditionalFormatting sqref="I4:I973">
    <cfRule type="cellIs" dxfId="229" priority="7" operator="equal">
      <formula>"Updated"</formula>
    </cfRule>
    <cfRule type="cellIs" dxfId="228" priority="8" operator="equal">
      <formula>"New"</formula>
    </cfRule>
  </conditionalFormatting>
  <conditionalFormatting sqref="B3:B973 C4:H973">
    <cfRule type="expression" dxfId="227" priority="6">
      <formula>OR($I3="New",$I3="Updated")</formula>
    </cfRule>
  </conditionalFormatting>
  <conditionalFormatting sqref="F4:F973">
    <cfRule type="cellIs" dxfId="226" priority="2" stopIfTrue="1" operator="equal">
      <formula>"Validation"</formula>
    </cfRule>
    <cfRule type="cellIs" dxfId="225" priority="3" operator="equal">
      <formula>"Pre-populated"</formula>
    </cfRule>
  </conditionalFormatting>
  <conditionalFormatting sqref="B1">
    <cfRule type="expression" dxfId="224" priority="1">
      <formula>OR($I1="New",$I1="Updated")</formula>
    </cfRule>
  </conditionalFormatting>
  <pageMargins left="0.70866141732283472" right="0.70866141732283472" top="0.74803149606299213" bottom="0.74803149606299213" header="0.31496062992125984" footer="0.31496062992125984"/>
  <pageSetup paperSize="9" scale="82" fitToHeight="0" orientation="landscape" r:id="rId1"/>
  <headerFooter>
    <oddFooter>&amp;C&amp;1#&amp;"Calibri"&amp;10 Classification: Confidential</oddFooter>
  </headerFooter>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DCA2487B-4A57-4BCE-B43C-BD61C6AE4AB5}">
          <x14:formula1>
            <xm:f>RS_ValueSource!$E$38:$E$40</xm:f>
          </x14:formula1>
          <xm:sqref>I4</xm:sqref>
        </x14:dataValidation>
        <x14:dataValidation type="list" allowBlank="1" showInputMessage="1" showErrorMessage="1" xr:uid="{F77CDEBA-4BE9-48D5-BF9A-A9F0CE8CEB7A}">
          <x14:formula1>
            <xm:f>RS_ValueSource!$E$41:$E$43</xm:f>
          </x14:formula1>
          <xm:sqref>F4</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
    <pageSetUpPr fitToPage="1"/>
  </sheetPr>
  <dimension ref="A1:N63"/>
  <sheetViews>
    <sheetView showGridLines="0" zoomScaleNormal="100" workbookViewId="0"/>
  </sheetViews>
  <sheetFormatPr defaultColWidth="10.42578125" defaultRowHeight="16.5" x14ac:dyDescent="0.3"/>
  <cols>
    <col min="1" max="1" width="2" style="19" customWidth="1"/>
    <col min="2" max="2" width="2.5703125" style="19" customWidth="1"/>
    <col min="3" max="3" width="3.140625" style="19" customWidth="1"/>
    <col min="4" max="4" width="8.140625" style="19" customWidth="1"/>
    <col min="5" max="5" width="40.85546875" style="19" customWidth="1"/>
    <col min="6" max="6" width="24.85546875" style="19" customWidth="1"/>
    <col min="7" max="13" width="22.5703125" style="19" customWidth="1"/>
    <col min="14" max="14" width="7.7109375" style="19" customWidth="1"/>
    <col min="15" max="16384" width="10.42578125" style="19"/>
  </cols>
  <sheetData>
    <row r="1" spans="1:14" x14ac:dyDescent="0.3">
      <c r="A1" s="3"/>
    </row>
    <row r="3" spans="1:14" ht="15" customHeight="1" x14ac:dyDescent="0.3"/>
    <row r="4" spans="1:14" ht="25.5" customHeight="1" x14ac:dyDescent="0.3">
      <c r="B4" s="125"/>
      <c r="C4" s="731" t="s">
        <v>83</v>
      </c>
      <c r="D4" s="731"/>
      <c r="E4" s="731"/>
      <c r="F4" s="731"/>
      <c r="G4" s="734"/>
      <c r="H4" s="734"/>
      <c r="I4" s="734"/>
      <c r="J4" s="734"/>
      <c r="K4" s="127"/>
      <c r="L4" s="8"/>
      <c r="M4" s="9" t="s">
        <v>124</v>
      </c>
      <c r="N4" s="10" t="str">
        <f>'010'!E8</f>
        <v>1234</v>
      </c>
    </row>
    <row r="5" spans="1:14" ht="20.25" x14ac:dyDescent="0.3">
      <c r="F5" s="108"/>
    </row>
    <row r="6" spans="1:14" ht="25.5" customHeight="1" x14ac:dyDescent="0.3">
      <c r="D6" s="43" t="s">
        <v>338</v>
      </c>
      <c r="E6" s="128"/>
      <c r="F6" s="128"/>
      <c r="G6" s="129"/>
      <c r="H6" s="129"/>
      <c r="I6" s="129"/>
      <c r="J6" s="129"/>
      <c r="K6" s="129"/>
      <c r="L6" s="129"/>
      <c r="M6" s="129"/>
    </row>
    <row r="7" spans="1:14" ht="25.5" customHeight="1" x14ac:dyDescent="0.3">
      <c r="E7" s="3"/>
    </row>
    <row r="8" spans="1:14" ht="15" customHeight="1" x14ac:dyDescent="0.3">
      <c r="D8" s="735" t="s">
        <v>339</v>
      </c>
      <c r="E8" s="735"/>
      <c r="F8" s="735"/>
      <c r="G8" s="735"/>
      <c r="H8" s="735"/>
      <c r="I8" s="735"/>
      <c r="J8" s="735"/>
      <c r="K8" s="423"/>
      <c r="L8" s="423"/>
      <c r="M8" s="423"/>
      <c r="N8" s="423"/>
    </row>
    <row r="9" spans="1:14" ht="15" customHeight="1" x14ac:dyDescent="0.3">
      <c r="A9" s="3"/>
      <c r="D9" s="739" t="s">
        <v>340</v>
      </c>
      <c r="E9" s="739"/>
      <c r="F9" s="739"/>
      <c r="G9" s="739"/>
      <c r="H9" s="739"/>
      <c r="I9" s="739"/>
      <c r="J9" s="739"/>
      <c r="K9" s="739"/>
      <c r="L9" s="739"/>
      <c r="M9" s="739"/>
      <c r="N9" s="739"/>
    </row>
    <row r="10" spans="1:14" ht="15" customHeight="1" x14ac:dyDescent="0.3">
      <c r="A10" s="3"/>
      <c r="D10" s="736" t="s">
        <v>341</v>
      </c>
      <c r="E10" s="736"/>
      <c r="F10" s="736"/>
      <c r="G10" s="736"/>
      <c r="H10" s="736"/>
      <c r="I10" s="736"/>
      <c r="J10" s="736"/>
      <c r="K10" s="736"/>
      <c r="L10" s="736"/>
      <c r="M10" s="736"/>
      <c r="N10" s="562"/>
    </row>
    <row r="11" spans="1:14" ht="15.95" customHeight="1" x14ac:dyDescent="0.3">
      <c r="B11" s="105"/>
      <c r="N11" s="3"/>
    </row>
    <row r="12" spans="1:14" ht="15.95" customHeight="1" x14ac:dyDescent="0.3">
      <c r="B12" s="105"/>
      <c r="D12" s="716" t="s">
        <v>342</v>
      </c>
      <c r="E12" s="716"/>
      <c r="F12" s="716"/>
      <c r="G12" s="716"/>
      <c r="H12" s="716"/>
      <c r="I12" s="716"/>
      <c r="J12" s="716"/>
      <c r="K12" s="716"/>
      <c r="L12" s="716"/>
      <c r="M12" s="716"/>
      <c r="N12" s="3"/>
    </row>
    <row r="13" spans="1:14" ht="15.95" customHeight="1" x14ac:dyDescent="0.3">
      <c r="D13" s="737"/>
      <c r="E13" s="737"/>
      <c r="F13" s="717"/>
      <c r="G13" s="717"/>
      <c r="H13" s="717"/>
      <c r="I13" s="717"/>
      <c r="J13" s="717"/>
      <c r="K13" s="717"/>
      <c r="L13" s="717"/>
      <c r="M13" s="717"/>
    </row>
    <row r="14" spans="1:14" ht="15.95" customHeight="1" x14ac:dyDescent="0.3">
      <c r="B14" s="116"/>
      <c r="D14" s="96"/>
      <c r="E14" s="561"/>
      <c r="F14" s="721" t="s">
        <v>220</v>
      </c>
      <c r="G14" s="722"/>
      <c r="H14" s="722"/>
      <c r="I14" s="722"/>
      <c r="J14" s="722"/>
      <c r="K14" s="722"/>
      <c r="L14" s="722"/>
      <c r="M14" s="723"/>
    </row>
    <row r="15" spans="1:14" ht="25.5" customHeight="1" x14ac:dyDescent="0.3">
      <c r="B15" s="116"/>
      <c r="F15" s="111" t="s">
        <v>221</v>
      </c>
      <c r="G15" s="111" t="s">
        <v>222</v>
      </c>
      <c r="H15" s="111" t="s">
        <v>223</v>
      </c>
      <c r="I15" s="111" t="s">
        <v>224</v>
      </c>
      <c r="J15" s="111" t="s">
        <v>225</v>
      </c>
      <c r="K15" s="111" t="s">
        <v>226</v>
      </c>
      <c r="L15" s="111" t="s">
        <v>227</v>
      </c>
      <c r="M15" s="112" t="s">
        <v>228</v>
      </c>
    </row>
    <row r="16" spans="1:14" ht="25.5" customHeight="1" x14ac:dyDescent="0.3">
      <c r="B16" s="116"/>
      <c r="E16" s="455"/>
      <c r="F16" s="114" t="s">
        <v>172</v>
      </c>
      <c r="G16" s="114" t="s">
        <v>173</v>
      </c>
      <c r="H16" s="114" t="s">
        <v>184</v>
      </c>
      <c r="I16" s="114" t="s">
        <v>185</v>
      </c>
      <c r="J16" s="114" t="s">
        <v>186</v>
      </c>
      <c r="K16" s="114" t="s">
        <v>187</v>
      </c>
      <c r="L16" s="114" t="s">
        <v>188</v>
      </c>
      <c r="M16" s="115" t="s">
        <v>189</v>
      </c>
    </row>
    <row r="17" spans="1:14" ht="30" customHeight="1" x14ac:dyDescent="0.3">
      <c r="B17" s="116"/>
      <c r="D17" s="752" t="s">
        <v>343</v>
      </c>
      <c r="E17" s="752"/>
      <c r="F17" s="732"/>
      <c r="G17" s="732"/>
      <c r="H17" s="732"/>
      <c r="I17" s="732"/>
      <c r="J17" s="732"/>
      <c r="K17" s="732"/>
      <c r="L17" s="732"/>
      <c r="M17" s="732"/>
    </row>
    <row r="18" spans="1:14" ht="30" customHeight="1" x14ac:dyDescent="0.3">
      <c r="B18" s="105"/>
      <c r="D18" s="95">
        <v>1</v>
      </c>
      <c r="E18" s="131" t="s">
        <v>344</v>
      </c>
      <c r="F18" s="421" t="s">
        <v>3216</v>
      </c>
      <c r="G18" s="420" t="s">
        <v>3216</v>
      </c>
      <c r="H18" s="420" t="s">
        <v>3217</v>
      </c>
      <c r="I18" s="420" t="s">
        <v>3218</v>
      </c>
      <c r="J18" s="420" t="s">
        <v>3219</v>
      </c>
      <c r="K18" s="420" t="s">
        <v>3220</v>
      </c>
      <c r="L18" s="420" t="s">
        <v>3221</v>
      </c>
      <c r="M18" s="420" t="s">
        <v>3222</v>
      </c>
    </row>
    <row r="19" spans="1:14" ht="30" customHeight="1" x14ac:dyDescent="0.3">
      <c r="B19" s="105"/>
      <c r="D19" s="132">
        <v>2</v>
      </c>
      <c r="E19" s="133" t="s">
        <v>345</v>
      </c>
      <c r="F19" s="427" t="s">
        <v>3223</v>
      </c>
      <c r="G19" s="749"/>
      <c r="H19" s="750"/>
      <c r="I19" s="750"/>
      <c r="J19" s="750"/>
      <c r="K19" s="751"/>
      <c r="L19" s="427" t="s">
        <v>3224</v>
      </c>
      <c r="M19" s="559"/>
    </row>
    <row r="20" spans="1:14" ht="30" customHeight="1" x14ac:dyDescent="0.3">
      <c r="B20" s="105"/>
      <c r="D20" s="746" t="s">
        <v>346</v>
      </c>
      <c r="E20" s="747"/>
      <c r="F20" s="733"/>
      <c r="G20" s="733"/>
      <c r="H20" s="733"/>
      <c r="I20" s="733"/>
      <c r="J20" s="733"/>
      <c r="K20" s="733"/>
      <c r="L20" s="733"/>
      <c r="M20" s="733"/>
    </row>
    <row r="21" spans="1:14" ht="45" customHeight="1" x14ac:dyDescent="0.3">
      <c r="A21" s="83"/>
      <c r="B21" s="105"/>
      <c r="D21" s="95">
        <v>3</v>
      </c>
      <c r="E21" s="134" t="s">
        <v>344</v>
      </c>
      <c r="F21" s="420" t="s">
        <v>3216</v>
      </c>
      <c r="G21" s="420" t="s">
        <v>3216</v>
      </c>
      <c r="H21" s="420" t="s">
        <v>3225</v>
      </c>
      <c r="I21" s="420" t="s">
        <v>3226</v>
      </c>
      <c r="J21" s="420" t="s">
        <v>3227</v>
      </c>
      <c r="K21" s="420" t="s">
        <v>3228</v>
      </c>
      <c r="L21" s="420" t="s">
        <v>3229</v>
      </c>
      <c r="M21" s="420" t="s">
        <v>3230</v>
      </c>
    </row>
    <row r="22" spans="1:14" ht="30" customHeight="1" x14ac:dyDescent="0.3">
      <c r="A22" s="3"/>
      <c r="B22" s="105"/>
      <c r="D22" s="95">
        <v>4</v>
      </c>
      <c r="E22" s="133" t="s">
        <v>345</v>
      </c>
      <c r="F22" s="427" t="s">
        <v>3231</v>
      </c>
      <c r="G22" s="749"/>
      <c r="H22" s="750"/>
      <c r="I22" s="750"/>
      <c r="J22" s="750"/>
      <c r="K22" s="751"/>
      <c r="L22" s="427" t="s">
        <v>3232</v>
      </c>
      <c r="M22" s="559"/>
      <c r="N22" s="89"/>
    </row>
    <row r="23" spans="1:14" ht="18" customHeight="1" x14ac:dyDescent="0.3">
      <c r="B23" s="124"/>
      <c r="D23" s="122"/>
      <c r="E23" s="122"/>
      <c r="F23" s="122"/>
      <c r="G23" s="122"/>
      <c r="H23" s="122"/>
      <c r="I23" s="122"/>
      <c r="J23" s="122"/>
      <c r="K23" s="122"/>
      <c r="L23" s="122"/>
      <c r="M23" s="122"/>
      <c r="N23" s="90"/>
    </row>
    <row r="24" spans="1:14" ht="18" customHeight="1" x14ac:dyDescent="0.3">
      <c r="B24" s="124"/>
      <c r="D24" s="122"/>
      <c r="E24" s="122"/>
      <c r="F24" s="122"/>
      <c r="G24" s="122"/>
      <c r="H24" s="122"/>
      <c r="I24" s="122"/>
      <c r="J24" s="122"/>
      <c r="K24" s="122"/>
      <c r="L24" s="122"/>
      <c r="M24" s="122"/>
      <c r="N24" s="90"/>
    </row>
    <row r="25" spans="1:14" ht="17.25" customHeight="1" x14ac:dyDescent="0.3">
      <c r="B25" s="124"/>
      <c r="D25" s="716" t="s">
        <v>347</v>
      </c>
      <c r="E25" s="716"/>
      <c r="F25" s="716"/>
      <c r="G25" s="716"/>
      <c r="H25" s="716"/>
      <c r="I25" s="716"/>
      <c r="J25" s="716"/>
      <c r="K25" s="716"/>
      <c r="L25" s="716"/>
      <c r="M25" s="716"/>
      <c r="N25" s="92"/>
    </row>
    <row r="26" spans="1:14" ht="16.5" customHeight="1" x14ac:dyDescent="0.3">
      <c r="B26" s="124"/>
      <c r="D26" s="716"/>
      <c r="E26" s="716"/>
      <c r="F26" s="716"/>
      <c r="G26" s="716"/>
      <c r="H26" s="716"/>
      <c r="I26" s="716"/>
      <c r="J26" s="716"/>
      <c r="K26" s="716"/>
      <c r="L26" s="716"/>
      <c r="M26" s="716"/>
      <c r="N26" s="92"/>
    </row>
    <row r="27" spans="1:14" ht="71.25" x14ac:dyDescent="0.3">
      <c r="A27" s="3"/>
      <c r="B27" s="124"/>
      <c r="D27" s="744" t="s">
        <v>348</v>
      </c>
      <c r="E27" s="745"/>
      <c r="F27" s="88" t="s">
        <v>349</v>
      </c>
      <c r="G27" s="88" t="s">
        <v>350</v>
      </c>
      <c r="H27" s="88" t="s">
        <v>351</v>
      </c>
      <c r="I27" s="88" t="s">
        <v>352</v>
      </c>
      <c r="J27" s="135"/>
      <c r="K27" s="135" t="s">
        <v>353</v>
      </c>
      <c r="L27" s="135"/>
      <c r="M27" s="135"/>
      <c r="N27" s="92"/>
    </row>
    <row r="28" spans="1:14" x14ac:dyDescent="0.3">
      <c r="A28" s="3"/>
      <c r="B28" s="124"/>
      <c r="D28" s="744"/>
      <c r="E28" s="745"/>
      <c r="F28" s="93" t="s">
        <v>190</v>
      </c>
      <c r="G28" s="93" t="s">
        <v>191</v>
      </c>
      <c r="H28" s="93" t="s">
        <v>354</v>
      </c>
      <c r="I28" s="93" t="s">
        <v>355</v>
      </c>
      <c r="J28" s="136"/>
      <c r="K28" s="136"/>
      <c r="L28" s="738"/>
      <c r="M28" s="738"/>
    </row>
    <row r="29" spans="1:14" ht="30" customHeight="1" x14ac:dyDescent="0.3">
      <c r="A29" s="3"/>
      <c r="B29" s="124"/>
      <c r="D29" s="137"/>
      <c r="E29" s="138">
        <v>1991</v>
      </c>
      <c r="F29" s="139" t="str">
        <f t="shared" ref="F29:F58" si="0">"= 312"&amp;IF(MAX(E:E)=E29,".2",".1")&amp;" H "&amp;IF(MAX(E:E)=E29,"",E29)</f>
        <v>= 312.1 H 1991</v>
      </c>
      <c r="G29" s="140">
        <v>0</v>
      </c>
      <c r="H29" s="560" t="s">
        <v>1865</v>
      </c>
      <c r="I29" s="119" t="s">
        <v>3175</v>
      </c>
      <c r="J29" s="141"/>
      <c r="K29" s="142"/>
      <c r="L29" s="748"/>
      <c r="M29" s="748"/>
    </row>
    <row r="30" spans="1:14" ht="30" customHeight="1" x14ac:dyDescent="0.3">
      <c r="A30" s="3"/>
      <c r="B30" s="124"/>
      <c r="D30" s="137"/>
      <c r="E30" s="138">
        <v>1992</v>
      </c>
      <c r="F30" s="139" t="str">
        <f t="shared" si="0"/>
        <v>= 312.1 H 1992</v>
      </c>
      <c r="G30" s="140">
        <v>0</v>
      </c>
      <c r="H30" s="560" t="s">
        <v>1865</v>
      </c>
      <c r="I30" s="119" t="s">
        <v>3175</v>
      </c>
      <c r="J30" s="141"/>
      <c r="K30" s="142"/>
      <c r="L30" s="748"/>
      <c r="M30" s="748"/>
    </row>
    <row r="31" spans="1:14" ht="30" customHeight="1" x14ac:dyDescent="0.3">
      <c r="A31" s="3"/>
      <c r="B31" s="124"/>
      <c r="D31" s="137"/>
      <c r="E31" s="138">
        <v>1993</v>
      </c>
      <c r="F31" s="139" t="str">
        <f t="shared" si="0"/>
        <v>= 312.1 H 1993</v>
      </c>
      <c r="G31" s="140">
        <v>0</v>
      </c>
      <c r="H31" s="560" t="s">
        <v>1865</v>
      </c>
      <c r="I31" s="119" t="s">
        <v>3175</v>
      </c>
      <c r="J31" s="141"/>
      <c r="K31" s="142"/>
      <c r="L31" s="748"/>
      <c r="M31" s="748"/>
    </row>
    <row r="32" spans="1:14" ht="30" customHeight="1" x14ac:dyDescent="0.3">
      <c r="A32" s="3"/>
      <c r="B32" s="124"/>
      <c r="D32" s="137"/>
      <c r="E32" s="138">
        <v>1994</v>
      </c>
      <c r="F32" s="139" t="str">
        <f t="shared" si="0"/>
        <v>= 312.1 H 1994</v>
      </c>
      <c r="G32" s="140">
        <v>0</v>
      </c>
      <c r="H32" s="560" t="s">
        <v>1865</v>
      </c>
      <c r="I32" s="119" t="s">
        <v>3175</v>
      </c>
      <c r="J32" s="141"/>
      <c r="K32" s="142"/>
      <c r="L32" s="748"/>
      <c r="M32" s="748"/>
    </row>
    <row r="33" spans="1:13" ht="30" customHeight="1" x14ac:dyDescent="0.3">
      <c r="A33" s="3"/>
      <c r="B33" s="124"/>
      <c r="D33" s="137"/>
      <c r="E33" s="138">
        <v>1995</v>
      </c>
      <c r="F33" s="139" t="str">
        <f t="shared" si="0"/>
        <v>= 312.1 H 1995</v>
      </c>
      <c r="G33" s="140">
        <v>0</v>
      </c>
      <c r="H33" s="560" t="s">
        <v>1865</v>
      </c>
      <c r="I33" s="119" t="s">
        <v>3175</v>
      </c>
      <c r="J33" s="141"/>
      <c r="K33" s="142"/>
      <c r="L33" s="748"/>
      <c r="M33" s="748"/>
    </row>
    <row r="34" spans="1:13" ht="30" customHeight="1" x14ac:dyDescent="0.3">
      <c r="A34" s="3"/>
      <c r="B34" s="124"/>
      <c r="D34" s="137"/>
      <c r="E34" s="138">
        <v>1996</v>
      </c>
      <c r="F34" s="139" t="str">
        <f t="shared" si="0"/>
        <v>= 312.1 H 1996</v>
      </c>
      <c r="G34" s="140">
        <v>0</v>
      </c>
      <c r="H34" s="560" t="s">
        <v>1865</v>
      </c>
      <c r="I34" s="119" t="s">
        <v>3175</v>
      </c>
      <c r="J34" s="141"/>
      <c r="K34" s="142"/>
      <c r="L34" s="748"/>
      <c r="M34" s="748"/>
    </row>
    <row r="35" spans="1:13" ht="30" customHeight="1" x14ac:dyDescent="0.3">
      <c r="A35" s="3"/>
      <c r="B35" s="124"/>
      <c r="D35" s="137"/>
      <c r="E35" s="138">
        <v>1997</v>
      </c>
      <c r="F35" s="139" t="str">
        <f t="shared" si="0"/>
        <v>= 312.1 H 1997</v>
      </c>
      <c r="G35" s="140">
        <v>0</v>
      </c>
      <c r="H35" s="560" t="s">
        <v>1865</v>
      </c>
      <c r="I35" s="119" t="s">
        <v>3175</v>
      </c>
      <c r="J35" s="141"/>
      <c r="K35" s="142"/>
      <c r="L35" s="748"/>
      <c r="M35" s="748"/>
    </row>
    <row r="36" spans="1:13" ht="30" customHeight="1" x14ac:dyDescent="0.3">
      <c r="A36" s="3"/>
      <c r="B36" s="124"/>
      <c r="D36" s="137"/>
      <c r="E36" s="138">
        <v>1998</v>
      </c>
      <c r="F36" s="139" t="str">
        <f t="shared" si="0"/>
        <v>= 312.1 H 1998</v>
      </c>
      <c r="G36" s="140">
        <v>0</v>
      </c>
      <c r="H36" s="560" t="s">
        <v>1865</v>
      </c>
      <c r="I36" s="119" t="s">
        <v>3175</v>
      </c>
      <c r="J36" s="141"/>
      <c r="K36" s="142"/>
      <c r="L36" s="748"/>
      <c r="M36" s="748"/>
    </row>
    <row r="37" spans="1:13" ht="30" customHeight="1" x14ac:dyDescent="0.3">
      <c r="A37" s="3"/>
      <c r="B37" s="124"/>
      <c r="D37" s="137"/>
      <c r="E37" s="138">
        <v>1999</v>
      </c>
      <c r="F37" s="139" t="str">
        <f t="shared" si="0"/>
        <v>= 312.1 H 1999</v>
      </c>
      <c r="G37" s="140">
        <v>0</v>
      </c>
      <c r="H37" s="560" t="s">
        <v>1865</v>
      </c>
      <c r="I37" s="119" t="s">
        <v>3175</v>
      </c>
      <c r="J37" s="141"/>
      <c r="K37" s="142"/>
      <c r="L37" s="748"/>
      <c r="M37" s="748"/>
    </row>
    <row r="38" spans="1:13" ht="30" customHeight="1" x14ac:dyDescent="0.3">
      <c r="A38" s="3"/>
      <c r="B38" s="124"/>
      <c r="D38" s="137"/>
      <c r="E38" s="138">
        <v>2000</v>
      </c>
      <c r="F38" s="139" t="str">
        <f t="shared" si="0"/>
        <v>= 312.1 H 2000</v>
      </c>
      <c r="G38" s="140">
        <v>0</v>
      </c>
      <c r="H38" s="560" t="s">
        <v>1865</v>
      </c>
      <c r="I38" s="119" t="s">
        <v>3175</v>
      </c>
      <c r="J38" s="141"/>
      <c r="K38" s="142"/>
      <c r="L38" s="748"/>
      <c r="M38" s="748"/>
    </row>
    <row r="39" spans="1:13" ht="30" customHeight="1" x14ac:dyDescent="0.3">
      <c r="A39" s="3"/>
      <c r="B39" s="124"/>
      <c r="D39" s="137"/>
      <c r="E39" s="138">
        <v>2001</v>
      </c>
      <c r="F39" s="139" t="str">
        <f t="shared" si="0"/>
        <v>= 312.1 H 2001</v>
      </c>
      <c r="G39" s="140">
        <v>0</v>
      </c>
      <c r="H39" s="560" t="s">
        <v>1865</v>
      </c>
      <c r="I39" s="119" t="s">
        <v>3175</v>
      </c>
      <c r="J39" s="141"/>
      <c r="K39" s="142"/>
      <c r="L39" s="748"/>
      <c r="M39" s="748"/>
    </row>
    <row r="40" spans="1:13" ht="30" customHeight="1" x14ac:dyDescent="0.3">
      <c r="A40" s="3"/>
      <c r="B40" s="124"/>
      <c r="D40" s="137"/>
      <c r="E40" s="138">
        <v>2002</v>
      </c>
      <c r="F40" s="139" t="str">
        <f t="shared" si="0"/>
        <v>= 312.1 H 2002</v>
      </c>
      <c r="G40" s="140">
        <v>0</v>
      </c>
      <c r="H40" s="560" t="s">
        <v>1865</v>
      </c>
      <c r="I40" s="119" t="s">
        <v>3175</v>
      </c>
      <c r="J40" s="141"/>
      <c r="K40" s="142"/>
      <c r="L40" s="748"/>
      <c r="M40" s="748"/>
    </row>
    <row r="41" spans="1:13" ht="30" customHeight="1" x14ac:dyDescent="0.3">
      <c r="A41" s="3"/>
      <c r="B41" s="124"/>
      <c r="D41" s="137"/>
      <c r="E41" s="138">
        <v>2003</v>
      </c>
      <c r="F41" s="139" t="str">
        <f t="shared" si="0"/>
        <v>= 312.1 H 2003</v>
      </c>
      <c r="G41" s="140">
        <v>0</v>
      </c>
      <c r="H41" s="560" t="s">
        <v>1865</v>
      </c>
      <c r="I41" s="119" t="s">
        <v>3175</v>
      </c>
      <c r="J41" s="141"/>
      <c r="K41" s="142"/>
      <c r="L41" s="748"/>
      <c r="M41" s="748"/>
    </row>
    <row r="42" spans="1:13" ht="30" customHeight="1" x14ac:dyDescent="0.3">
      <c r="A42" s="3"/>
      <c r="B42" s="124"/>
      <c r="D42" s="137"/>
      <c r="E42" s="138">
        <v>2004</v>
      </c>
      <c r="F42" s="139" t="str">
        <f t="shared" si="0"/>
        <v>= 312.1 H 2004</v>
      </c>
      <c r="G42" s="140">
        <v>0</v>
      </c>
      <c r="H42" s="560" t="s">
        <v>1865</v>
      </c>
      <c r="I42" s="119" t="s">
        <v>3175</v>
      </c>
      <c r="J42" s="141"/>
      <c r="K42" s="142"/>
      <c r="L42" s="748"/>
      <c r="M42" s="748"/>
    </row>
    <row r="43" spans="1:13" ht="30" customHeight="1" x14ac:dyDescent="0.3">
      <c r="A43" s="3"/>
      <c r="B43" s="124"/>
      <c r="D43" s="137"/>
      <c r="E43" s="138">
        <v>2005</v>
      </c>
      <c r="F43" s="139" t="str">
        <f t="shared" si="0"/>
        <v>= 312.1 H 2005</v>
      </c>
      <c r="G43" s="140">
        <v>0</v>
      </c>
      <c r="H43" s="560" t="s">
        <v>1865</v>
      </c>
      <c r="I43" s="119" t="s">
        <v>3175</v>
      </c>
      <c r="J43" s="141"/>
      <c r="K43" s="142"/>
      <c r="L43" s="748"/>
      <c r="M43" s="748"/>
    </row>
    <row r="44" spans="1:13" ht="30" customHeight="1" x14ac:dyDescent="0.3">
      <c r="A44" s="3"/>
      <c r="B44" s="124"/>
      <c r="D44" s="137"/>
      <c r="E44" s="138">
        <v>2006</v>
      </c>
      <c r="F44" s="139" t="str">
        <f t="shared" si="0"/>
        <v>= 312.1 H 2006</v>
      </c>
      <c r="G44" s="140">
        <v>0</v>
      </c>
      <c r="H44" s="560" t="s">
        <v>1865</v>
      </c>
      <c r="I44" s="119" t="s">
        <v>3175</v>
      </c>
      <c r="J44" s="141"/>
      <c r="K44" s="142"/>
      <c r="L44" s="748"/>
      <c r="M44" s="748"/>
    </row>
    <row r="45" spans="1:13" ht="30" customHeight="1" x14ac:dyDescent="0.3">
      <c r="A45" s="3"/>
      <c r="B45" s="124"/>
      <c r="D45" s="137"/>
      <c r="E45" s="138">
        <v>2007</v>
      </c>
      <c r="F45" s="139" t="str">
        <f t="shared" si="0"/>
        <v>= 312.1 H 2007</v>
      </c>
      <c r="G45" s="140">
        <v>0</v>
      </c>
      <c r="H45" s="560" t="s">
        <v>1865</v>
      </c>
      <c r="I45" s="119" t="s">
        <v>3175</v>
      </c>
      <c r="J45" s="141"/>
      <c r="K45" s="142"/>
      <c r="L45" s="748"/>
      <c r="M45" s="748"/>
    </row>
    <row r="46" spans="1:13" ht="30" customHeight="1" x14ac:dyDescent="0.3">
      <c r="A46" s="3"/>
      <c r="B46" s="124"/>
      <c r="D46" s="137"/>
      <c r="E46" s="138">
        <v>2008</v>
      </c>
      <c r="F46" s="139" t="str">
        <f t="shared" si="0"/>
        <v>= 312.1 H 2008</v>
      </c>
      <c r="G46" s="140">
        <v>0</v>
      </c>
      <c r="H46" s="560" t="s">
        <v>1865</v>
      </c>
      <c r="I46" s="119" t="s">
        <v>3175</v>
      </c>
      <c r="J46" s="141"/>
      <c r="K46" s="142"/>
      <c r="L46" s="748"/>
      <c r="M46" s="748"/>
    </row>
    <row r="47" spans="1:13" ht="30" customHeight="1" x14ac:dyDescent="0.3">
      <c r="A47" s="3"/>
      <c r="B47" s="124"/>
      <c r="D47" s="137"/>
      <c r="E47" s="138">
        <v>2009</v>
      </c>
      <c r="F47" s="139" t="str">
        <f t="shared" si="0"/>
        <v>= 312.1 H 2009</v>
      </c>
      <c r="G47" s="140">
        <v>0</v>
      </c>
      <c r="H47" s="560" t="s">
        <v>1865</v>
      </c>
      <c r="I47" s="119" t="s">
        <v>3175</v>
      </c>
      <c r="J47" s="141"/>
      <c r="K47" s="142"/>
      <c r="L47" s="748"/>
      <c r="M47" s="748"/>
    </row>
    <row r="48" spans="1:13" ht="30" customHeight="1" x14ac:dyDescent="0.3">
      <c r="A48" s="3"/>
      <c r="B48" s="124"/>
      <c r="D48" s="137"/>
      <c r="E48" s="138">
        <v>2010</v>
      </c>
      <c r="F48" s="139" t="str">
        <f t="shared" si="0"/>
        <v>= 312.1 H 2010</v>
      </c>
      <c r="G48" s="140">
        <v>0</v>
      </c>
      <c r="H48" s="560" t="s">
        <v>1865</v>
      </c>
      <c r="I48" s="119" t="s">
        <v>3175</v>
      </c>
      <c r="J48" s="141"/>
      <c r="K48" s="142"/>
      <c r="L48" s="748"/>
      <c r="M48" s="748"/>
    </row>
    <row r="49" spans="1:14" ht="30" customHeight="1" x14ac:dyDescent="0.3">
      <c r="A49" s="3"/>
      <c r="B49" s="124"/>
      <c r="D49" s="137"/>
      <c r="E49" s="138">
        <v>2011</v>
      </c>
      <c r="F49" s="139" t="str">
        <f t="shared" si="0"/>
        <v>= 312.1 H 2011</v>
      </c>
      <c r="G49" s="140">
        <v>0</v>
      </c>
      <c r="H49" s="560" t="s">
        <v>1865</v>
      </c>
      <c r="I49" s="119" t="s">
        <v>3175</v>
      </c>
      <c r="J49" s="141"/>
      <c r="K49" s="142"/>
      <c r="L49" s="748"/>
      <c r="M49" s="748"/>
    </row>
    <row r="50" spans="1:14" ht="30" customHeight="1" x14ac:dyDescent="0.3">
      <c r="A50" s="3"/>
      <c r="B50" s="124"/>
      <c r="D50" s="137"/>
      <c r="E50" s="138">
        <v>2012</v>
      </c>
      <c r="F50" s="139" t="str">
        <f t="shared" si="0"/>
        <v>= 312.1 H 2012</v>
      </c>
      <c r="G50" s="140">
        <v>0</v>
      </c>
      <c r="H50" s="560" t="s">
        <v>1865</v>
      </c>
      <c r="I50" s="119" t="s">
        <v>3175</v>
      </c>
      <c r="J50" s="141"/>
      <c r="K50" s="142"/>
      <c r="L50" s="748"/>
      <c r="M50" s="748"/>
    </row>
    <row r="51" spans="1:14" ht="30" customHeight="1" x14ac:dyDescent="0.3">
      <c r="A51" s="3"/>
      <c r="B51" s="124"/>
      <c r="D51" s="137"/>
      <c r="E51" s="138">
        <v>2013</v>
      </c>
      <c r="F51" s="139" t="str">
        <f t="shared" si="0"/>
        <v>= 312.1 H 2013</v>
      </c>
      <c r="G51" s="140">
        <v>0</v>
      </c>
      <c r="H51" s="560" t="s">
        <v>1865</v>
      </c>
      <c r="I51" s="119" t="s">
        <v>3175</v>
      </c>
      <c r="J51" s="141"/>
      <c r="K51" s="142"/>
      <c r="L51" s="748"/>
      <c r="M51" s="748"/>
    </row>
    <row r="52" spans="1:14" ht="30" customHeight="1" x14ac:dyDescent="0.3">
      <c r="A52" s="3"/>
      <c r="B52" s="124"/>
      <c r="D52" s="137"/>
      <c r="E52" s="138">
        <v>2014</v>
      </c>
      <c r="F52" s="139" t="str">
        <f t="shared" si="0"/>
        <v>= 312.1 H 2014</v>
      </c>
      <c r="G52" s="140">
        <v>0</v>
      </c>
      <c r="H52" s="560" t="s">
        <v>1865</v>
      </c>
      <c r="I52" s="119" t="s">
        <v>3175</v>
      </c>
      <c r="J52" s="141"/>
      <c r="K52" s="142"/>
      <c r="L52" s="748"/>
      <c r="M52" s="748"/>
    </row>
    <row r="53" spans="1:14" ht="30" customHeight="1" x14ac:dyDescent="0.3">
      <c r="A53" s="3"/>
      <c r="B53" s="124"/>
      <c r="D53" s="137"/>
      <c r="E53" s="138">
        <v>2015</v>
      </c>
      <c r="F53" s="139" t="str">
        <f t="shared" si="0"/>
        <v>= 312.1 H 2015</v>
      </c>
      <c r="G53" s="140">
        <v>0</v>
      </c>
      <c r="H53" s="560" t="s">
        <v>1865</v>
      </c>
      <c r="I53" s="119" t="s">
        <v>3175</v>
      </c>
      <c r="J53" s="141"/>
      <c r="K53" s="142"/>
      <c r="L53" s="748"/>
      <c r="M53" s="748"/>
    </row>
    <row r="54" spans="1:14" ht="30" customHeight="1" x14ac:dyDescent="0.3">
      <c r="A54" s="3"/>
      <c r="B54" s="124"/>
      <c r="D54" s="137"/>
      <c r="E54" s="138">
        <v>2016</v>
      </c>
      <c r="F54" s="139" t="str">
        <f t="shared" si="0"/>
        <v>= 312.1 H 2016</v>
      </c>
      <c r="G54" s="140">
        <v>0</v>
      </c>
      <c r="H54" s="560" t="s">
        <v>1865</v>
      </c>
      <c r="I54" s="119" t="s">
        <v>3175</v>
      </c>
      <c r="J54" s="141"/>
      <c r="K54" s="142"/>
      <c r="L54" s="748"/>
      <c r="M54" s="748"/>
    </row>
    <row r="55" spans="1:14" ht="30" customHeight="1" x14ac:dyDescent="0.3">
      <c r="A55" s="3"/>
      <c r="B55" s="124"/>
      <c r="D55" s="137"/>
      <c r="E55" s="138">
        <v>2017</v>
      </c>
      <c r="F55" s="139" t="str">
        <f t="shared" si="0"/>
        <v>= 312.1 H 2017</v>
      </c>
      <c r="G55" s="140">
        <v>0</v>
      </c>
      <c r="H55" s="560" t="s">
        <v>1865</v>
      </c>
      <c r="I55" s="119" t="s">
        <v>3175</v>
      </c>
      <c r="J55" s="141"/>
      <c r="K55" s="142"/>
      <c r="L55" s="748"/>
      <c r="M55" s="748"/>
    </row>
    <row r="56" spans="1:14" ht="30" customHeight="1" x14ac:dyDescent="0.3">
      <c r="A56" s="3"/>
      <c r="B56" s="124"/>
      <c r="D56" s="137"/>
      <c r="E56" s="138">
        <v>2018</v>
      </c>
      <c r="F56" s="139" t="str">
        <f t="shared" si="0"/>
        <v>= 312.1 H 2018</v>
      </c>
      <c r="G56" s="140">
        <v>0</v>
      </c>
      <c r="H56" s="560" t="s">
        <v>3201</v>
      </c>
      <c r="I56" s="119" t="s">
        <v>3175</v>
      </c>
      <c r="J56" s="141"/>
      <c r="K56" s="142"/>
      <c r="L56" s="748"/>
      <c r="M56" s="748"/>
    </row>
    <row r="57" spans="1:14" ht="30" customHeight="1" x14ac:dyDescent="0.3">
      <c r="A57" s="3"/>
      <c r="B57" s="124"/>
      <c r="D57" s="137"/>
      <c r="E57" s="138">
        <v>2019</v>
      </c>
      <c r="F57" s="139" t="str">
        <f t="shared" si="0"/>
        <v>= 312.1 H 2019</v>
      </c>
      <c r="G57" s="140">
        <v>0</v>
      </c>
      <c r="H57" s="560" t="s">
        <v>3201</v>
      </c>
      <c r="I57" s="119" t="s">
        <v>3175</v>
      </c>
      <c r="J57" s="141"/>
      <c r="K57" s="142"/>
      <c r="L57" s="748"/>
      <c r="M57" s="748"/>
    </row>
    <row r="58" spans="1:14" ht="44.25" customHeight="1" x14ac:dyDescent="0.3">
      <c r="A58" s="3"/>
      <c r="B58" s="124"/>
      <c r="D58" s="137"/>
      <c r="E58" s="138">
        <v>2020</v>
      </c>
      <c r="F58" s="139" t="str">
        <f t="shared" si="0"/>
        <v xml:space="preserve">= 312.2 H </v>
      </c>
      <c r="G58" s="574" t="s">
        <v>2796</v>
      </c>
      <c r="H58" s="596" t="s">
        <v>3233</v>
      </c>
      <c r="I58" s="119" t="s">
        <v>3175</v>
      </c>
      <c r="J58" s="141"/>
      <c r="K58" s="142"/>
      <c r="L58" s="748"/>
      <c r="M58" s="748"/>
    </row>
    <row r="59" spans="1:14" ht="17.100000000000001" customHeight="1" x14ac:dyDescent="0.3">
      <c r="D59" s="144"/>
      <c r="E59" s="144"/>
      <c r="F59" s="145"/>
      <c r="G59" s="145"/>
      <c r="H59" s="145"/>
      <c r="I59" s="145"/>
      <c r="J59" s="122"/>
      <c r="K59" s="122"/>
      <c r="L59" s="122"/>
      <c r="M59" s="122"/>
      <c r="N59" s="92"/>
    </row>
    <row r="60" spans="1:14" ht="71.25" customHeight="1" x14ac:dyDescent="0.3">
      <c r="A60" s="146">
        <v>312</v>
      </c>
      <c r="D60" s="744"/>
      <c r="E60" s="745"/>
      <c r="F60" s="110" t="s">
        <v>356</v>
      </c>
      <c r="G60" s="110" t="s">
        <v>357</v>
      </c>
      <c r="H60" s="110" t="s">
        <v>358</v>
      </c>
      <c r="I60" s="110" t="s">
        <v>352</v>
      </c>
      <c r="J60" s="147"/>
      <c r="K60" s="147"/>
      <c r="L60" s="147"/>
      <c r="M60" s="147"/>
      <c r="N60" s="92"/>
    </row>
    <row r="61" spans="1:14" ht="16.5" customHeight="1" x14ac:dyDescent="0.3">
      <c r="D61" s="744"/>
      <c r="E61" s="745"/>
      <c r="F61" s="93" t="s">
        <v>190</v>
      </c>
      <c r="G61" s="93" t="s">
        <v>191</v>
      </c>
      <c r="H61" s="93" t="s">
        <v>354</v>
      </c>
      <c r="I61" s="93" t="s">
        <v>355</v>
      </c>
      <c r="J61" s="148"/>
      <c r="K61" s="148"/>
      <c r="L61" s="148"/>
      <c r="M61" s="148"/>
    </row>
    <row r="62" spans="1:14" ht="30" customHeight="1" x14ac:dyDescent="0.3">
      <c r="A62" s="83"/>
      <c r="D62" s="149">
        <v>2</v>
      </c>
      <c r="E62" s="79" t="s">
        <v>2362</v>
      </c>
      <c r="F62" s="545"/>
      <c r="G62" s="574" t="s">
        <v>2796</v>
      </c>
      <c r="H62" s="139" t="s">
        <v>3155</v>
      </c>
      <c r="I62" s="617" t="s">
        <v>3174</v>
      </c>
      <c r="J62" s="150"/>
      <c r="K62" s="151"/>
      <c r="L62" s="741"/>
      <c r="M62" s="741"/>
    </row>
    <row r="63" spans="1:14" ht="30" customHeight="1" x14ac:dyDescent="0.3">
      <c r="A63" s="3"/>
      <c r="D63" s="742" t="s">
        <v>359</v>
      </c>
      <c r="E63" s="743"/>
      <c r="F63" s="139" t="s">
        <v>3235</v>
      </c>
      <c r="G63" s="139" t="s">
        <v>3331</v>
      </c>
      <c r="H63" s="139" t="s">
        <v>3332</v>
      </c>
      <c r="I63" s="139" t="s">
        <v>3234</v>
      </c>
      <c r="J63" s="740"/>
      <c r="K63" s="740"/>
      <c r="L63" s="741"/>
      <c r="M63" s="740"/>
    </row>
  </sheetData>
  <sheetProtection formatColumns="0"/>
  <mergeCells count="52">
    <mergeCell ref="D25:M26"/>
    <mergeCell ref="G22:K22"/>
    <mergeCell ref="G19:K19"/>
    <mergeCell ref="D17:E17"/>
    <mergeCell ref="L58:M58"/>
    <mergeCell ref="L56:M56"/>
    <mergeCell ref="L57:M57"/>
    <mergeCell ref="L51:M51"/>
    <mergeCell ref="L52:M52"/>
    <mergeCell ref="L53:M53"/>
    <mergeCell ref="L54:M54"/>
    <mergeCell ref="L55:M55"/>
    <mergeCell ref="L46:M46"/>
    <mergeCell ref="L47:M47"/>
    <mergeCell ref="L48:M48"/>
    <mergeCell ref="L49:M49"/>
    <mergeCell ref="L50:M50"/>
    <mergeCell ref="L41:M41"/>
    <mergeCell ref="L42:M42"/>
    <mergeCell ref="L43:M43"/>
    <mergeCell ref="L44:M44"/>
    <mergeCell ref="L45:M45"/>
    <mergeCell ref="L36:M36"/>
    <mergeCell ref="L37:M37"/>
    <mergeCell ref="L38:M38"/>
    <mergeCell ref="L39:M39"/>
    <mergeCell ref="L40:M40"/>
    <mergeCell ref="L28:M28"/>
    <mergeCell ref="D9:N9"/>
    <mergeCell ref="J63:K63"/>
    <mergeCell ref="L63:M63"/>
    <mergeCell ref="D63:E63"/>
    <mergeCell ref="L62:M62"/>
    <mergeCell ref="D27:E28"/>
    <mergeCell ref="D60:E61"/>
    <mergeCell ref="D20:E20"/>
    <mergeCell ref="L29:M29"/>
    <mergeCell ref="L30:M30"/>
    <mergeCell ref="L31:M31"/>
    <mergeCell ref="L32:M32"/>
    <mergeCell ref="L33:M33"/>
    <mergeCell ref="L34:M34"/>
    <mergeCell ref="L35:M35"/>
    <mergeCell ref="C4:F4"/>
    <mergeCell ref="F17:M17"/>
    <mergeCell ref="F20:M20"/>
    <mergeCell ref="G4:H4"/>
    <mergeCell ref="I4:J4"/>
    <mergeCell ref="F14:M14"/>
    <mergeCell ref="D8:J8"/>
    <mergeCell ref="D10:M10"/>
    <mergeCell ref="D12:M13"/>
  </mergeCells>
  <conditionalFormatting sqref="F18:M19 F21:M22 F62:I63 F29:I58">
    <cfRule type="expression" dxfId="223" priority="2">
      <formula>ISNUMBER(F18)</formula>
    </cfRule>
  </conditionalFormatting>
  <dataValidations count="21">
    <dataValidation type="decimal" operator="greaterThanOrEqual" allowBlank="1" showInputMessage="1" showErrorMessage="1" errorTitle="Error" error="One-Year Net Mean must be a loss (positive)" sqref="F18" xr:uid="{00000000-0002-0000-0B00-000000000000}">
      <formula1>0</formula1>
    </dataValidation>
    <dataValidation type="decimal" operator="greaterThanOrEqual" allowBlank="1" showInputMessage="1" showErrorMessage="1" errorTitle="Error" error="One-Year Gross Mean must be a loss (positive)" sqref="F19" xr:uid="{00000000-0002-0000-0B00-000001000000}">
      <formula1>0</formula1>
    </dataValidation>
    <dataValidation type="decimal" operator="greaterThanOrEqual" allowBlank="1" showInputMessage="1" showErrorMessage="1" errorTitle="Error" error="Ultimate Net Mean must be a loss (positive)" sqref="F21" xr:uid="{00000000-0002-0000-0B00-000002000000}">
      <formula1>0</formula1>
    </dataValidation>
    <dataValidation type="decimal" operator="greaterThanOrEqual" allowBlank="1" showInputMessage="1" showErrorMessage="1" errorTitle="Error" error="Ultimate Gross Mean must be a loss (positive)" sqref="F22" xr:uid="{00000000-0002-0000-0B00-000003000000}">
      <formula1>0</formula1>
    </dataValidation>
    <dataValidation type="decimal" operator="greaterThanOrEqual" allowBlank="1" showInputMessage="1" showErrorMessage="1" errorTitle="Error" error="One-Year Net 50th percentile must be a loss (positive)" sqref="G18" xr:uid="{00000000-0002-0000-0B00-000004000000}">
      <formula1>0</formula1>
    </dataValidation>
    <dataValidation type="decimal" operator="greaterThanOrEqual" allowBlank="1" showInputMessage="1" showErrorMessage="1" errorTitle="Error" error="Ultimate Net 50th percentile must be a loss (positive)" sqref="G21" xr:uid="{00000000-0002-0000-0B00-000005000000}">
      <formula1>0</formula1>
    </dataValidation>
    <dataValidation type="custom" operator="greaterThanOrEqual" allowBlank="1" showInputMessage="1" showErrorMessage="1" errorTitle="Error" error="One-Year Net 75th percentile must be _x000a_ 1. a loss (positive) and _x000a_ 2. greater than or equal to One-Year 50th percentile" sqref="H18" xr:uid="{00000000-0002-0000-0B00-000006000000}">
      <formula1>AND(H18&gt;=0,H18&gt;=G18)</formula1>
    </dataValidation>
    <dataValidation type="custom" allowBlank="1" showInputMessage="1" showErrorMessage="1" errorTitle="Error" error="Ultimate 75th percentile must be _x000a_ 1. a loss (positive) and _x000a_ 2. greater than or equal to Ultimate 50th percentile" sqref="H21" xr:uid="{00000000-0002-0000-0B00-000007000000}">
      <formula1>AND(H21&gt;=0,H21&gt;=G21)</formula1>
    </dataValidation>
    <dataValidation type="custom" allowBlank="1" showInputMessage="1" showErrorMessage="1" errorTitle="Error" error="One-Year Net 90th percentile must be _x000a_ 1. a loss (positive) and_x000a_ 2. greater than or equal to One-Year 75th percentile" sqref="I18" xr:uid="{00000000-0002-0000-0B00-000009000000}">
      <formula1>AND(I18&gt;=0,I18&gt;=H18)</formula1>
    </dataValidation>
    <dataValidation type="custom" allowBlank="1" showInputMessage="1" showErrorMessage="1" errorTitle="Error" error="Ultimate Net 90th percentile must be _x000a_ 1. a loss (positive) and _x000a_ 2. greater than or equal to Ultimate 75th percentile_x000a_" sqref="I21" xr:uid="{00000000-0002-0000-0B00-00000A000000}">
      <formula1>AND(I21&gt;=0,I21&gt;=H21)</formula1>
    </dataValidation>
    <dataValidation type="custom" allowBlank="1" showInputMessage="1" showErrorMessage="1" errorTitle="Error" error="One-Year Net 95th percentile must be _x000a_ 1. a loss (positive) and _x000a_ 2. greater than or equal to One-Year 90th percentile" sqref="J18" xr:uid="{00000000-0002-0000-0B00-00000B000000}">
      <formula1>AND(J18&gt;=0,J18&gt;=I18)</formula1>
    </dataValidation>
    <dataValidation type="custom" allowBlank="1" showInputMessage="1" showErrorMessage="1" errorTitle="Error" error="Ultimate Net 95th percentile must be _x000a_ 1. a loss (positive)_x000a_ 2. greater than or equal to Ultimate 90th percentile" sqref="J21" xr:uid="{00000000-0002-0000-0B00-00000C000000}">
      <formula1>AND(J21&gt;=0,J21&gt;=I21)</formula1>
    </dataValidation>
    <dataValidation type="custom" allowBlank="1" showInputMessage="1" showErrorMessage="1" errorTitle="Error" error="One-Year Net 99th percentile must be _x000a_ 1. a loss (positive)_x000a_ 2. greater than or equal to One-Year 95th percentile" sqref="K18" xr:uid="{00000000-0002-0000-0B00-00000D000000}">
      <formula1>AND(K18&gt;=0,K18&gt;=J18)</formula1>
    </dataValidation>
    <dataValidation type="custom" allowBlank="1" showInputMessage="1" showErrorMessage="1" errorTitle="Error" error="Ultimate Net 99th percentile must be _x000a_ 1. a loss (positive)_x000a_ 2. greater than or equal to Ultimate 95th percentile" sqref="K21" xr:uid="{00000000-0002-0000-0B00-00000E000000}">
      <formula1>AND(K21&gt;=0,K21&gt;=J21)</formula1>
    </dataValidation>
    <dataValidation type="custom" allowBlank="1" showInputMessage="1" showErrorMessage="1" errorTitle="Error" error="One-Year Net 99.5th percentile must be _x000a_ 1. a loss (positive)_x000a_ 2. greater than or equal to One-Year 99th percentile" sqref="L18" xr:uid="{00000000-0002-0000-0B00-00000F000000}">
      <formula1>AND(L18&gt;=0,L18&gt;=K18)</formula1>
    </dataValidation>
    <dataValidation type="decimal" operator="greaterThanOrEqual" allowBlank="1" showInputMessage="1" showErrorMessage="1" errorTitle="Error" error="One-Year Gross 99.5th percentile must be a loss (positive)" sqref="L19" xr:uid="{00000000-0002-0000-0B00-000010000000}">
      <formula1>0</formula1>
    </dataValidation>
    <dataValidation type="custom" allowBlank="1" showInputMessage="1" showErrorMessage="1" errorTitle="Error" error="Ultimate Net 99.5th percentile must be _x000a_ 1. a loss (positive)_x000a_ 2. greater than or equal to Ultimate 99th percentile" sqref="L21" xr:uid="{00000000-0002-0000-0B00-000011000000}">
      <formula1>AND(L21&gt;=0,L21&gt;=K21)</formula1>
    </dataValidation>
    <dataValidation type="decimal" operator="greaterThanOrEqual" allowBlank="1" showInputMessage="1" showErrorMessage="1" errorTitle="Error" error="Ultimate Gross 99.5th percentile must be a loss (positive)" sqref="L22" xr:uid="{00000000-0002-0000-0B00-000012000000}">
      <formula1>0</formula1>
    </dataValidation>
    <dataValidation type="custom" allowBlank="1" showInputMessage="1" showErrorMessage="1" errorTitle="Error" error="One-Year Net 99.8th percentile must be _x000a_ 1. a loss (positive)_x000a_ 2. greater than or equal to One-Year 99.5th percentile" sqref="M18" xr:uid="{00000000-0002-0000-0B00-000013000000}">
      <formula1>AND(M18&gt;=0,M18&gt;=L18)</formula1>
    </dataValidation>
    <dataValidation type="custom" allowBlank="1" showInputMessage="1" showErrorMessage="1" errorTitle="Error" error="Ultimate Net 99.8th percentile must be _x000a_ 1.a loss (positive)_x000a_ 2.greater than or equal to Ultimate 99.5th percentile" sqref="M21" xr:uid="{00000000-0002-0000-0B00-000014000000}">
      <formula1>AND(M21&gt;=0,M21&gt;=L21)</formula1>
    </dataValidation>
    <dataValidation errorStyle="warning" operator="greaterThanOrEqual" allowBlank="1" showInputMessage="1" showErrorMessage="1" errorTitle="Warning" error="New Business should normally be a deficit (positive)" sqref="H29:H55" xr:uid="{00000000-0002-0000-0B00-000016000000}"/>
  </dataValidations>
  <pageMargins left="0.70866141732283472" right="0.70866141732283472" top="0.74803149606299213" bottom="0.74803149606299213" header="0.31496062992125984" footer="0.31496062992125984"/>
  <pageSetup paperSize="9" scale="36" fitToHeight="0" orientation="portrait" verticalDpi="90" r:id="rId1"/>
  <headerFooter scaleWithDoc="0">
    <oddHeader>&amp;R&amp;F</oddHeader>
    <oddFooter>&amp;L&amp;D &amp;T&amp;C&amp;1#&amp;"Calibri,Regular"&amp;10 Classification: Confidential&amp;RPage &amp;P of &amp;N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4">
    <pageSetUpPr fitToPage="1"/>
  </sheetPr>
  <dimension ref="B1:I52"/>
  <sheetViews>
    <sheetView zoomScaleNormal="100" workbookViewId="0">
      <pane ySplit="3" topLeftCell="A4" activePane="bottomLeft" state="frozen"/>
      <selection activeCell="B3" sqref="B3"/>
      <selection pane="bottomLeft" activeCell="A4" sqref="A4"/>
    </sheetView>
  </sheetViews>
  <sheetFormatPr defaultRowHeight="15" x14ac:dyDescent="0.25"/>
  <cols>
    <col min="1" max="1" width="13.42578125" style="414" customWidth="1"/>
    <col min="2" max="2" width="11.85546875" style="416" customWidth="1"/>
    <col min="3" max="3" width="11.85546875" style="419" customWidth="1"/>
    <col min="4" max="5" width="28" style="415" customWidth="1"/>
    <col min="6" max="6" width="9.140625" style="415"/>
    <col min="7" max="7" width="44.28515625" style="415" customWidth="1"/>
    <col min="8" max="8" width="40.7109375" style="415" customWidth="1"/>
    <col min="9" max="9" width="12.7109375" style="414" customWidth="1"/>
    <col min="10" max="16384" width="9.140625" style="414"/>
  </cols>
  <sheetData>
    <row r="1" spans="2:9" x14ac:dyDescent="0.25">
      <c r="B1" s="414"/>
    </row>
    <row r="2" spans="2:9" ht="48" customHeight="1" x14ac:dyDescent="0.25">
      <c r="B2" s="672" t="s">
        <v>1812</v>
      </c>
      <c r="C2" s="672"/>
      <c r="D2" s="672"/>
      <c r="E2" s="672"/>
      <c r="F2" s="672"/>
      <c r="G2" s="672"/>
      <c r="H2" s="672"/>
      <c r="I2" s="672"/>
    </row>
    <row r="3" spans="2:9" ht="32.25" customHeight="1" x14ac:dyDescent="0.25">
      <c r="B3" s="417" t="s">
        <v>2427</v>
      </c>
      <c r="C3" s="417" t="s">
        <v>1665</v>
      </c>
      <c r="D3" s="417" t="s">
        <v>2296</v>
      </c>
      <c r="E3" s="417" t="s">
        <v>1501</v>
      </c>
      <c r="F3" s="417" t="s">
        <v>1502</v>
      </c>
      <c r="G3" s="417" t="s">
        <v>1503</v>
      </c>
      <c r="H3" s="417" t="s">
        <v>1357</v>
      </c>
      <c r="I3" s="417" t="s">
        <v>89</v>
      </c>
    </row>
    <row r="4" spans="2:9" ht="30" customHeight="1" x14ac:dyDescent="0.25">
      <c r="B4" s="424" t="s">
        <v>2498</v>
      </c>
      <c r="C4" s="424" t="s">
        <v>1504</v>
      </c>
      <c r="D4" s="425" t="s">
        <v>1714</v>
      </c>
      <c r="E4" s="425" t="s">
        <v>1715</v>
      </c>
      <c r="F4" s="424" t="s">
        <v>1507</v>
      </c>
      <c r="G4" s="425" t="s">
        <v>1716</v>
      </c>
      <c r="H4" s="555"/>
      <c r="I4" s="550" t="s">
        <v>2298</v>
      </c>
    </row>
    <row r="5" spans="2:9" ht="30" customHeight="1" x14ac:dyDescent="0.25">
      <c r="B5" s="424" t="s">
        <v>2499</v>
      </c>
      <c r="C5" s="424" t="s">
        <v>101</v>
      </c>
      <c r="D5" s="425" t="s">
        <v>1717</v>
      </c>
      <c r="E5" s="425" t="s">
        <v>1715</v>
      </c>
      <c r="F5" s="424" t="s">
        <v>1507</v>
      </c>
      <c r="G5" s="425" t="s">
        <v>1718</v>
      </c>
      <c r="H5" s="555"/>
      <c r="I5" s="550" t="s">
        <v>2298</v>
      </c>
    </row>
    <row r="6" spans="2:9" ht="30" customHeight="1" x14ac:dyDescent="0.25">
      <c r="B6" s="424" t="s">
        <v>2500</v>
      </c>
      <c r="C6" s="424" t="s">
        <v>101</v>
      </c>
      <c r="D6" s="425" t="s">
        <v>1717</v>
      </c>
      <c r="E6" s="425" t="s">
        <v>1719</v>
      </c>
      <c r="F6" s="424" t="s">
        <v>1515</v>
      </c>
      <c r="G6" s="425" t="s">
        <v>1720</v>
      </c>
      <c r="H6" s="555"/>
      <c r="I6" s="550" t="s">
        <v>2298</v>
      </c>
    </row>
    <row r="7" spans="2:9" ht="30" customHeight="1" x14ac:dyDescent="0.25">
      <c r="B7" s="424" t="s">
        <v>2501</v>
      </c>
      <c r="C7" s="424" t="s">
        <v>1517</v>
      </c>
      <c r="D7" s="425" t="s">
        <v>1721</v>
      </c>
      <c r="E7" s="425" t="s">
        <v>1715</v>
      </c>
      <c r="F7" s="424" t="s">
        <v>1507</v>
      </c>
      <c r="G7" s="425" t="s">
        <v>1722</v>
      </c>
      <c r="H7" s="555"/>
      <c r="I7" s="550" t="s">
        <v>2298</v>
      </c>
    </row>
    <row r="8" spans="2:9" ht="30" customHeight="1" x14ac:dyDescent="0.25">
      <c r="B8" s="424" t="s">
        <v>2502</v>
      </c>
      <c r="C8" s="424" t="s">
        <v>1723</v>
      </c>
      <c r="D8" s="425" t="s">
        <v>1724</v>
      </c>
      <c r="E8" s="425" t="s">
        <v>1715</v>
      </c>
      <c r="F8" s="424" t="s">
        <v>1507</v>
      </c>
      <c r="G8" s="425" t="s">
        <v>1725</v>
      </c>
      <c r="H8" s="555"/>
      <c r="I8" s="550" t="s">
        <v>2298</v>
      </c>
    </row>
    <row r="9" spans="2:9" ht="30" customHeight="1" x14ac:dyDescent="0.25">
      <c r="B9" s="424" t="s">
        <v>2503</v>
      </c>
      <c r="C9" s="424" t="s">
        <v>1723</v>
      </c>
      <c r="D9" s="425" t="s">
        <v>1724</v>
      </c>
      <c r="E9" s="425" t="s">
        <v>1726</v>
      </c>
      <c r="F9" s="424" t="s">
        <v>1515</v>
      </c>
      <c r="G9" s="425" t="s">
        <v>1727</v>
      </c>
      <c r="H9" s="555"/>
      <c r="I9" s="550" t="s">
        <v>2298</v>
      </c>
    </row>
    <row r="10" spans="2:9" ht="30" customHeight="1" x14ac:dyDescent="0.25">
      <c r="B10" s="424" t="s">
        <v>2504</v>
      </c>
      <c r="C10" s="424" t="s">
        <v>1510</v>
      </c>
      <c r="D10" s="425" t="s">
        <v>1728</v>
      </c>
      <c r="E10" s="425" t="s">
        <v>1715</v>
      </c>
      <c r="F10" s="424" t="s">
        <v>1507</v>
      </c>
      <c r="G10" s="425" t="s">
        <v>1729</v>
      </c>
      <c r="H10" s="555"/>
      <c r="I10" s="550" t="s">
        <v>2298</v>
      </c>
    </row>
    <row r="11" spans="2:9" ht="30" customHeight="1" x14ac:dyDescent="0.25">
      <c r="B11" s="424" t="s">
        <v>2505</v>
      </c>
      <c r="C11" s="424" t="s">
        <v>1521</v>
      </c>
      <c r="D11" s="425" t="s">
        <v>1730</v>
      </c>
      <c r="E11" s="425" t="s">
        <v>1715</v>
      </c>
      <c r="F11" s="424" t="s">
        <v>1507</v>
      </c>
      <c r="G11" s="425" t="s">
        <v>1731</v>
      </c>
      <c r="H11" s="555"/>
      <c r="I11" s="550" t="s">
        <v>2298</v>
      </c>
    </row>
    <row r="12" spans="2:9" ht="30" customHeight="1" x14ac:dyDescent="0.25">
      <c r="B12" s="424" t="s">
        <v>2506</v>
      </c>
      <c r="C12" s="424" t="s">
        <v>1525</v>
      </c>
      <c r="D12" s="425" t="s">
        <v>1732</v>
      </c>
      <c r="E12" s="425" t="s">
        <v>1715</v>
      </c>
      <c r="F12" s="424" t="s">
        <v>1507</v>
      </c>
      <c r="G12" s="425" t="s">
        <v>1733</v>
      </c>
      <c r="H12" s="555"/>
      <c r="I12" s="550" t="s">
        <v>2298</v>
      </c>
    </row>
    <row r="13" spans="2:9" ht="30" customHeight="1" x14ac:dyDescent="0.25">
      <c r="B13" s="424" t="s">
        <v>2507</v>
      </c>
      <c r="C13" s="424" t="s">
        <v>1525</v>
      </c>
      <c r="D13" s="425" t="s">
        <v>1732</v>
      </c>
      <c r="E13" s="425" t="s">
        <v>1687</v>
      </c>
      <c r="F13" s="424" t="s">
        <v>1507</v>
      </c>
      <c r="G13" s="425" t="s">
        <v>1734</v>
      </c>
      <c r="H13" s="555"/>
      <c r="I13" s="576" t="s">
        <v>2300</v>
      </c>
    </row>
    <row r="14" spans="2:9" ht="30" customHeight="1" x14ac:dyDescent="0.25">
      <c r="B14" s="424" t="s">
        <v>2508</v>
      </c>
      <c r="C14" s="424" t="s">
        <v>1544</v>
      </c>
      <c r="D14" s="425" t="s">
        <v>1735</v>
      </c>
      <c r="E14" s="425" t="s">
        <v>1736</v>
      </c>
      <c r="F14" s="424" t="s">
        <v>1507</v>
      </c>
      <c r="G14" s="425" t="s">
        <v>1737</v>
      </c>
      <c r="H14" s="555"/>
      <c r="I14" s="576" t="s">
        <v>2300</v>
      </c>
    </row>
    <row r="15" spans="2:9" ht="30" customHeight="1" x14ac:dyDescent="0.25">
      <c r="B15" s="424" t="s">
        <v>2509</v>
      </c>
      <c r="C15" s="424" t="s">
        <v>1544</v>
      </c>
      <c r="D15" s="425" t="s">
        <v>1735</v>
      </c>
      <c r="E15" s="425" t="s">
        <v>1715</v>
      </c>
      <c r="F15" s="424" t="s">
        <v>1507</v>
      </c>
      <c r="G15" s="425" t="s">
        <v>1738</v>
      </c>
      <c r="H15" s="555"/>
      <c r="I15" s="576" t="s">
        <v>2300</v>
      </c>
    </row>
    <row r="16" spans="2:9" ht="30" customHeight="1" x14ac:dyDescent="0.25">
      <c r="B16" s="424" t="s">
        <v>2510</v>
      </c>
      <c r="C16" s="424" t="s">
        <v>1672</v>
      </c>
      <c r="D16" s="425" t="s">
        <v>1739</v>
      </c>
      <c r="E16" s="425" t="s">
        <v>1715</v>
      </c>
      <c r="F16" s="424" t="s">
        <v>1507</v>
      </c>
      <c r="G16" s="425" t="s">
        <v>1740</v>
      </c>
      <c r="H16" s="555"/>
      <c r="I16" s="576" t="s">
        <v>2300</v>
      </c>
    </row>
    <row r="17" spans="2:9" ht="30" customHeight="1" x14ac:dyDescent="0.25">
      <c r="B17" s="424" t="s">
        <v>2511</v>
      </c>
      <c r="C17" s="424" t="s">
        <v>1672</v>
      </c>
      <c r="D17" s="425" t="s">
        <v>1739</v>
      </c>
      <c r="E17" s="425" t="s">
        <v>1689</v>
      </c>
      <c r="F17" s="424" t="s">
        <v>1507</v>
      </c>
      <c r="G17" s="425" t="s">
        <v>1741</v>
      </c>
      <c r="H17" s="555"/>
      <c r="I17" s="576" t="s">
        <v>2300</v>
      </c>
    </row>
    <row r="18" spans="2:9" ht="30" customHeight="1" x14ac:dyDescent="0.25">
      <c r="B18" s="424" t="s">
        <v>2512</v>
      </c>
      <c r="C18" s="424" t="s">
        <v>1742</v>
      </c>
      <c r="D18" s="425" t="s">
        <v>1743</v>
      </c>
      <c r="E18" s="425" t="s">
        <v>1715</v>
      </c>
      <c r="F18" s="424" t="s">
        <v>1507</v>
      </c>
      <c r="G18" s="425" t="s">
        <v>1744</v>
      </c>
      <c r="H18" s="555"/>
      <c r="I18" s="576" t="s">
        <v>2300</v>
      </c>
    </row>
    <row r="19" spans="2:9" ht="30" customHeight="1" x14ac:dyDescent="0.25">
      <c r="B19" s="424" t="s">
        <v>2513</v>
      </c>
      <c r="C19" s="424" t="s">
        <v>1742</v>
      </c>
      <c r="D19" s="425" t="s">
        <v>1743</v>
      </c>
      <c r="E19" s="425" t="s">
        <v>1745</v>
      </c>
      <c r="F19" s="424" t="s">
        <v>1507</v>
      </c>
      <c r="G19" s="425" t="s">
        <v>1746</v>
      </c>
      <c r="H19" s="555"/>
      <c r="I19" s="576" t="s">
        <v>2300</v>
      </c>
    </row>
    <row r="20" spans="2:9" ht="30" customHeight="1" x14ac:dyDescent="0.25">
      <c r="B20" s="424" t="s">
        <v>2514</v>
      </c>
      <c r="C20" s="424" t="s">
        <v>1570</v>
      </c>
      <c r="D20" s="425" t="s">
        <v>1747</v>
      </c>
      <c r="E20" s="425" t="s">
        <v>1715</v>
      </c>
      <c r="F20" s="424" t="s">
        <v>1507</v>
      </c>
      <c r="G20" s="425" t="s">
        <v>1748</v>
      </c>
      <c r="H20" s="555"/>
      <c r="I20" s="576" t="s">
        <v>2300</v>
      </c>
    </row>
    <row r="21" spans="2:9" ht="30" customHeight="1" x14ac:dyDescent="0.25">
      <c r="B21" s="424" t="s">
        <v>2515</v>
      </c>
      <c r="C21" s="424" t="s">
        <v>1570</v>
      </c>
      <c r="D21" s="425" t="s">
        <v>1747</v>
      </c>
      <c r="E21" s="425" t="s">
        <v>1691</v>
      </c>
      <c r="F21" s="424" t="s">
        <v>1507</v>
      </c>
      <c r="G21" s="425" t="s">
        <v>1749</v>
      </c>
      <c r="H21" s="555"/>
      <c r="I21" s="576" t="s">
        <v>2300</v>
      </c>
    </row>
    <row r="22" spans="2:9" ht="30" customHeight="1" x14ac:dyDescent="0.25">
      <c r="B22" s="424" t="s">
        <v>2516</v>
      </c>
      <c r="C22" s="424" t="s">
        <v>1750</v>
      </c>
      <c r="D22" s="425" t="s">
        <v>1751</v>
      </c>
      <c r="E22" s="425" t="s">
        <v>1715</v>
      </c>
      <c r="F22" s="424" t="s">
        <v>1507</v>
      </c>
      <c r="G22" s="425" t="s">
        <v>1752</v>
      </c>
      <c r="H22" s="555"/>
      <c r="I22" s="576" t="s">
        <v>2300</v>
      </c>
    </row>
    <row r="23" spans="2:9" ht="30" customHeight="1" x14ac:dyDescent="0.25">
      <c r="B23" s="424" t="s">
        <v>2517</v>
      </c>
      <c r="C23" s="424" t="s">
        <v>1750</v>
      </c>
      <c r="D23" s="425" t="s">
        <v>1751</v>
      </c>
      <c r="E23" s="425" t="s">
        <v>1753</v>
      </c>
      <c r="F23" s="424" t="s">
        <v>1507</v>
      </c>
      <c r="G23" s="425" t="s">
        <v>1754</v>
      </c>
      <c r="H23" s="555"/>
      <c r="I23" s="576" t="s">
        <v>2300</v>
      </c>
    </row>
    <row r="24" spans="2:9" ht="30" customHeight="1" x14ac:dyDescent="0.25">
      <c r="B24" s="424" t="s">
        <v>2518</v>
      </c>
      <c r="C24" s="424" t="s">
        <v>1678</v>
      </c>
      <c r="D24" s="425" t="s">
        <v>1755</v>
      </c>
      <c r="E24" s="425" t="s">
        <v>1715</v>
      </c>
      <c r="F24" s="424" t="s">
        <v>1507</v>
      </c>
      <c r="G24" s="425" t="s">
        <v>1756</v>
      </c>
      <c r="H24" s="555"/>
      <c r="I24" s="576" t="s">
        <v>2300</v>
      </c>
    </row>
    <row r="25" spans="2:9" ht="30" customHeight="1" x14ac:dyDescent="0.25">
      <c r="B25" s="424" t="s">
        <v>2519</v>
      </c>
      <c r="C25" s="424" t="s">
        <v>1678</v>
      </c>
      <c r="D25" s="425" t="s">
        <v>1755</v>
      </c>
      <c r="E25" s="425" t="s">
        <v>1693</v>
      </c>
      <c r="F25" s="424" t="s">
        <v>1507</v>
      </c>
      <c r="G25" s="425" t="s">
        <v>1757</v>
      </c>
      <c r="H25" s="555"/>
      <c r="I25" s="576" t="s">
        <v>2300</v>
      </c>
    </row>
    <row r="26" spans="2:9" ht="30" customHeight="1" x14ac:dyDescent="0.25">
      <c r="B26" s="424" t="s">
        <v>2520</v>
      </c>
      <c r="C26" s="424" t="s">
        <v>1758</v>
      </c>
      <c r="D26" s="425" t="s">
        <v>1759</v>
      </c>
      <c r="E26" s="425" t="s">
        <v>1715</v>
      </c>
      <c r="F26" s="424" t="s">
        <v>1507</v>
      </c>
      <c r="G26" s="425" t="s">
        <v>1760</v>
      </c>
      <c r="H26" s="555"/>
      <c r="I26" s="576" t="s">
        <v>2300</v>
      </c>
    </row>
    <row r="27" spans="2:9" ht="30" customHeight="1" x14ac:dyDescent="0.25">
      <c r="B27" s="424" t="s">
        <v>2521</v>
      </c>
      <c r="C27" s="424" t="s">
        <v>1758</v>
      </c>
      <c r="D27" s="425" t="s">
        <v>1759</v>
      </c>
      <c r="E27" s="425" t="s">
        <v>1761</v>
      </c>
      <c r="F27" s="424" t="s">
        <v>1507</v>
      </c>
      <c r="G27" s="425" t="s">
        <v>1762</v>
      </c>
      <c r="H27" s="555"/>
      <c r="I27" s="576" t="s">
        <v>2300</v>
      </c>
    </row>
    <row r="28" spans="2:9" ht="30" customHeight="1" x14ac:dyDescent="0.25">
      <c r="B28" s="424" t="s">
        <v>2522</v>
      </c>
      <c r="C28" s="424" t="s">
        <v>1586</v>
      </c>
      <c r="D28" s="425" t="s">
        <v>1763</v>
      </c>
      <c r="E28" s="425" t="s">
        <v>1715</v>
      </c>
      <c r="F28" s="424" t="s">
        <v>1507</v>
      </c>
      <c r="G28" s="425" t="s">
        <v>1764</v>
      </c>
      <c r="H28" s="555"/>
      <c r="I28" s="576" t="s">
        <v>2300</v>
      </c>
    </row>
    <row r="29" spans="2:9" ht="30" customHeight="1" x14ac:dyDescent="0.25">
      <c r="B29" s="424" t="s">
        <v>2523</v>
      </c>
      <c r="C29" s="424" t="s">
        <v>1586</v>
      </c>
      <c r="D29" s="425" t="s">
        <v>1763</v>
      </c>
      <c r="E29" s="425" t="s">
        <v>1765</v>
      </c>
      <c r="F29" s="424" t="s">
        <v>1507</v>
      </c>
      <c r="G29" s="425" t="s">
        <v>1766</v>
      </c>
      <c r="H29" s="555"/>
      <c r="I29" s="576" t="s">
        <v>2300</v>
      </c>
    </row>
    <row r="30" spans="2:9" ht="30" customHeight="1" x14ac:dyDescent="0.25">
      <c r="B30" s="424" t="s">
        <v>2524</v>
      </c>
      <c r="C30" s="424" t="s">
        <v>1600</v>
      </c>
      <c r="D30" s="425" t="s">
        <v>1767</v>
      </c>
      <c r="E30" s="425" t="s">
        <v>1715</v>
      </c>
      <c r="F30" s="424" t="s">
        <v>1507</v>
      </c>
      <c r="G30" s="425" t="s">
        <v>1768</v>
      </c>
      <c r="H30" s="555"/>
      <c r="I30" s="576" t="s">
        <v>2300</v>
      </c>
    </row>
    <row r="31" spans="2:9" ht="45" customHeight="1" x14ac:dyDescent="0.25">
      <c r="B31" s="424" t="s">
        <v>2525</v>
      </c>
      <c r="C31" s="424" t="s">
        <v>1600</v>
      </c>
      <c r="D31" s="425" t="s">
        <v>1767</v>
      </c>
      <c r="E31" s="425" t="s">
        <v>1769</v>
      </c>
      <c r="F31" s="424" t="s">
        <v>1515</v>
      </c>
      <c r="G31" s="425" t="s">
        <v>1770</v>
      </c>
      <c r="H31" s="555"/>
      <c r="I31" s="550" t="s">
        <v>2298</v>
      </c>
    </row>
    <row r="32" spans="2:9" ht="30" customHeight="1" x14ac:dyDescent="0.25">
      <c r="B32" s="424" t="s">
        <v>2526</v>
      </c>
      <c r="C32" s="424" t="s">
        <v>1606</v>
      </c>
      <c r="D32" s="425" t="s">
        <v>1771</v>
      </c>
      <c r="E32" s="425" t="s">
        <v>1715</v>
      </c>
      <c r="F32" s="424" t="s">
        <v>1507</v>
      </c>
      <c r="G32" s="425" t="s">
        <v>1772</v>
      </c>
      <c r="H32" s="555"/>
      <c r="I32" s="550" t="s">
        <v>2298</v>
      </c>
    </row>
    <row r="33" spans="2:9" ht="45" customHeight="1" x14ac:dyDescent="0.25">
      <c r="B33" s="424" t="s">
        <v>2527</v>
      </c>
      <c r="C33" s="424" t="s">
        <v>1606</v>
      </c>
      <c r="D33" s="425" t="s">
        <v>1771</v>
      </c>
      <c r="E33" s="425" t="s">
        <v>1773</v>
      </c>
      <c r="F33" s="424" t="s">
        <v>1515</v>
      </c>
      <c r="G33" s="425" t="s">
        <v>1774</v>
      </c>
      <c r="H33" s="555"/>
      <c r="I33" s="550" t="s">
        <v>2298</v>
      </c>
    </row>
    <row r="34" spans="2:9" ht="30" customHeight="1" x14ac:dyDescent="0.25">
      <c r="B34" s="424" t="s">
        <v>2526</v>
      </c>
      <c r="C34" s="424" t="s">
        <v>1606</v>
      </c>
      <c r="D34" s="425" t="s">
        <v>1771</v>
      </c>
      <c r="E34" s="425" t="s">
        <v>1715</v>
      </c>
      <c r="F34" s="424" t="s">
        <v>1507</v>
      </c>
      <c r="G34" s="425" t="s">
        <v>1772</v>
      </c>
      <c r="H34" s="555"/>
      <c r="I34" s="550" t="s">
        <v>2298</v>
      </c>
    </row>
    <row r="35" spans="2:9" ht="30" customHeight="1" x14ac:dyDescent="0.25">
      <c r="B35" s="424" t="s">
        <v>2528</v>
      </c>
      <c r="C35" s="424" t="s">
        <v>1606</v>
      </c>
      <c r="D35" s="425" t="s">
        <v>1771</v>
      </c>
      <c r="E35" s="425" t="s">
        <v>1775</v>
      </c>
      <c r="F35" s="424" t="s">
        <v>1507</v>
      </c>
      <c r="G35" s="425" t="s">
        <v>1776</v>
      </c>
      <c r="H35" s="555"/>
      <c r="I35" s="550" t="s">
        <v>2298</v>
      </c>
    </row>
    <row r="36" spans="2:9" ht="30" customHeight="1" x14ac:dyDescent="0.25">
      <c r="B36" s="424" t="s">
        <v>2529</v>
      </c>
      <c r="C36" s="424" t="s">
        <v>1611</v>
      </c>
      <c r="D36" s="425" t="s">
        <v>1777</v>
      </c>
      <c r="E36" s="425" t="s">
        <v>1715</v>
      </c>
      <c r="F36" s="424" t="s">
        <v>1507</v>
      </c>
      <c r="G36" s="425" t="s">
        <v>1778</v>
      </c>
      <c r="H36" s="555"/>
      <c r="I36" s="550" t="s">
        <v>2298</v>
      </c>
    </row>
    <row r="37" spans="2:9" ht="45" customHeight="1" x14ac:dyDescent="0.25">
      <c r="B37" s="424" t="s">
        <v>2530</v>
      </c>
      <c r="C37" s="424" t="s">
        <v>1611</v>
      </c>
      <c r="D37" s="425" t="s">
        <v>1777</v>
      </c>
      <c r="E37" s="425" t="s">
        <v>1779</v>
      </c>
      <c r="F37" s="424" t="s">
        <v>1515</v>
      </c>
      <c r="G37" s="425" t="s">
        <v>1780</v>
      </c>
      <c r="H37" s="555"/>
      <c r="I37" s="550" t="s">
        <v>2298</v>
      </c>
    </row>
    <row r="38" spans="2:9" ht="45" customHeight="1" x14ac:dyDescent="0.25">
      <c r="B38" s="424" t="s">
        <v>2531</v>
      </c>
      <c r="C38" s="424" t="s">
        <v>1681</v>
      </c>
      <c r="D38" s="425" t="s">
        <v>1781</v>
      </c>
      <c r="E38" s="425" t="s">
        <v>1715</v>
      </c>
      <c r="F38" s="424" t="s">
        <v>1507</v>
      </c>
      <c r="G38" s="425" t="s">
        <v>1782</v>
      </c>
      <c r="H38" s="555"/>
      <c r="I38" s="550" t="s">
        <v>2298</v>
      </c>
    </row>
    <row r="39" spans="2:9" ht="45" customHeight="1" x14ac:dyDescent="0.25">
      <c r="B39" s="424" t="s">
        <v>2532</v>
      </c>
      <c r="C39" s="424" t="s">
        <v>1681</v>
      </c>
      <c r="D39" s="425" t="s">
        <v>1781</v>
      </c>
      <c r="E39" s="425" t="s">
        <v>1695</v>
      </c>
      <c r="F39" s="424" t="s">
        <v>1507</v>
      </c>
      <c r="G39" s="425" t="s">
        <v>1783</v>
      </c>
      <c r="H39" s="555"/>
      <c r="I39" s="550" t="s">
        <v>2298</v>
      </c>
    </row>
    <row r="40" spans="2:9" ht="30" customHeight="1" x14ac:dyDescent="0.25">
      <c r="B40" s="424" t="s">
        <v>2533</v>
      </c>
      <c r="C40" s="424" t="s">
        <v>1784</v>
      </c>
      <c r="D40" s="425" t="s">
        <v>1785</v>
      </c>
      <c r="E40" s="425" t="s">
        <v>1715</v>
      </c>
      <c r="F40" s="424" t="s">
        <v>1507</v>
      </c>
      <c r="G40" s="425" t="s">
        <v>1786</v>
      </c>
      <c r="H40" s="555"/>
      <c r="I40" s="550" t="s">
        <v>2298</v>
      </c>
    </row>
    <row r="41" spans="2:9" ht="30" customHeight="1" x14ac:dyDescent="0.25">
      <c r="B41" s="424" t="s">
        <v>2534</v>
      </c>
      <c r="C41" s="424" t="s">
        <v>1784</v>
      </c>
      <c r="D41" s="425" t="s">
        <v>1785</v>
      </c>
      <c r="E41" s="425" t="s">
        <v>1787</v>
      </c>
      <c r="F41" s="424" t="s">
        <v>1507</v>
      </c>
      <c r="G41" s="425" t="s">
        <v>1788</v>
      </c>
      <c r="H41" s="555"/>
      <c r="I41" s="550" t="s">
        <v>2298</v>
      </c>
    </row>
    <row r="42" spans="2:9" ht="48" customHeight="1" x14ac:dyDescent="0.25">
      <c r="B42" s="424" t="s">
        <v>2535</v>
      </c>
      <c r="C42" s="424" t="s">
        <v>1784</v>
      </c>
      <c r="D42" s="425" t="s">
        <v>1785</v>
      </c>
      <c r="E42" s="425" t="s">
        <v>1789</v>
      </c>
      <c r="F42" s="424" t="s">
        <v>1515</v>
      </c>
      <c r="G42" s="425" t="s">
        <v>1790</v>
      </c>
      <c r="H42" s="555"/>
      <c r="I42" s="550" t="s">
        <v>2298</v>
      </c>
    </row>
    <row r="43" spans="2:9" ht="45" customHeight="1" x14ac:dyDescent="0.25">
      <c r="B43" s="424" t="s">
        <v>2762</v>
      </c>
      <c r="C43" s="424" t="s">
        <v>2792</v>
      </c>
      <c r="D43" s="425" t="s">
        <v>1791</v>
      </c>
      <c r="E43" s="425" t="s">
        <v>3342</v>
      </c>
      <c r="F43" s="424"/>
      <c r="G43" s="425"/>
      <c r="H43" s="555" t="s">
        <v>1698</v>
      </c>
      <c r="I43" s="550" t="s">
        <v>2298</v>
      </c>
    </row>
    <row r="44" spans="2:9" ht="45" customHeight="1" x14ac:dyDescent="0.25">
      <c r="B44" s="424" t="s">
        <v>2763</v>
      </c>
      <c r="C44" s="424" t="s">
        <v>2794</v>
      </c>
      <c r="D44" s="425" t="s">
        <v>1791</v>
      </c>
      <c r="E44" s="425" t="s">
        <v>3343</v>
      </c>
      <c r="F44" s="424"/>
      <c r="G44" s="425"/>
      <c r="H44" s="555" t="s">
        <v>1698</v>
      </c>
      <c r="I44" s="550" t="s">
        <v>2298</v>
      </c>
    </row>
    <row r="45" spans="2:9" ht="66.95" customHeight="1" x14ac:dyDescent="0.25">
      <c r="B45" s="424" t="s">
        <v>3327</v>
      </c>
      <c r="C45" s="424" t="s">
        <v>1792</v>
      </c>
      <c r="D45" s="425" t="s">
        <v>1793</v>
      </c>
      <c r="E45" s="425" t="s">
        <v>1794</v>
      </c>
      <c r="F45" s="424" t="s">
        <v>1507</v>
      </c>
      <c r="G45" s="425" t="s">
        <v>1795</v>
      </c>
      <c r="H45" s="555"/>
      <c r="I45" s="550" t="s">
        <v>2298</v>
      </c>
    </row>
    <row r="46" spans="2:9" ht="66.95" customHeight="1" x14ac:dyDescent="0.25">
      <c r="B46" s="424" t="s">
        <v>3328</v>
      </c>
      <c r="C46" s="424" t="s">
        <v>1796</v>
      </c>
      <c r="D46" s="425" t="s">
        <v>1797</v>
      </c>
      <c r="E46" s="425" t="s">
        <v>1798</v>
      </c>
      <c r="F46" s="424" t="s">
        <v>1507</v>
      </c>
      <c r="G46" s="425" t="s">
        <v>1795</v>
      </c>
      <c r="H46" s="555"/>
      <c r="I46" s="550" t="s">
        <v>2298</v>
      </c>
    </row>
    <row r="47" spans="2:9" ht="38.25" customHeight="1" x14ac:dyDescent="0.25">
      <c r="B47" s="424" t="s">
        <v>2536</v>
      </c>
      <c r="C47" s="424" t="s">
        <v>1799</v>
      </c>
      <c r="D47" s="425" t="s">
        <v>358</v>
      </c>
      <c r="E47" s="425" t="s">
        <v>1800</v>
      </c>
      <c r="F47" s="424" t="s">
        <v>1515</v>
      </c>
      <c r="G47" s="425" t="s">
        <v>1801</v>
      </c>
      <c r="H47" s="555" t="s">
        <v>1802</v>
      </c>
      <c r="I47" s="550" t="s">
        <v>2298</v>
      </c>
    </row>
    <row r="48" spans="2:9" ht="45" customHeight="1" x14ac:dyDescent="0.25">
      <c r="B48" s="424" t="s">
        <v>2539</v>
      </c>
      <c r="C48" s="424" t="s">
        <v>2793</v>
      </c>
      <c r="D48" s="425" t="s">
        <v>358</v>
      </c>
      <c r="E48" s="425" t="s">
        <v>2835</v>
      </c>
      <c r="F48" s="424" t="s">
        <v>1515</v>
      </c>
      <c r="G48" s="425" t="s">
        <v>1803</v>
      </c>
      <c r="H48" s="555" t="s">
        <v>1802</v>
      </c>
      <c r="I48" s="550" t="s">
        <v>2298</v>
      </c>
    </row>
    <row r="49" spans="2:9" ht="66.95" customHeight="1" x14ac:dyDescent="0.25">
      <c r="B49" s="424" t="s">
        <v>2537</v>
      </c>
      <c r="C49" s="424" t="s">
        <v>1804</v>
      </c>
      <c r="D49" s="425" t="s">
        <v>1805</v>
      </c>
      <c r="E49" s="425" t="s">
        <v>1806</v>
      </c>
      <c r="F49" s="424" t="s">
        <v>1515</v>
      </c>
      <c r="G49" s="425" t="s">
        <v>1807</v>
      </c>
      <c r="H49" s="555"/>
      <c r="I49" s="550" t="s">
        <v>2298</v>
      </c>
    </row>
    <row r="50" spans="2:9" ht="66.95" customHeight="1" x14ac:dyDescent="0.25">
      <c r="B50" s="424" t="s">
        <v>2537</v>
      </c>
      <c r="C50" s="424" t="s">
        <v>1804</v>
      </c>
      <c r="D50" s="425" t="s">
        <v>1805</v>
      </c>
      <c r="E50" s="425" t="s">
        <v>1808</v>
      </c>
      <c r="F50" s="424" t="s">
        <v>1507</v>
      </c>
      <c r="G50" s="425" t="s">
        <v>1795</v>
      </c>
      <c r="H50" s="555"/>
      <c r="I50" s="550" t="s">
        <v>2298</v>
      </c>
    </row>
    <row r="51" spans="2:9" ht="30" customHeight="1" x14ac:dyDescent="0.25">
      <c r="B51" s="424" t="s">
        <v>2795</v>
      </c>
      <c r="C51" s="424" t="s">
        <v>2797</v>
      </c>
      <c r="D51" s="425" t="s">
        <v>1805</v>
      </c>
      <c r="E51" s="425" t="s">
        <v>3343</v>
      </c>
      <c r="F51" s="424"/>
      <c r="G51" s="425"/>
      <c r="H51" s="555" t="s">
        <v>1698</v>
      </c>
      <c r="I51" s="550" t="s">
        <v>2298</v>
      </c>
    </row>
    <row r="52" spans="2:9" ht="25.5" x14ac:dyDescent="0.25">
      <c r="B52" s="424" t="s">
        <v>2538</v>
      </c>
      <c r="C52" s="424" t="s">
        <v>355</v>
      </c>
      <c r="D52" s="425" t="s">
        <v>1809</v>
      </c>
      <c r="E52" s="425" t="s">
        <v>1810</v>
      </c>
      <c r="F52" s="424" t="s">
        <v>1507</v>
      </c>
      <c r="G52" s="425" t="s">
        <v>1811</v>
      </c>
      <c r="H52" s="555"/>
      <c r="I52" s="550" t="s">
        <v>2298</v>
      </c>
    </row>
  </sheetData>
  <mergeCells count="1">
    <mergeCell ref="B2:I2"/>
  </mergeCells>
  <conditionalFormatting sqref="F1 F53:F65506">
    <cfRule type="cellIs" dxfId="222" priority="24" stopIfTrue="1" operator="equal">
      <formula>"Pre-populated"</formula>
    </cfRule>
    <cfRule type="cellIs" dxfId="221" priority="25" stopIfTrue="1" operator="equal">
      <formula>"Validation"</formula>
    </cfRule>
  </conditionalFormatting>
  <conditionalFormatting sqref="C4:H22 B3:B43 B45:H50 B53:H998 C24:H43 C23:D23 F23:H23 B51:D52 F51:H52">
    <cfRule type="expression" dxfId="220" priority="17">
      <formula>OR($I3="New",$I3="Updated")</formula>
    </cfRule>
  </conditionalFormatting>
  <conditionalFormatting sqref="F4:F43 F45:F998">
    <cfRule type="cellIs" dxfId="219" priority="13" stopIfTrue="1" operator="equal">
      <formula>"Validation"</formula>
    </cfRule>
    <cfRule type="cellIs" dxfId="218" priority="14" operator="equal">
      <formula>"Pre-populated"</formula>
    </cfRule>
  </conditionalFormatting>
  <conditionalFormatting sqref="I4:I43 I45:I998">
    <cfRule type="cellIs" dxfId="217" priority="15" operator="equal">
      <formula>"Updated"</formula>
    </cfRule>
    <cfRule type="cellIs" dxfId="216" priority="16" operator="equal">
      <formula>"New"</formula>
    </cfRule>
  </conditionalFormatting>
  <conditionalFormatting sqref="B1">
    <cfRule type="expression" dxfId="215" priority="12">
      <formula>OR($I1="New",$I1="Updated")</formula>
    </cfRule>
  </conditionalFormatting>
  <conditionalFormatting sqref="B44:D44 F44:H44">
    <cfRule type="expression" dxfId="214" priority="11">
      <formula>OR($I44="New",$I44="Updated")</formula>
    </cfRule>
  </conditionalFormatting>
  <conditionalFormatting sqref="F44">
    <cfRule type="cellIs" dxfId="213" priority="7" stopIfTrue="1" operator="equal">
      <formula>"Validation"</formula>
    </cfRule>
    <cfRule type="cellIs" dxfId="212" priority="8" operator="equal">
      <formula>"Pre-populated"</formula>
    </cfRule>
  </conditionalFormatting>
  <conditionalFormatting sqref="I44">
    <cfRule type="cellIs" dxfId="211" priority="9" operator="equal">
      <formula>"Updated"</formula>
    </cfRule>
    <cfRule type="cellIs" dxfId="210" priority="10" operator="equal">
      <formula>"New"</formula>
    </cfRule>
  </conditionalFormatting>
  <conditionalFormatting sqref="E44">
    <cfRule type="expression" dxfId="209" priority="4">
      <formula>OR($I44="New",$I44="Updated")</formula>
    </cfRule>
  </conditionalFormatting>
  <conditionalFormatting sqref="E51">
    <cfRule type="expression" dxfId="208" priority="3">
      <formula>OR($I51="New",$I51="Updated")</formula>
    </cfRule>
  </conditionalFormatting>
  <conditionalFormatting sqref="E23">
    <cfRule type="expression" dxfId="207" priority="2">
      <formula>OR($I23="New",$I23="Updated")</formula>
    </cfRule>
  </conditionalFormatting>
  <conditionalFormatting sqref="E52">
    <cfRule type="expression" dxfId="206" priority="1">
      <formula>OR($I52="New",$I52="Updated")</formula>
    </cfRule>
  </conditionalFormatting>
  <pageMargins left="0.70866141732283472" right="0.70866141732283472" top="0.74803149606299213" bottom="0.74803149606299213" header="0.31496062992125984" footer="0.31496062992125984"/>
  <pageSetup paperSize="9" scale="82" fitToHeight="0" orientation="landscape" verticalDpi="1200" r:id="rId1"/>
  <headerFooter>
    <oddFooter>&amp;C&amp;1#&amp;"Calibri"&amp;10 Classification: Confidential</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5AC3B4FB-819F-4AFD-A730-C67BDC89EEB5}">
          <x14:formula1>
            <xm:f>RS_ValueSource!$E$41:$E$43</xm:f>
          </x14:formula1>
          <xm:sqref>F4:F52</xm:sqref>
        </x14:dataValidation>
        <x14:dataValidation type="list" allowBlank="1" showInputMessage="1" showErrorMessage="1" xr:uid="{B6E70136-9970-4295-88E8-6541619603B3}">
          <x14:formula1>
            <xm:f>RS_ValueSource!$E$38:$E$40</xm:f>
          </x14:formula1>
          <xm:sqref>I4:I52</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9">
    <pageSetUpPr fitToPage="1"/>
  </sheetPr>
  <dimension ref="A1:V60"/>
  <sheetViews>
    <sheetView showGridLines="0" view="pageBreakPreview" zoomScaleNormal="70" zoomScaleSheetLayoutView="100" workbookViewId="0"/>
  </sheetViews>
  <sheetFormatPr defaultColWidth="10.42578125" defaultRowHeight="16.5" x14ac:dyDescent="0.3"/>
  <cols>
    <col min="1" max="1" width="2" style="19" customWidth="1"/>
    <col min="2" max="2" width="2.5703125" style="19" customWidth="1"/>
    <col min="3" max="3" width="3.140625" style="19" customWidth="1"/>
    <col min="4" max="10" width="18" style="19" customWidth="1"/>
    <col min="11" max="11" width="23.140625" style="19" customWidth="1"/>
    <col min="12" max="18" width="18" style="19" customWidth="1"/>
    <col min="19" max="19" width="26.28515625" style="19" customWidth="1"/>
    <col min="20" max="21" width="18" style="19" customWidth="1"/>
    <col min="22" max="22" width="7.7109375" style="19" customWidth="1"/>
    <col min="23" max="16384" width="10.42578125" style="19"/>
  </cols>
  <sheetData>
    <row r="1" spans="1:22" x14ac:dyDescent="0.3">
      <c r="A1" s="3"/>
    </row>
    <row r="2" spans="1:22" x14ac:dyDescent="0.3">
      <c r="A2" s="3"/>
    </row>
    <row r="3" spans="1:22" x14ac:dyDescent="0.3">
      <c r="A3" s="3"/>
    </row>
    <row r="4" spans="1:22" ht="9" customHeight="1" x14ac:dyDescent="0.3">
      <c r="A4" s="3"/>
    </row>
    <row r="5" spans="1:22" ht="29.25" customHeight="1" x14ac:dyDescent="0.3">
      <c r="B5" s="152"/>
      <c r="C5" s="126" t="s">
        <v>83</v>
      </c>
      <c r="D5" s="152"/>
      <c r="E5" s="153"/>
      <c r="F5" s="757"/>
      <c r="G5" s="757"/>
      <c r="H5" s="757"/>
      <c r="I5" s="757"/>
      <c r="J5" s="757"/>
      <c r="K5" s="757"/>
      <c r="L5" s="757"/>
      <c r="M5" s="757"/>
      <c r="N5" s="757"/>
      <c r="O5" s="757"/>
      <c r="P5" s="757"/>
      <c r="Q5" s="757"/>
      <c r="R5" s="757"/>
      <c r="S5" s="153"/>
      <c r="T5" s="154"/>
      <c r="U5" s="155" t="s">
        <v>84</v>
      </c>
      <c r="V5" s="156" t="str">
        <f>'010'!E8</f>
        <v>1234</v>
      </c>
    </row>
    <row r="6" spans="1:22" ht="15" customHeight="1" x14ac:dyDescent="0.3">
      <c r="E6" s="108"/>
      <c r="F6" s="108"/>
      <c r="G6" s="108"/>
      <c r="H6" s="108"/>
    </row>
    <row r="7" spans="1:22" ht="25.5" customHeight="1" x14ac:dyDescent="0.3">
      <c r="A7" s="3"/>
      <c r="C7" s="74"/>
      <c r="D7" s="753" t="s">
        <v>760</v>
      </c>
      <c r="E7" s="753"/>
      <c r="F7" s="753"/>
      <c r="G7" s="753"/>
      <c r="H7" s="753"/>
      <c r="I7" s="753"/>
      <c r="J7" s="753"/>
      <c r="K7" s="753"/>
      <c r="L7" s="753"/>
      <c r="M7" s="753"/>
      <c r="N7" s="753"/>
      <c r="O7" s="753"/>
      <c r="P7" s="753"/>
      <c r="Q7" s="753"/>
      <c r="R7" s="753"/>
      <c r="S7" s="753"/>
      <c r="T7" s="753"/>
      <c r="U7" s="753"/>
    </row>
    <row r="8" spans="1:22" x14ac:dyDescent="0.3">
      <c r="E8" s="3"/>
    </row>
    <row r="9" spans="1:22" ht="15.75" customHeight="1" x14ac:dyDescent="0.3">
      <c r="C9" s="74"/>
      <c r="D9" s="730" t="s">
        <v>761</v>
      </c>
      <c r="E9" s="730"/>
      <c r="F9" s="730"/>
      <c r="G9" s="730"/>
      <c r="H9" s="730"/>
      <c r="I9" s="730"/>
    </row>
    <row r="10" spans="1:22" ht="9.75" customHeight="1" x14ac:dyDescent="0.3">
      <c r="D10" s="730"/>
      <c r="E10" s="730"/>
      <c r="F10" s="730"/>
      <c r="G10" s="730"/>
      <c r="H10" s="730"/>
      <c r="I10" s="730"/>
    </row>
    <row r="11" spans="1:22" x14ac:dyDescent="0.3">
      <c r="B11" s="157"/>
      <c r="C11" s="117"/>
      <c r="D11" s="730"/>
      <c r="E11" s="730"/>
      <c r="F11" s="730"/>
      <c r="G11" s="730"/>
      <c r="H11" s="730"/>
      <c r="I11" s="730"/>
    </row>
    <row r="12" spans="1:22" ht="15.95" customHeight="1" x14ac:dyDescent="0.3">
      <c r="B12" s="157"/>
      <c r="C12" s="105"/>
    </row>
    <row r="13" spans="1:22" x14ac:dyDescent="0.3">
      <c r="B13" s="157"/>
      <c r="C13" s="105"/>
      <c r="D13" s="754" t="s">
        <v>762</v>
      </c>
      <c r="E13" s="684" t="s">
        <v>763</v>
      </c>
      <c r="F13" s="761"/>
      <c r="G13" s="685"/>
      <c r="H13" s="684" t="s">
        <v>764</v>
      </c>
      <c r="I13" s="761"/>
      <c r="J13" s="685"/>
      <c r="K13" s="75" t="s">
        <v>765</v>
      </c>
      <c r="L13" s="684" t="s">
        <v>766</v>
      </c>
      <c r="M13" s="761"/>
      <c r="N13" s="685"/>
      <c r="O13" s="684" t="s">
        <v>767</v>
      </c>
      <c r="P13" s="761"/>
      <c r="Q13" s="685"/>
      <c r="R13" s="158"/>
      <c r="S13" s="572" t="s">
        <v>768</v>
      </c>
      <c r="T13" s="159"/>
      <c r="U13" s="91" t="s">
        <v>769</v>
      </c>
    </row>
    <row r="14" spans="1:22" ht="22.5" customHeight="1" x14ac:dyDescent="0.3">
      <c r="B14" s="157"/>
      <c r="C14" s="105"/>
      <c r="D14" s="755"/>
      <c r="E14" s="758" t="s">
        <v>770</v>
      </c>
      <c r="F14" s="758" t="s">
        <v>771</v>
      </c>
      <c r="G14" s="758" t="s">
        <v>772</v>
      </c>
      <c r="H14" s="758" t="s">
        <v>773</v>
      </c>
      <c r="I14" s="758" t="s">
        <v>774</v>
      </c>
      <c r="J14" s="758" t="s">
        <v>772</v>
      </c>
      <c r="K14" s="758" t="s">
        <v>775</v>
      </c>
      <c r="L14" s="758" t="s">
        <v>770</v>
      </c>
      <c r="M14" s="758" t="s">
        <v>771</v>
      </c>
      <c r="N14" s="758" t="s">
        <v>772</v>
      </c>
      <c r="O14" s="758" t="s">
        <v>773</v>
      </c>
      <c r="P14" s="758" t="s">
        <v>774</v>
      </c>
      <c r="Q14" s="758" t="s">
        <v>772</v>
      </c>
      <c r="R14" s="758" t="s">
        <v>776</v>
      </c>
      <c r="S14" s="758" t="s">
        <v>777</v>
      </c>
      <c r="T14" s="758" t="s">
        <v>778</v>
      </c>
      <c r="U14" s="758" t="s">
        <v>779</v>
      </c>
    </row>
    <row r="15" spans="1:22" ht="15.95" customHeight="1" x14ac:dyDescent="0.3">
      <c r="B15" s="157"/>
      <c r="C15" s="113"/>
      <c r="D15" s="755"/>
      <c r="E15" s="759"/>
      <c r="F15" s="759"/>
      <c r="G15" s="759"/>
      <c r="H15" s="759"/>
      <c r="I15" s="759"/>
      <c r="J15" s="759"/>
      <c r="K15" s="759"/>
      <c r="L15" s="759"/>
      <c r="M15" s="759"/>
      <c r="N15" s="759"/>
      <c r="O15" s="759"/>
      <c r="P15" s="759"/>
      <c r="Q15" s="759"/>
      <c r="R15" s="759"/>
      <c r="S15" s="759"/>
      <c r="T15" s="759"/>
      <c r="U15" s="759"/>
    </row>
    <row r="16" spans="1:22" ht="20.100000000000001" customHeight="1" x14ac:dyDescent="0.3">
      <c r="B16" s="160"/>
      <c r="C16" s="117"/>
      <c r="D16" s="755"/>
      <c r="E16" s="759"/>
      <c r="F16" s="759"/>
      <c r="G16" s="759"/>
      <c r="H16" s="759"/>
      <c r="I16" s="759"/>
      <c r="J16" s="759"/>
      <c r="K16" s="759"/>
      <c r="L16" s="759"/>
      <c r="M16" s="759"/>
      <c r="N16" s="759"/>
      <c r="O16" s="759"/>
      <c r="P16" s="759"/>
      <c r="Q16" s="759"/>
      <c r="R16" s="759"/>
      <c r="S16" s="759"/>
      <c r="T16" s="759"/>
      <c r="U16" s="759"/>
    </row>
    <row r="17" spans="2:21" ht="20.100000000000001" customHeight="1" x14ac:dyDescent="0.3">
      <c r="B17" s="157"/>
      <c r="C17" s="762"/>
      <c r="D17" s="756"/>
      <c r="E17" s="760"/>
      <c r="F17" s="760"/>
      <c r="G17" s="760"/>
      <c r="H17" s="760"/>
      <c r="I17" s="760"/>
      <c r="J17" s="760"/>
      <c r="K17" s="760"/>
      <c r="L17" s="760"/>
      <c r="M17" s="760"/>
      <c r="N17" s="760"/>
      <c r="O17" s="760"/>
      <c r="P17" s="760"/>
      <c r="Q17" s="760"/>
      <c r="R17" s="760"/>
      <c r="S17" s="760"/>
      <c r="T17" s="760"/>
      <c r="U17" s="760"/>
    </row>
    <row r="18" spans="2:21" ht="20.100000000000001" customHeight="1" x14ac:dyDescent="0.3">
      <c r="B18" s="157"/>
      <c r="C18" s="762"/>
      <c r="D18" s="161"/>
      <c r="E18" s="163" t="s">
        <v>172</v>
      </c>
      <c r="F18" s="163" t="s">
        <v>173</v>
      </c>
      <c r="G18" s="163" t="s">
        <v>184</v>
      </c>
      <c r="H18" s="163" t="s">
        <v>185</v>
      </c>
      <c r="I18" s="163" t="s">
        <v>186</v>
      </c>
      <c r="J18" s="163" t="s">
        <v>187</v>
      </c>
      <c r="K18" s="162" t="s">
        <v>188</v>
      </c>
      <c r="L18" s="163" t="s">
        <v>189</v>
      </c>
      <c r="M18" s="163" t="s">
        <v>190</v>
      </c>
      <c r="N18" s="163" t="s">
        <v>191</v>
      </c>
      <c r="O18" s="163" t="s">
        <v>354</v>
      </c>
      <c r="P18" s="163" t="s">
        <v>355</v>
      </c>
      <c r="Q18" s="163" t="s">
        <v>780</v>
      </c>
      <c r="R18" s="163" t="s">
        <v>781</v>
      </c>
      <c r="S18" s="162" t="s">
        <v>782</v>
      </c>
      <c r="T18" s="163" t="s">
        <v>783</v>
      </c>
      <c r="U18" s="164" t="s">
        <v>784</v>
      </c>
    </row>
    <row r="19" spans="2:21" ht="24" customHeight="1" x14ac:dyDescent="0.3">
      <c r="B19" s="157"/>
      <c r="C19" s="117"/>
      <c r="D19" s="165">
        <v>1991</v>
      </c>
      <c r="E19" s="621" t="s">
        <v>3204</v>
      </c>
      <c r="F19" s="621" t="s">
        <v>3205</v>
      </c>
      <c r="G19" s="594" t="s">
        <v>3206</v>
      </c>
      <c r="H19" s="594" t="s">
        <v>3207</v>
      </c>
      <c r="I19" s="594" t="s">
        <v>3208</v>
      </c>
      <c r="J19" s="594" t="s">
        <v>3209</v>
      </c>
      <c r="K19" s="119" t="s">
        <v>3171</v>
      </c>
      <c r="L19" s="594" t="s">
        <v>3210</v>
      </c>
      <c r="M19" s="594" t="s">
        <v>3211</v>
      </c>
      <c r="N19" s="594" t="s">
        <v>3212</v>
      </c>
      <c r="O19" s="594" t="s">
        <v>3213</v>
      </c>
      <c r="P19" s="594" t="s">
        <v>3214</v>
      </c>
      <c r="Q19" s="594" t="s">
        <v>3215</v>
      </c>
      <c r="R19" s="594" t="s">
        <v>3201</v>
      </c>
      <c r="S19" s="197" t="s">
        <v>3172</v>
      </c>
      <c r="T19" s="623"/>
      <c r="U19" s="197" t="s">
        <v>3173</v>
      </c>
    </row>
    <row r="20" spans="2:21" ht="24" customHeight="1" x14ac:dyDescent="0.3">
      <c r="B20" s="157"/>
      <c r="C20" s="117"/>
      <c r="D20" s="165">
        <v>1992</v>
      </c>
      <c r="E20" s="594" t="s">
        <v>3204</v>
      </c>
      <c r="F20" s="594" t="s">
        <v>3205</v>
      </c>
      <c r="G20" s="594" t="s">
        <v>3206</v>
      </c>
      <c r="H20" s="594" t="s">
        <v>3207</v>
      </c>
      <c r="I20" s="594" t="s">
        <v>3208</v>
      </c>
      <c r="J20" s="594" t="s">
        <v>3209</v>
      </c>
      <c r="K20" s="119" t="s">
        <v>3171</v>
      </c>
      <c r="L20" s="594" t="s">
        <v>3210</v>
      </c>
      <c r="M20" s="594" t="s">
        <v>3211</v>
      </c>
      <c r="N20" s="594" t="s">
        <v>3212</v>
      </c>
      <c r="O20" s="594" t="s">
        <v>3213</v>
      </c>
      <c r="P20" s="594" t="s">
        <v>3214</v>
      </c>
      <c r="Q20" s="594" t="s">
        <v>3215</v>
      </c>
      <c r="R20" s="594" t="s">
        <v>3201</v>
      </c>
      <c r="S20" s="197" t="s">
        <v>3172</v>
      </c>
      <c r="T20" s="623"/>
      <c r="U20" s="197" t="s">
        <v>3173</v>
      </c>
    </row>
    <row r="21" spans="2:21" ht="24" customHeight="1" x14ac:dyDescent="0.3">
      <c r="B21" s="157"/>
      <c r="C21" s="117"/>
      <c r="D21" s="165">
        <v>1993</v>
      </c>
      <c r="E21" s="594" t="s">
        <v>3204</v>
      </c>
      <c r="F21" s="594" t="s">
        <v>3205</v>
      </c>
      <c r="G21" s="594" t="s">
        <v>3206</v>
      </c>
      <c r="H21" s="594" t="s">
        <v>3207</v>
      </c>
      <c r="I21" s="594" t="s">
        <v>3208</v>
      </c>
      <c r="J21" s="594" t="s">
        <v>3209</v>
      </c>
      <c r="K21" s="119" t="s">
        <v>3171</v>
      </c>
      <c r="L21" s="594" t="s">
        <v>3210</v>
      </c>
      <c r="M21" s="594" t="s">
        <v>3211</v>
      </c>
      <c r="N21" s="594" t="s">
        <v>3212</v>
      </c>
      <c r="O21" s="594" t="s">
        <v>3213</v>
      </c>
      <c r="P21" s="594" t="s">
        <v>3214</v>
      </c>
      <c r="Q21" s="594" t="s">
        <v>3215</v>
      </c>
      <c r="R21" s="594" t="s">
        <v>3201</v>
      </c>
      <c r="S21" s="197" t="s">
        <v>3172</v>
      </c>
      <c r="T21" s="623"/>
      <c r="U21" s="197" t="s">
        <v>3173</v>
      </c>
    </row>
    <row r="22" spans="2:21" ht="24" customHeight="1" x14ac:dyDescent="0.3">
      <c r="B22" s="157"/>
      <c r="C22" s="117"/>
      <c r="D22" s="165">
        <v>1994</v>
      </c>
      <c r="E22" s="594" t="s">
        <v>3204</v>
      </c>
      <c r="F22" s="594" t="s">
        <v>3205</v>
      </c>
      <c r="G22" s="594" t="s">
        <v>3206</v>
      </c>
      <c r="H22" s="594" t="s">
        <v>3207</v>
      </c>
      <c r="I22" s="594" t="s">
        <v>3208</v>
      </c>
      <c r="J22" s="594" t="s">
        <v>3209</v>
      </c>
      <c r="K22" s="119" t="s">
        <v>3171</v>
      </c>
      <c r="L22" s="594" t="s">
        <v>3210</v>
      </c>
      <c r="M22" s="594" t="s">
        <v>3211</v>
      </c>
      <c r="N22" s="594" t="s">
        <v>3212</v>
      </c>
      <c r="O22" s="594" t="s">
        <v>3213</v>
      </c>
      <c r="P22" s="594" t="s">
        <v>3214</v>
      </c>
      <c r="Q22" s="594" t="s">
        <v>3215</v>
      </c>
      <c r="R22" s="594" t="s">
        <v>3201</v>
      </c>
      <c r="S22" s="197" t="s">
        <v>3172</v>
      </c>
      <c r="T22" s="623"/>
      <c r="U22" s="197" t="s">
        <v>3173</v>
      </c>
    </row>
    <row r="23" spans="2:21" ht="24" customHeight="1" x14ac:dyDescent="0.3">
      <c r="B23" s="157"/>
      <c r="C23" s="117"/>
      <c r="D23" s="165">
        <v>1995</v>
      </c>
      <c r="E23" s="594" t="s">
        <v>3204</v>
      </c>
      <c r="F23" s="594" t="s">
        <v>3205</v>
      </c>
      <c r="G23" s="594" t="s">
        <v>3206</v>
      </c>
      <c r="H23" s="594" t="s">
        <v>3207</v>
      </c>
      <c r="I23" s="594" t="s">
        <v>3208</v>
      </c>
      <c r="J23" s="594" t="s">
        <v>3209</v>
      </c>
      <c r="K23" s="119" t="s">
        <v>3171</v>
      </c>
      <c r="L23" s="594" t="s">
        <v>3210</v>
      </c>
      <c r="M23" s="594" t="s">
        <v>3211</v>
      </c>
      <c r="N23" s="594" t="s">
        <v>3212</v>
      </c>
      <c r="O23" s="594" t="s">
        <v>3213</v>
      </c>
      <c r="P23" s="594" t="s">
        <v>3214</v>
      </c>
      <c r="Q23" s="594" t="s">
        <v>3215</v>
      </c>
      <c r="R23" s="594" t="s">
        <v>3201</v>
      </c>
      <c r="S23" s="197" t="s">
        <v>3172</v>
      </c>
      <c r="T23" s="623"/>
      <c r="U23" s="197" t="s">
        <v>3173</v>
      </c>
    </row>
    <row r="24" spans="2:21" ht="24" customHeight="1" x14ac:dyDescent="0.3">
      <c r="B24" s="157"/>
      <c r="C24" s="117"/>
      <c r="D24" s="165">
        <v>1996</v>
      </c>
      <c r="E24" s="594" t="s">
        <v>3204</v>
      </c>
      <c r="F24" s="594" t="s">
        <v>3205</v>
      </c>
      <c r="G24" s="594" t="s">
        <v>3206</v>
      </c>
      <c r="H24" s="594" t="s">
        <v>3207</v>
      </c>
      <c r="I24" s="594" t="s">
        <v>3208</v>
      </c>
      <c r="J24" s="594" t="s">
        <v>3209</v>
      </c>
      <c r="K24" s="119" t="s">
        <v>3171</v>
      </c>
      <c r="L24" s="594" t="s">
        <v>3210</v>
      </c>
      <c r="M24" s="594" t="s">
        <v>3211</v>
      </c>
      <c r="N24" s="594" t="s">
        <v>3212</v>
      </c>
      <c r="O24" s="594" t="s">
        <v>3213</v>
      </c>
      <c r="P24" s="594" t="s">
        <v>3214</v>
      </c>
      <c r="Q24" s="594" t="s">
        <v>3215</v>
      </c>
      <c r="R24" s="594" t="s">
        <v>3201</v>
      </c>
      <c r="S24" s="197" t="s">
        <v>3172</v>
      </c>
      <c r="T24" s="623"/>
      <c r="U24" s="197" t="s">
        <v>3173</v>
      </c>
    </row>
    <row r="25" spans="2:21" ht="24" customHeight="1" x14ac:dyDescent="0.3">
      <c r="B25" s="157"/>
      <c r="C25" s="117"/>
      <c r="D25" s="165">
        <v>1997</v>
      </c>
      <c r="E25" s="594" t="s">
        <v>3204</v>
      </c>
      <c r="F25" s="594" t="s">
        <v>3205</v>
      </c>
      <c r="G25" s="594" t="s">
        <v>3206</v>
      </c>
      <c r="H25" s="594" t="s">
        <v>3207</v>
      </c>
      <c r="I25" s="594" t="s">
        <v>3208</v>
      </c>
      <c r="J25" s="594" t="s">
        <v>3209</v>
      </c>
      <c r="K25" s="119" t="s">
        <v>3171</v>
      </c>
      <c r="L25" s="594" t="s">
        <v>3210</v>
      </c>
      <c r="M25" s="594" t="s">
        <v>3211</v>
      </c>
      <c r="N25" s="594" t="s">
        <v>3212</v>
      </c>
      <c r="O25" s="594" t="s">
        <v>3213</v>
      </c>
      <c r="P25" s="594" t="s">
        <v>3214</v>
      </c>
      <c r="Q25" s="594" t="s">
        <v>3215</v>
      </c>
      <c r="R25" s="594" t="s">
        <v>3201</v>
      </c>
      <c r="S25" s="197" t="s">
        <v>3172</v>
      </c>
      <c r="T25" s="623"/>
      <c r="U25" s="197" t="s">
        <v>3173</v>
      </c>
    </row>
    <row r="26" spans="2:21" ht="24" customHeight="1" x14ac:dyDescent="0.3">
      <c r="B26" s="157"/>
      <c r="C26" s="117"/>
      <c r="D26" s="165">
        <v>1998</v>
      </c>
      <c r="E26" s="594" t="s">
        <v>3204</v>
      </c>
      <c r="F26" s="594" t="s">
        <v>3205</v>
      </c>
      <c r="G26" s="594" t="s">
        <v>3206</v>
      </c>
      <c r="H26" s="594" t="s">
        <v>3207</v>
      </c>
      <c r="I26" s="594" t="s">
        <v>3208</v>
      </c>
      <c r="J26" s="594" t="s">
        <v>3209</v>
      </c>
      <c r="K26" s="119" t="s">
        <v>3171</v>
      </c>
      <c r="L26" s="594" t="s">
        <v>3210</v>
      </c>
      <c r="M26" s="594" t="s">
        <v>3211</v>
      </c>
      <c r="N26" s="594" t="s">
        <v>3212</v>
      </c>
      <c r="O26" s="594" t="s">
        <v>3213</v>
      </c>
      <c r="P26" s="594" t="s">
        <v>3214</v>
      </c>
      <c r="Q26" s="594" t="s">
        <v>3215</v>
      </c>
      <c r="R26" s="594" t="s">
        <v>3201</v>
      </c>
      <c r="S26" s="197" t="s">
        <v>3172</v>
      </c>
      <c r="T26" s="623"/>
      <c r="U26" s="197" t="s">
        <v>3173</v>
      </c>
    </row>
    <row r="27" spans="2:21" ht="24" customHeight="1" x14ac:dyDescent="0.3">
      <c r="B27" s="157"/>
      <c r="C27" s="117"/>
      <c r="D27" s="165">
        <v>1999</v>
      </c>
      <c r="E27" s="594" t="s">
        <v>3204</v>
      </c>
      <c r="F27" s="594" t="s">
        <v>3205</v>
      </c>
      <c r="G27" s="594" t="s">
        <v>3206</v>
      </c>
      <c r="H27" s="594" t="s">
        <v>3207</v>
      </c>
      <c r="I27" s="594" t="s">
        <v>3208</v>
      </c>
      <c r="J27" s="594" t="s">
        <v>3209</v>
      </c>
      <c r="K27" s="119" t="s">
        <v>3171</v>
      </c>
      <c r="L27" s="594" t="s">
        <v>3210</v>
      </c>
      <c r="M27" s="594" t="s">
        <v>3211</v>
      </c>
      <c r="N27" s="594" t="s">
        <v>3212</v>
      </c>
      <c r="O27" s="594" t="s">
        <v>3213</v>
      </c>
      <c r="P27" s="594" t="s">
        <v>3214</v>
      </c>
      <c r="Q27" s="594" t="s">
        <v>3215</v>
      </c>
      <c r="R27" s="594" t="s">
        <v>3201</v>
      </c>
      <c r="S27" s="197" t="s">
        <v>3172</v>
      </c>
      <c r="T27" s="623"/>
      <c r="U27" s="197" t="s">
        <v>3173</v>
      </c>
    </row>
    <row r="28" spans="2:21" ht="24" customHeight="1" x14ac:dyDescent="0.3">
      <c r="B28" s="157"/>
      <c r="C28" s="117"/>
      <c r="D28" s="165">
        <v>2000</v>
      </c>
      <c r="E28" s="594" t="s">
        <v>3204</v>
      </c>
      <c r="F28" s="594" t="s">
        <v>3205</v>
      </c>
      <c r="G28" s="594" t="s">
        <v>3206</v>
      </c>
      <c r="H28" s="594" t="s">
        <v>3207</v>
      </c>
      <c r="I28" s="594" t="s">
        <v>3208</v>
      </c>
      <c r="J28" s="594" t="s">
        <v>3209</v>
      </c>
      <c r="K28" s="119" t="s">
        <v>3171</v>
      </c>
      <c r="L28" s="594" t="s">
        <v>3210</v>
      </c>
      <c r="M28" s="594" t="s">
        <v>3211</v>
      </c>
      <c r="N28" s="594" t="s">
        <v>3212</v>
      </c>
      <c r="O28" s="594" t="s">
        <v>3213</v>
      </c>
      <c r="P28" s="594" t="s">
        <v>3214</v>
      </c>
      <c r="Q28" s="594" t="s">
        <v>3215</v>
      </c>
      <c r="R28" s="594" t="s">
        <v>3201</v>
      </c>
      <c r="S28" s="197" t="s">
        <v>3172</v>
      </c>
      <c r="T28" s="623"/>
      <c r="U28" s="197" t="s">
        <v>3173</v>
      </c>
    </row>
    <row r="29" spans="2:21" ht="24" customHeight="1" x14ac:dyDescent="0.3">
      <c r="B29" s="157"/>
      <c r="C29" s="117"/>
      <c r="D29" s="165">
        <v>2001</v>
      </c>
      <c r="E29" s="594" t="s">
        <v>3204</v>
      </c>
      <c r="F29" s="594" t="s">
        <v>3205</v>
      </c>
      <c r="G29" s="594" t="s">
        <v>3206</v>
      </c>
      <c r="H29" s="594" t="s">
        <v>3207</v>
      </c>
      <c r="I29" s="594" t="s">
        <v>3208</v>
      </c>
      <c r="J29" s="594" t="s">
        <v>3209</v>
      </c>
      <c r="K29" s="119" t="s">
        <v>3171</v>
      </c>
      <c r="L29" s="594" t="s">
        <v>3210</v>
      </c>
      <c r="M29" s="594" t="s">
        <v>3211</v>
      </c>
      <c r="N29" s="594" t="s">
        <v>3212</v>
      </c>
      <c r="O29" s="594" t="s">
        <v>3213</v>
      </c>
      <c r="P29" s="594" t="s">
        <v>3214</v>
      </c>
      <c r="Q29" s="594" t="s">
        <v>3215</v>
      </c>
      <c r="R29" s="594" t="s">
        <v>3201</v>
      </c>
      <c r="S29" s="197" t="s">
        <v>3172</v>
      </c>
      <c r="T29" s="623"/>
      <c r="U29" s="197" t="s">
        <v>3173</v>
      </c>
    </row>
    <row r="30" spans="2:21" ht="24" customHeight="1" x14ac:dyDescent="0.3">
      <c r="B30" s="157"/>
      <c r="C30" s="117"/>
      <c r="D30" s="165">
        <v>2002</v>
      </c>
      <c r="E30" s="594" t="s">
        <v>3204</v>
      </c>
      <c r="F30" s="594" t="s">
        <v>3205</v>
      </c>
      <c r="G30" s="594" t="s">
        <v>3206</v>
      </c>
      <c r="H30" s="594" t="s">
        <v>3207</v>
      </c>
      <c r="I30" s="594" t="s">
        <v>3208</v>
      </c>
      <c r="J30" s="594" t="s">
        <v>3209</v>
      </c>
      <c r="K30" s="119" t="s">
        <v>3171</v>
      </c>
      <c r="L30" s="594" t="s">
        <v>3210</v>
      </c>
      <c r="M30" s="594" t="s">
        <v>3211</v>
      </c>
      <c r="N30" s="594" t="s">
        <v>3212</v>
      </c>
      <c r="O30" s="594" t="s">
        <v>3213</v>
      </c>
      <c r="P30" s="594" t="s">
        <v>3214</v>
      </c>
      <c r="Q30" s="594" t="s">
        <v>3215</v>
      </c>
      <c r="R30" s="594" t="s">
        <v>3201</v>
      </c>
      <c r="S30" s="197" t="s">
        <v>3172</v>
      </c>
      <c r="T30" s="623"/>
      <c r="U30" s="197" t="s">
        <v>3173</v>
      </c>
    </row>
    <row r="31" spans="2:21" ht="24" customHeight="1" x14ac:dyDescent="0.3">
      <c r="B31" s="157"/>
      <c r="C31" s="117"/>
      <c r="D31" s="165">
        <v>2003</v>
      </c>
      <c r="E31" s="594" t="s">
        <v>3204</v>
      </c>
      <c r="F31" s="594" t="s">
        <v>3205</v>
      </c>
      <c r="G31" s="594" t="s">
        <v>3206</v>
      </c>
      <c r="H31" s="594" t="s">
        <v>3207</v>
      </c>
      <c r="I31" s="594" t="s">
        <v>3208</v>
      </c>
      <c r="J31" s="594" t="s">
        <v>3209</v>
      </c>
      <c r="K31" s="119" t="s">
        <v>3171</v>
      </c>
      <c r="L31" s="594" t="s">
        <v>3210</v>
      </c>
      <c r="M31" s="594" t="s">
        <v>3211</v>
      </c>
      <c r="N31" s="594" t="s">
        <v>3212</v>
      </c>
      <c r="O31" s="594" t="s">
        <v>3213</v>
      </c>
      <c r="P31" s="594" t="s">
        <v>3214</v>
      </c>
      <c r="Q31" s="594" t="s">
        <v>3215</v>
      </c>
      <c r="R31" s="594" t="s">
        <v>3201</v>
      </c>
      <c r="S31" s="197" t="s">
        <v>3172</v>
      </c>
      <c r="T31" s="623"/>
      <c r="U31" s="197" t="s">
        <v>3173</v>
      </c>
    </row>
    <row r="32" spans="2:21" ht="24" customHeight="1" x14ac:dyDescent="0.3">
      <c r="B32" s="157"/>
      <c r="C32" s="117"/>
      <c r="D32" s="165">
        <v>2004</v>
      </c>
      <c r="E32" s="594" t="s">
        <v>3204</v>
      </c>
      <c r="F32" s="594" t="s">
        <v>3205</v>
      </c>
      <c r="G32" s="594" t="s">
        <v>3206</v>
      </c>
      <c r="H32" s="594" t="s">
        <v>3207</v>
      </c>
      <c r="I32" s="594" t="s">
        <v>3208</v>
      </c>
      <c r="J32" s="594" t="s">
        <v>3209</v>
      </c>
      <c r="K32" s="119" t="s">
        <v>3171</v>
      </c>
      <c r="L32" s="594" t="s">
        <v>3210</v>
      </c>
      <c r="M32" s="594" t="s">
        <v>3211</v>
      </c>
      <c r="N32" s="594" t="s">
        <v>3212</v>
      </c>
      <c r="O32" s="594" t="s">
        <v>3213</v>
      </c>
      <c r="P32" s="594" t="s">
        <v>3214</v>
      </c>
      <c r="Q32" s="594" t="s">
        <v>3215</v>
      </c>
      <c r="R32" s="594" t="s">
        <v>3201</v>
      </c>
      <c r="S32" s="197" t="s">
        <v>3172</v>
      </c>
      <c r="T32" s="623"/>
      <c r="U32" s="197" t="s">
        <v>3173</v>
      </c>
    </row>
    <row r="33" spans="2:21" ht="24" customHeight="1" x14ac:dyDescent="0.3">
      <c r="B33" s="157"/>
      <c r="C33" s="117"/>
      <c r="D33" s="165">
        <v>2005</v>
      </c>
      <c r="E33" s="594" t="s">
        <v>3204</v>
      </c>
      <c r="F33" s="594" t="s">
        <v>3205</v>
      </c>
      <c r="G33" s="594" t="s">
        <v>3206</v>
      </c>
      <c r="H33" s="594" t="s">
        <v>3207</v>
      </c>
      <c r="I33" s="594" t="s">
        <v>3208</v>
      </c>
      <c r="J33" s="594" t="s">
        <v>3209</v>
      </c>
      <c r="K33" s="119" t="s">
        <v>3171</v>
      </c>
      <c r="L33" s="594" t="s">
        <v>3210</v>
      </c>
      <c r="M33" s="594" t="s">
        <v>3211</v>
      </c>
      <c r="N33" s="594" t="s">
        <v>3212</v>
      </c>
      <c r="O33" s="594" t="s">
        <v>3213</v>
      </c>
      <c r="P33" s="594" t="s">
        <v>3214</v>
      </c>
      <c r="Q33" s="594" t="s">
        <v>3215</v>
      </c>
      <c r="R33" s="594" t="s">
        <v>3201</v>
      </c>
      <c r="S33" s="197" t="s">
        <v>3172</v>
      </c>
      <c r="T33" s="623"/>
      <c r="U33" s="197" t="s">
        <v>3173</v>
      </c>
    </row>
    <row r="34" spans="2:21" ht="24" customHeight="1" x14ac:dyDescent="0.3">
      <c r="B34" s="157"/>
      <c r="C34" s="117"/>
      <c r="D34" s="165">
        <v>2006</v>
      </c>
      <c r="E34" s="594" t="s">
        <v>3204</v>
      </c>
      <c r="F34" s="594" t="s">
        <v>3205</v>
      </c>
      <c r="G34" s="594" t="s">
        <v>3206</v>
      </c>
      <c r="H34" s="594" t="s">
        <v>3207</v>
      </c>
      <c r="I34" s="594" t="s">
        <v>3208</v>
      </c>
      <c r="J34" s="594" t="s">
        <v>3209</v>
      </c>
      <c r="K34" s="119" t="s">
        <v>3171</v>
      </c>
      <c r="L34" s="594" t="s">
        <v>3210</v>
      </c>
      <c r="M34" s="594" t="s">
        <v>3211</v>
      </c>
      <c r="N34" s="594" t="s">
        <v>3212</v>
      </c>
      <c r="O34" s="594" t="s">
        <v>3213</v>
      </c>
      <c r="P34" s="594" t="s">
        <v>3214</v>
      </c>
      <c r="Q34" s="594" t="s">
        <v>3215</v>
      </c>
      <c r="R34" s="594" t="s">
        <v>3201</v>
      </c>
      <c r="S34" s="197" t="s">
        <v>3172</v>
      </c>
      <c r="T34" s="623"/>
      <c r="U34" s="197" t="s">
        <v>3173</v>
      </c>
    </row>
    <row r="35" spans="2:21" ht="24" customHeight="1" x14ac:dyDescent="0.3">
      <c r="B35" s="157"/>
      <c r="C35" s="117"/>
      <c r="D35" s="165">
        <v>2007</v>
      </c>
      <c r="E35" s="594" t="s">
        <v>3204</v>
      </c>
      <c r="F35" s="594" t="s">
        <v>3205</v>
      </c>
      <c r="G35" s="594" t="s">
        <v>3206</v>
      </c>
      <c r="H35" s="594" t="s">
        <v>3207</v>
      </c>
      <c r="I35" s="594" t="s">
        <v>3208</v>
      </c>
      <c r="J35" s="594" t="s">
        <v>3209</v>
      </c>
      <c r="K35" s="119" t="s">
        <v>3171</v>
      </c>
      <c r="L35" s="594" t="s">
        <v>3210</v>
      </c>
      <c r="M35" s="594" t="s">
        <v>3211</v>
      </c>
      <c r="N35" s="594" t="s">
        <v>3212</v>
      </c>
      <c r="O35" s="594" t="s">
        <v>3213</v>
      </c>
      <c r="P35" s="594" t="s">
        <v>3214</v>
      </c>
      <c r="Q35" s="594" t="s">
        <v>3215</v>
      </c>
      <c r="R35" s="594" t="s">
        <v>3201</v>
      </c>
      <c r="S35" s="197" t="s">
        <v>3172</v>
      </c>
      <c r="T35" s="623"/>
      <c r="U35" s="197" t="s">
        <v>3173</v>
      </c>
    </row>
    <row r="36" spans="2:21" ht="24" customHeight="1" x14ac:dyDescent="0.3">
      <c r="B36" s="157"/>
      <c r="C36" s="117"/>
      <c r="D36" s="165">
        <v>2008</v>
      </c>
      <c r="E36" s="594" t="s">
        <v>3204</v>
      </c>
      <c r="F36" s="594" t="s">
        <v>3205</v>
      </c>
      <c r="G36" s="594" t="s">
        <v>3206</v>
      </c>
      <c r="H36" s="594" t="s">
        <v>3207</v>
      </c>
      <c r="I36" s="594" t="s">
        <v>3208</v>
      </c>
      <c r="J36" s="594" t="s">
        <v>3209</v>
      </c>
      <c r="K36" s="119" t="s">
        <v>3171</v>
      </c>
      <c r="L36" s="594" t="s">
        <v>3210</v>
      </c>
      <c r="M36" s="594" t="s">
        <v>3211</v>
      </c>
      <c r="N36" s="594" t="s">
        <v>3212</v>
      </c>
      <c r="O36" s="594" t="s">
        <v>3213</v>
      </c>
      <c r="P36" s="594" t="s">
        <v>3214</v>
      </c>
      <c r="Q36" s="594" t="s">
        <v>3215</v>
      </c>
      <c r="R36" s="594" t="s">
        <v>3201</v>
      </c>
      <c r="S36" s="197" t="s">
        <v>3172</v>
      </c>
      <c r="T36" s="623"/>
      <c r="U36" s="197" t="s">
        <v>3173</v>
      </c>
    </row>
    <row r="37" spans="2:21" ht="24" customHeight="1" x14ac:dyDescent="0.3">
      <c r="B37" s="157"/>
      <c r="C37" s="117"/>
      <c r="D37" s="165">
        <v>2009</v>
      </c>
      <c r="E37" s="594" t="s">
        <v>3204</v>
      </c>
      <c r="F37" s="594" t="s">
        <v>3205</v>
      </c>
      <c r="G37" s="594" t="s">
        <v>3206</v>
      </c>
      <c r="H37" s="594" t="s">
        <v>3207</v>
      </c>
      <c r="I37" s="594" t="s">
        <v>3208</v>
      </c>
      <c r="J37" s="594" t="s">
        <v>3209</v>
      </c>
      <c r="K37" s="119" t="s">
        <v>3171</v>
      </c>
      <c r="L37" s="594" t="s">
        <v>3210</v>
      </c>
      <c r="M37" s="594" t="s">
        <v>3211</v>
      </c>
      <c r="N37" s="594" t="s">
        <v>3212</v>
      </c>
      <c r="O37" s="594" t="s">
        <v>3213</v>
      </c>
      <c r="P37" s="594" t="s">
        <v>3214</v>
      </c>
      <c r="Q37" s="594" t="s">
        <v>3215</v>
      </c>
      <c r="R37" s="594" t="s">
        <v>3201</v>
      </c>
      <c r="S37" s="197" t="s">
        <v>3172</v>
      </c>
      <c r="T37" s="623"/>
      <c r="U37" s="197" t="s">
        <v>3173</v>
      </c>
    </row>
    <row r="38" spans="2:21" ht="24" customHeight="1" x14ac:dyDescent="0.3">
      <c r="B38" s="157"/>
      <c r="C38" s="117"/>
      <c r="D38" s="165">
        <v>2010</v>
      </c>
      <c r="E38" s="594" t="s">
        <v>3204</v>
      </c>
      <c r="F38" s="594" t="s">
        <v>3205</v>
      </c>
      <c r="G38" s="594" t="s">
        <v>3206</v>
      </c>
      <c r="H38" s="594" t="s">
        <v>3207</v>
      </c>
      <c r="I38" s="594" t="s">
        <v>3208</v>
      </c>
      <c r="J38" s="594" t="s">
        <v>3209</v>
      </c>
      <c r="K38" s="119" t="s">
        <v>3171</v>
      </c>
      <c r="L38" s="594" t="s">
        <v>3210</v>
      </c>
      <c r="M38" s="594" t="s">
        <v>3211</v>
      </c>
      <c r="N38" s="594" t="s">
        <v>3212</v>
      </c>
      <c r="O38" s="594" t="s">
        <v>3213</v>
      </c>
      <c r="P38" s="594" t="s">
        <v>3214</v>
      </c>
      <c r="Q38" s="594" t="s">
        <v>3215</v>
      </c>
      <c r="R38" s="594" t="s">
        <v>3201</v>
      </c>
      <c r="S38" s="197" t="s">
        <v>3172</v>
      </c>
      <c r="T38" s="623"/>
      <c r="U38" s="197" t="s">
        <v>3173</v>
      </c>
    </row>
    <row r="39" spans="2:21" ht="24" customHeight="1" x14ac:dyDescent="0.3">
      <c r="B39" s="157"/>
      <c r="C39" s="117"/>
      <c r="D39" s="165">
        <v>2011</v>
      </c>
      <c r="E39" s="594" t="s">
        <v>3204</v>
      </c>
      <c r="F39" s="594" t="s">
        <v>3205</v>
      </c>
      <c r="G39" s="594" t="s">
        <v>3206</v>
      </c>
      <c r="H39" s="594" t="s">
        <v>3207</v>
      </c>
      <c r="I39" s="594" t="s">
        <v>3208</v>
      </c>
      <c r="J39" s="594" t="s">
        <v>3209</v>
      </c>
      <c r="K39" s="119" t="s">
        <v>3171</v>
      </c>
      <c r="L39" s="594" t="s">
        <v>3210</v>
      </c>
      <c r="M39" s="594" t="s">
        <v>3211</v>
      </c>
      <c r="N39" s="594" t="s">
        <v>3212</v>
      </c>
      <c r="O39" s="594" t="s">
        <v>3213</v>
      </c>
      <c r="P39" s="594" t="s">
        <v>3214</v>
      </c>
      <c r="Q39" s="594" t="s">
        <v>3215</v>
      </c>
      <c r="R39" s="594" t="s">
        <v>3201</v>
      </c>
      <c r="S39" s="197" t="s">
        <v>3172</v>
      </c>
      <c r="T39" s="623"/>
      <c r="U39" s="197" t="s">
        <v>3173</v>
      </c>
    </row>
    <row r="40" spans="2:21" ht="24" customHeight="1" x14ac:dyDescent="0.3">
      <c r="B40" s="157"/>
      <c r="C40" s="117"/>
      <c r="D40" s="165">
        <v>2012</v>
      </c>
      <c r="E40" s="594" t="s">
        <v>3204</v>
      </c>
      <c r="F40" s="594" t="s">
        <v>3205</v>
      </c>
      <c r="G40" s="594" t="s">
        <v>3206</v>
      </c>
      <c r="H40" s="594" t="s">
        <v>3207</v>
      </c>
      <c r="I40" s="594" t="s">
        <v>3208</v>
      </c>
      <c r="J40" s="594" t="s">
        <v>3209</v>
      </c>
      <c r="K40" s="119" t="s">
        <v>3171</v>
      </c>
      <c r="L40" s="594" t="s">
        <v>3210</v>
      </c>
      <c r="M40" s="594" t="s">
        <v>3211</v>
      </c>
      <c r="N40" s="594" t="s">
        <v>3212</v>
      </c>
      <c r="O40" s="594" t="s">
        <v>3213</v>
      </c>
      <c r="P40" s="594" t="s">
        <v>3214</v>
      </c>
      <c r="Q40" s="594" t="s">
        <v>3215</v>
      </c>
      <c r="R40" s="594" t="s">
        <v>3201</v>
      </c>
      <c r="S40" s="197" t="s">
        <v>3172</v>
      </c>
      <c r="T40" s="623"/>
      <c r="U40" s="197" t="s">
        <v>3173</v>
      </c>
    </row>
    <row r="41" spans="2:21" ht="24" customHeight="1" x14ac:dyDescent="0.3">
      <c r="B41" s="157"/>
      <c r="C41" s="117"/>
      <c r="D41" s="165">
        <v>2013</v>
      </c>
      <c r="E41" s="594" t="s">
        <v>3204</v>
      </c>
      <c r="F41" s="594" t="s">
        <v>3205</v>
      </c>
      <c r="G41" s="594" t="s">
        <v>3206</v>
      </c>
      <c r="H41" s="594" t="s">
        <v>3207</v>
      </c>
      <c r="I41" s="594" t="s">
        <v>3208</v>
      </c>
      <c r="J41" s="594" t="s">
        <v>3209</v>
      </c>
      <c r="K41" s="119" t="s">
        <v>3171</v>
      </c>
      <c r="L41" s="594" t="s">
        <v>3210</v>
      </c>
      <c r="M41" s="594" t="s">
        <v>3211</v>
      </c>
      <c r="N41" s="594" t="s">
        <v>3212</v>
      </c>
      <c r="O41" s="594" t="s">
        <v>3213</v>
      </c>
      <c r="P41" s="594" t="s">
        <v>3214</v>
      </c>
      <c r="Q41" s="594" t="s">
        <v>3215</v>
      </c>
      <c r="R41" s="594" t="s">
        <v>3201</v>
      </c>
      <c r="S41" s="197" t="s">
        <v>3172</v>
      </c>
      <c r="T41" s="623"/>
      <c r="U41" s="197" t="s">
        <v>3173</v>
      </c>
    </row>
    <row r="42" spans="2:21" ht="24" customHeight="1" x14ac:dyDescent="0.3">
      <c r="B42" s="157"/>
      <c r="C42" s="117"/>
      <c r="D42" s="165">
        <v>2014</v>
      </c>
      <c r="E42" s="594" t="s">
        <v>3204</v>
      </c>
      <c r="F42" s="594" t="s">
        <v>3205</v>
      </c>
      <c r="G42" s="594" t="s">
        <v>3206</v>
      </c>
      <c r="H42" s="594" t="s">
        <v>3207</v>
      </c>
      <c r="I42" s="594" t="s">
        <v>3208</v>
      </c>
      <c r="J42" s="594" t="s">
        <v>3209</v>
      </c>
      <c r="K42" s="119" t="s">
        <v>3171</v>
      </c>
      <c r="L42" s="594" t="s">
        <v>3210</v>
      </c>
      <c r="M42" s="594" t="s">
        <v>3211</v>
      </c>
      <c r="N42" s="594" t="s">
        <v>3212</v>
      </c>
      <c r="O42" s="594" t="s">
        <v>3213</v>
      </c>
      <c r="P42" s="594" t="s">
        <v>3214</v>
      </c>
      <c r="Q42" s="594" t="s">
        <v>3215</v>
      </c>
      <c r="R42" s="594" t="s">
        <v>3201</v>
      </c>
      <c r="S42" s="197" t="s">
        <v>3172</v>
      </c>
      <c r="T42" s="623"/>
      <c r="U42" s="197" t="s">
        <v>3173</v>
      </c>
    </row>
    <row r="43" spans="2:21" ht="24" customHeight="1" x14ac:dyDescent="0.3">
      <c r="B43" s="157"/>
      <c r="C43" s="117"/>
      <c r="D43" s="165">
        <v>2015</v>
      </c>
      <c r="E43" s="594" t="s">
        <v>3204</v>
      </c>
      <c r="F43" s="594" t="s">
        <v>3205</v>
      </c>
      <c r="G43" s="594" t="s">
        <v>3206</v>
      </c>
      <c r="H43" s="594" t="s">
        <v>3207</v>
      </c>
      <c r="I43" s="594" t="s">
        <v>3208</v>
      </c>
      <c r="J43" s="594" t="s">
        <v>3209</v>
      </c>
      <c r="K43" s="119" t="s">
        <v>3171</v>
      </c>
      <c r="L43" s="594" t="s">
        <v>3210</v>
      </c>
      <c r="M43" s="594" t="s">
        <v>3211</v>
      </c>
      <c r="N43" s="594" t="s">
        <v>3212</v>
      </c>
      <c r="O43" s="594" t="s">
        <v>3213</v>
      </c>
      <c r="P43" s="594" t="s">
        <v>3214</v>
      </c>
      <c r="Q43" s="594" t="s">
        <v>3215</v>
      </c>
      <c r="R43" s="594" t="s">
        <v>3201</v>
      </c>
      <c r="S43" s="197" t="s">
        <v>3172</v>
      </c>
      <c r="T43" s="623"/>
      <c r="U43" s="197" t="s">
        <v>3173</v>
      </c>
    </row>
    <row r="44" spans="2:21" ht="24" customHeight="1" x14ac:dyDescent="0.3">
      <c r="B44" s="157"/>
      <c r="C44" s="117"/>
      <c r="D44" s="165">
        <v>2016</v>
      </c>
      <c r="E44" s="594" t="s">
        <v>3204</v>
      </c>
      <c r="F44" s="594" t="s">
        <v>3205</v>
      </c>
      <c r="G44" s="594" t="s">
        <v>3206</v>
      </c>
      <c r="H44" s="594" t="s">
        <v>3207</v>
      </c>
      <c r="I44" s="594" t="s">
        <v>3208</v>
      </c>
      <c r="J44" s="594" t="s">
        <v>3209</v>
      </c>
      <c r="K44" s="119" t="s">
        <v>3171</v>
      </c>
      <c r="L44" s="594" t="s">
        <v>3210</v>
      </c>
      <c r="M44" s="594" t="s">
        <v>3211</v>
      </c>
      <c r="N44" s="594" t="s">
        <v>3212</v>
      </c>
      <c r="O44" s="594" t="s">
        <v>3213</v>
      </c>
      <c r="P44" s="594" t="s">
        <v>3214</v>
      </c>
      <c r="Q44" s="594" t="s">
        <v>3215</v>
      </c>
      <c r="R44" s="594" t="s">
        <v>3201</v>
      </c>
      <c r="S44" s="197" t="s">
        <v>3172</v>
      </c>
      <c r="T44" s="623"/>
      <c r="U44" s="197" t="s">
        <v>3173</v>
      </c>
    </row>
    <row r="45" spans="2:21" ht="24" customHeight="1" x14ac:dyDescent="0.3">
      <c r="B45" s="157"/>
      <c r="C45" s="117"/>
      <c r="D45" s="165">
        <v>2017</v>
      </c>
      <c r="E45" s="595" t="s">
        <v>3204</v>
      </c>
      <c r="F45" s="595" t="s">
        <v>3205</v>
      </c>
      <c r="G45" s="595" t="s">
        <v>3206</v>
      </c>
      <c r="H45" s="595" t="s">
        <v>3207</v>
      </c>
      <c r="I45" s="595" t="s">
        <v>3208</v>
      </c>
      <c r="J45" s="595" t="s">
        <v>3209</v>
      </c>
      <c r="K45" s="197" t="s">
        <v>3171</v>
      </c>
      <c r="L45" s="595" t="s">
        <v>3210</v>
      </c>
      <c r="M45" s="595" t="s">
        <v>3211</v>
      </c>
      <c r="N45" s="595" t="s">
        <v>3212</v>
      </c>
      <c r="O45" s="595" t="s">
        <v>3213</v>
      </c>
      <c r="P45" s="595" t="s">
        <v>3214</v>
      </c>
      <c r="Q45" s="595" t="s">
        <v>3215</v>
      </c>
      <c r="R45" s="595" t="s">
        <v>3201</v>
      </c>
      <c r="S45" s="197" t="s">
        <v>3172</v>
      </c>
      <c r="T45" s="624"/>
      <c r="U45" s="197" t="s">
        <v>3173</v>
      </c>
    </row>
    <row r="46" spans="2:21" ht="24" customHeight="1" x14ac:dyDescent="0.3">
      <c r="B46" s="157"/>
      <c r="C46" s="117"/>
      <c r="D46" s="165">
        <v>2018</v>
      </c>
      <c r="E46" s="589" t="s">
        <v>3204</v>
      </c>
      <c r="F46" s="589" t="s">
        <v>3205</v>
      </c>
      <c r="G46" s="589" t="s">
        <v>3206</v>
      </c>
      <c r="H46" s="589" t="s">
        <v>3207</v>
      </c>
      <c r="I46" s="589" t="s">
        <v>3208</v>
      </c>
      <c r="J46" s="589" t="s">
        <v>3209</v>
      </c>
      <c r="K46" s="616" t="s">
        <v>3171</v>
      </c>
      <c r="L46" s="589" t="s">
        <v>3210</v>
      </c>
      <c r="M46" s="589" t="s">
        <v>3211</v>
      </c>
      <c r="N46" s="589" t="s">
        <v>3212</v>
      </c>
      <c r="O46" s="589" t="s">
        <v>3213</v>
      </c>
      <c r="P46" s="589" t="s">
        <v>3214</v>
      </c>
      <c r="Q46" s="589" t="s">
        <v>3215</v>
      </c>
      <c r="R46" s="589" t="s">
        <v>3201</v>
      </c>
      <c r="S46" s="616" t="s">
        <v>3172</v>
      </c>
      <c r="T46" s="622"/>
      <c r="U46" s="197" t="s">
        <v>3173</v>
      </c>
    </row>
    <row r="47" spans="2:21" ht="24" customHeight="1" x14ac:dyDescent="0.3">
      <c r="B47" s="157"/>
      <c r="C47" s="117"/>
      <c r="D47" s="165">
        <v>2019</v>
      </c>
      <c r="E47" s="589" t="s">
        <v>3204</v>
      </c>
      <c r="F47" s="589" t="s">
        <v>3205</v>
      </c>
      <c r="G47" s="589" t="s">
        <v>3206</v>
      </c>
      <c r="H47" s="589" t="s">
        <v>3207</v>
      </c>
      <c r="I47" s="589" t="s">
        <v>3208</v>
      </c>
      <c r="J47" s="589" t="s">
        <v>3209</v>
      </c>
      <c r="K47" s="616" t="s">
        <v>3171</v>
      </c>
      <c r="L47" s="589" t="s">
        <v>3210</v>
      </c>
      <c r="M47" s="589" t="s">
        <v>3211</v>
      </c>
      <c r="N47" s="589" t="s">
        <v>3212</v>
      </c>
      <c r="O47" s="589" t="s">
        <v>3213</v>
      </c>
      <c r="P47" s="589" t="s">
        <v>3214</v>
      </c>
      <c r="Q47" s="589" t="s">
        <v>3215</v>
      </c>
      <c r="R47" s="589" t="s">
        <v>3201</v>
      </c>
      <c r="S47" s="616" t="s">
        <v>3172</v>
      </c>
      <c r="T47" s="622"/>
      <c r="U47" s="197" t="s">
        <v>3173</v>
      </c>
    </row>
    <row r="48" spans="2:21" x14ac:dyDescent="0.3">
      <c r="B48" s="167"/>
      <c r="C48" s="168"/>
      <c r="D48" s="169"/>
      <c r="E48" s="170"/>
      <c r="F48" s="170"/>
      <c r="G48" s="170"/>
      <c r="H48" s="170"/>
      <c r="I48" s="170"/>
      <c r="J48" s="170"/>
      <c r="K48" s="170"/>
      <c r="L48" s="170"/>
      <c r="M48" s="170"/>
      <c r="N48" s="170"/>
      <c r="O48" s="170"/>
      <c r="P48" s="170"/>
      <c r="Q48" s="170"/>
      <c r="R48" s="170"/>
      <c r="S48" s="170"/>
      <c r="T48" s="170"/>
      <c r="U48" s="170"/>
    </row>
    <row r="49" spans="2:21" ht="28.5" customHeight="1" x14ac:dyDescent="0.3">
      <c r="B49" s="167"/>
      <c r="C49" s="168"/>
      <c r="D49" s="754" t="s">
        <v>785</v>
      </c>
      <c r="E49" s="684" t="s">
        <v>763</v>
      </c>
      <c r="F49" s="761"/>
      <c r="G49" s="685"/>
      <c r="H49" s="684" t="s">
        <v>764</v>
      </c>
      <c r="I49" s="761"/>
      <c r="J49" s="685"/>
      <c r="K49" s="75" t="s">
        <v>765</v>
      </c>
      <c r="L49" s="684" t="s">
        <v>766</v>
      </c>
      <c r="M49" s="761"/>
      <c r="N49" s="685"/>
      <c r="O49" s="684" t="s">
        <v>767</v>
      </c>
      <c r="P49" s="761"/>
      <c r="Q49" s="685"/>
      <c r="R49" s="158"/>
      <c r="S49" s="572" t="s">
        <v>768</v>
      </c>
      <c r="T49" s="159"/>
      <c r="U49" s="91" t="s">
        <v>769</v>
      </c>
    </row>
    <row r="50" spans="2:21" ht="19.5" customHeight="1" x14ac:dyDescent="0.3">
      <c r="B50" s="167"/>
      <c r="C50" s="168"/>
      <c r="D50" s="755"/>
      <c r="E50" s="758" t="s">
        <v>770</v>
      </c>
      <c r="F50" s="758" t="s">
        <v>771</v>
      </c>
      <c r="G50" s="758" t="s">
        <v>772</v>
      </c>
      <c r="H50" s="758" t="s">
        <v>773</v>
      </c>
      <c r="I50" s="758" t="s">
        <v>774</v>
      </c>
      <c r="J50" s="758" t="s">
        <v>772</v>
      </c>
      <c r="K50" s="758" t="s">
        <v>775</v>
      </c>
      <c r="L50" s="758" t="s">
        <v>770</v>
      </c>
      <c r="M50" s="758" t="s">
        <v>771</v>
      </c>
      <c r="N50" s="758" t="s">
        <v>772</v>
      </c>
      <c r="O50" s="758" t="s">
        <v>773</v>
      </c>
      <c r="P50" s="758" t="s">
        <v>774</v>
      </c>
      <c r="Q50" s="758" t="s">
        <v>772</v>
      </c>
      <c r="R50" s="758" t="s">
        <v>776</v>
      </c>
      <c r="S50" s="758" t="s">
        <v>777</v>
      </c>
      <c r="T50" s="758" t="s">
        <v>778</v>
      </c>
      <c r="U50" s="758" t="s">
        <v>779</v>
      </c>
    </row>
    <row r="51" spans="2:21" ht="19.5" customHeight="1" x14ac:dyDescent="0.3">
      <c r="B51" s="167"/>
      <c r="C51" s="168"/>
      <c r="D51" s="755"/>
      <c r="E51" s="759"/>
      <c r="F51" s="759"/>
      <c r="G51" s="759"/>
      <c r="H51" s="759"/>
      <c r="I51" s="759"/>
      <c r="J51" s="759"/>
      <c r="K51" s="759"/>
      <c r="L51" s="759"/>
      <c r="M51" s="759"/>
      <c r="N51" s="759"/>
      <c r="O51" s="759"/>
      <c r="P51" s="759"/>
      <c r="Q51" s="759"/>
      <c r="R51" s="759"/>
      <c r="S51" s="759"/>
      <c r="T51" s="759"/>
      <c r="U51" s="759"/>
    </row>
    <row r="52" spans="2:21" ht="19.5" customHeight="1" x14ac:dyDescent="0.3">
      <c r="B52" s="167"/>
      <c r="C52" s="168"/>
      <c r="D52" s="755"/>
      <c r="E52" s="759"/>
      <c r="F52" s="759"/>
      <c r="G52" s="759"/>
      <c r="H52" s="759"/>
      <c r="I52" s="759"/>
      <c r="J52" s="759"/>
      <c r="K52" s="759"/>
      <c r="L52" s="759"/>
      <c r="M52" s="759"/>
      <c r="N52" s="759"/>
      <c r="O52" s="759"/>
      <c r="P52" s="759"/>
      <c r="Q52" s="759"/>
      <c r="R52" s="759"/>
      <c r="S52" s="759"/>
      <c r="T52" s="759"/>
      <c r="U52" s="759"/>
    </row>
    <row r="53" spans="2:21" ht="19.5" customHeight="1" x14ac:dyDescent="0.3">
      <c r="B53" s="167"/>
      <c r="C53" s="168"/>
      <c r="D53" s="756"/>
      <c r="E53" s="760"/>
      <c r="F53" s="760"/>
      <c r="G53" s="760"/>
      <c r="H53" s="760"/>
      <c r="I53" s="760"/>
      <c r="J53" s="760"/>
      <c r="K53" s="760"/>
      <c r="L53" s="760"/>
      <c r="M53" s="760"/>
      <c r="N53" s="760"/>
      <c r="O53" s="760"/>
      <c r="P53" s="760"/>
      <c r="Q53" s="760"/>
      <c r="R53" s="760"/>
      <c r="S53" s="760"/>
      <c r="T53" s="760"/>
      <c r="U53" s="760"/>
    </row>
    <row r="54" spans="2:21" ht="19.5" customHeight="1" x14ac:dyDescent="0.3">
      <c r="B54" s="167"/>
      <c r="C54" s="168"/>
      <c r="D54" s="171"/>
      <c r="E54" s="163" t="s">
        <v>172</v>
      </c>
      <c r="F54" s="163" t="s">
        <v>173</v>
      </c>
      <c r="G54" s="163" t="s">
        <v>184</v>
      </c>
      <c r="H54" s="163" t="s">
        <v>185</v>
      </c>
      <c r="I54" s="163" t="s">
        <v>186</v>
      </c>
      <c r="J54" s="163" t="s">
        <v>187</v>
      </c>
      <c r="K54" s="162" t="s">
        <v>188</v>
      </c>
      <c r="L54" s="163" t="s">
        <v>189</v>
      </c>
      <c r="M54" s="163" t="s">
        <v>190</v>
      </c>
      <c r="N54" s="163" t="s">
        <v>191</v>
      </c>
      <c r="O54" s="163" t="s">
        <v>354</v>
      </c>
      <c r="P54" s="163" t="s">
        <v>355</v>
      </c>
      <c r="Q54" s="163" t="s">
        <v>780</v>
      </c>
      <c r="R54" s="163" t="s">
        <v>781</v>
      </c>
      <c r="S54" s="162" t="s">
        <v>782</v>
      </c>
      <c r="T54" s="163" t="s">
        <v>783</v>
      </c>
      <c r="U54" s="164" t="s">
        <v>784</v>
      </c>
    </row>
    <row r="55" spans="2:21" ht="36.75" customHeight="1" x14ac:dyDescent="0.3">
      <c r="B55" s="167"/>
      <c r="C55" s="168"/>
      <c r="D55" s="172" t="s">
        <v>786</v>
      </c>
      <c r="E55" s="589" t="s">
        <v>3188</v>
      </c>
      <c r="F55" s="589" t="s">
        <v>3189</v>
      </c>
      <c r="G55" s="589" t="s">
        <v>3192</v>
      </c>
      <c r="H55" s="589" t="s">
        <v>3190</v>
      </c>
      <c r="I55" s="589" t="s">
        <v>3191</v>
      </c>
      <c r="J55" s="589" t="s">
        <v>3193</v>
      </c>
      <c r="K55" s="616" t="s">
        <v>3171</v>
      </c>
      <c r="L55" s="589" t="s">
        <v>3194</v>
      </c>
      <c r="M55" s="589" t="s">
        <v>3195</v>
      </c>
      <c r="N55" s="589" t="s">
        <v>3196</v>
      </c>
      <c r="O55" s="589" t="s">
        <v>3197</v>
      </c>
      <c r="P55" s="589" t="s">
        <v>3198</v>
      </c>
      <c r="Q55" s="589" t="s">
        <v>3199</v>
      </c>
      <c r="R55" s="589" t="s">
        <v>3200</v>
      </c>
      <c r="S55" s="616" t="s">
        <v>3172</v>
      </c>
      <c r="T55" s="589" t="s">
        <v>3200</v>
      </c>
      <c r="U55" s="197" t="s">
        <v>3173</v>
      </c>
    </row>
    <row r="56" spans="2:21" ht="24" customHeight="1" x14ac:dyDescent="0.3">
      <c r="B56" s="167"/>
      <c r="C56" s="168"/>
      <c r="D56" s="173" t="s">
        <v>177</v>
      </c>
      <c r="E56" s="588" t="s">
        <v>3486</v>
      </c>
      <c r="F56" s="588" t="s">
        <v>3487</v>
      </c>
      <c r="G56" s="588" t="s">
        <v>3488</v>
      </c>
      <c r="H56" s="588" t="s">
        <v>3489</v>
      </c>
      <c r="I56" s="588" t="s">
        <v>3490</v>
      </c>
      <c r="J56" s="588" t="s">
        <v>3491</v>
      </c>
      <c r="K56" s="588" t="s">
        <v>3492</v>
      </c>
      <c r="L56" s="588" t="s">
        <v>3493</v>
      </c>
      <c r="M56" s="588" t="s">
        <v>3494</v>
      </c>
      <c r="N56" s="588" t="s">
        <v>3331</v>
      </c>
      <c r="O56" s="588" t="s">
        <v>3332</v>
      </c>
      <c r="P56" s="588" t="s">
        <v>3495</v>
      </c>
      <c r="Q56" s="588" t="s">
        <v>3496</v>
      </c>
      <c r="R56" s="588" t="s">
        <v>3497</v>
      </c>
      <c r="S56" s="588" t="s">
        <v>3498</v>
      </c>
      <c r="T56" s="588" t="s">
        <v>3499</v>
      </c>
      <c r="U56" s="588" t="s">
        <v>3500</v>
      </c>
    </row>
    <row r="57" spans="2:21" ht="18.75" customHeight="1" x14ac:dyDescent="0.3">
      <c r="L57" s="122"/>
      <c r="M57" s="122"/>
    </row>
    <row r="58" spans="2:21" s="198" customFormat="1" ht="20.100000000000001" hidden="1" customHeight="1" x14ac:dyDescent="0.2">
      <c r="D58" s="558" t="s">
        <v>1814</v>
      </c>
      <c r="E58" s="168"/>
      <c r="F58" s="201"/>
      <c r="G58" s="201"/>
      <c r="H58" s="201"/>
      <c r="I58" s="201"/>
      <c r="J58" s="201"/>
      <c r="K58" s="201"/>
      <c r="L58" s="201"/>
      <c r="M58" s="201"/>
      <c r="N58" s="422"/>
      <c r="O58" s="422"/>
      <c r="P58" s="423"/>
      <c r="Q58" s="423"/>
      <c r="R58" s="423"/>
      <c r="S58" s="423"/>
      <c r="T58" s="423"/>
      <c r="U58" s="423"/>
    </row>
    <row r="59" spans="2:21" s="198" customFormat="1" ht="20.100000000000001" hidden="1" customHeight="1" x14ac:dyDescent="0.2">
      <c r="B59" s="201"/>
      <c r="C59" s="168"/>
      <c r="D59" s="558" t="s">
        <v>1813</v>
      </c>
      <c r="E59" s="170"/>
      <c r="F59" s="170"/>
      <c r="G59" s="170"/>
      <c r="H59" s="170"/>
      <c r="I59" s="170"/>
      <c r="J59" s="170"/>
      <c r="K59" s="170"/>
      <c r="L59" s="166"/>
      <c r="M59" s="170"/>
      <c r="N59" s="170"/>
      <c r="O59" s="170"/>
      <c r="P59" s="170"/>
      <c r="Q59" s="170"/>
      <c r="R59" s="170"/>
      <c r="S59" s="170"/>
      <c r="T59" s="170"/>
      <c r="U59" s="170"/>
    </row>
    <row r="60" spans="2:21" s="198" customFormat="1" ht="20.100000000000001" hidden="1" customHeight="1" x14ac:dyDescent="0.2">
      <c r="D60" s="558" t="s">
        <v>1815</v>
      </c>
      <c r="E60" s="423"/>
      <c r="F60" s="423"/>
      <c r="G60" s="423"/>
      <c r="H60" s="423"/>
      <c r="I60" s="423"/>
      <c r="J60" s="423"/>
      <c r="K60" s="423"/>
      <c r="L60" s="201"/>
      <c r="M60" s="201"/>
      <c r="N60" s="423"/>
      <c r="O60" s="423"/>
      <c r="P60" s="423"/>
      <c r="Q60" s="423"/>
      <c r="R60" s="423"/>
      <c r="S60" s="423"/>
      <c r="T60" s="423"/>
      <c r="U60" s="423"/>
    </row>
  </sheetData>
  <sheetProtection formatColumns="0"/>
  <mergeCells count="50">
    <mergeCell ref="C17:C18"/>
    <mergeCell ref="D9:I11"/>
    <mergeCell ref="F14:F17"/>
    <mergeCell ref="G14:G17"/>
    <mergeCell ref="H14:H17"/>
    <mergeCell ref="I14:I17"/>
    <mergeCell ref="E14:E17"/>
    <mergeCell ref="E13:G13"/>
    <mergeCell ref="H13:J13"/>
    <mergeCell ref="U14:U17"/>
    <mergeCell ref="L13:N13"/>
    <mergeCell ref="O13:Q13"/>
    <mergeCell ref="N14:N17"/>
    <mergeCell ref="O14:O17"/>
    <mergeCell ref="P14:P17"/>
    <mergeCell ref="Q14:Q17"/>
    <mergeCell ref="R14:R17"/>
    <mergeCell ref="S14:S17"/>
    <mergeCell ref="E49:G49"/>
    <mergeCell ref="H49:J49"/>
    <mergeCell ref="L49:N49"/>
    <mergeCell ref="O49:Q49"/>
    <mergeCell ref="T14:T17"/>
    <mergeCell ref="J14:J17"/>
    <mergeCell ref="K14:K17"/>
    <mergeCell ref="L14:L17"/>
    <mergeCell ref="M14:M17"/>
    <mergeCell ref="Q50:Q53"/>
    <mergeCell ref="J50:J53"/>
    <mergeCell ref="K50:K53"/>
    <mergeCell ref="L50:L53"/>
    <mergeCell ref="M50:M53"/>
    <mergeCell ref="N50:N53"/>
    <mergeCell ref="O50:O53"/>
    <mergeCell ref="D7:U7"/>
    <mergeCell ref="D13:D17"/>
    <mergeCell ref="D49:D53"/>
    <mergeCell ref="F5:G5"/>
    <mergeCell ref="H5:I5"/>
    <mergeCell ref="J5:R5"/>
    <mergeCell ref="R50:R53"/>
    <mergeCell ref="S50:S53"/>
    <mergeCell ref="T50:T53"/>
    <mergeCell ref="U50:U53"/>
    <mergeCell ref="E50:E53"/>
    <mergeCell ref="F50:F53"/>
    <mergeCell ref="G50:G53"/>
    <mergeCell ref="H50:H53"/>
    <mergeCell ref="I50:I53"/>
    <mergeCell ref="P50:P53"/>
  </mergeCells>
  <conditionalFormatting sqref="E19:U47 E55:U56">
    <cfRule type="expression" dxfId="205" priority="2">
      <formula>ISNUMBER(E19)</formula>
    </cfRule>
  </conditionalFormatting>
  <dataValidations count="3">
    <dataValidation type="decimal" errorStyle="warning" operator="greaterThanOrEqual" allowBlank="1" showInputMessage="1" showErrorMessage="1" errorTitle="Warning" error="Data in columns D, E and F should normally be zero or more" sqref="H19:J47" xr:uid="{00000000-0002-0000-0D00-000001000000}">
      <formula1>0</formula1>
    </dataValidation>
    <dataValidation type="decimal" errorStyle="warning" operator="greaterThanOrEqual" allowBlank="1" showInputMessage="1" showErrorMessage="1" errorTitle="Warning" error="Data in columns K, L, M and N should normally be zero or more" sqref="O19:R47" xr:uid="{00000000-0002-0000-0D00-000002000000}">
      <formula1>0</formula1>
    </dataValidation>
    <dataValidation type="decimal" operator="greaterThanOrEqual" allowBlank="1" showInputMessage="1" showErrorMessage="1" errorTitle="Warning" error="Data in columns A, B, C, H, I and J should normally be be zero or more" sqref="L19:N47 E19:G47" xr:uid="{00000000-0002-0000-0D00-000003000000}">
      <formula1>0</formula1>
    </dataValidation>
  </dataValidations>
  <pageMargins left="0.70866141732283472" right="0.70866141732283472" top="0.74803149606299213" bottom="0.74803149606299213" header="0.31496062992125984" footer="0.31496062992125984"/>
  <pageSetup paperSize="9" scale="37" fitToHeight="0" orientation="landscape" verticalDpi="90" r:id="rId1"/>
  <headerFooter scaleWithDoc="0">
    <oddHeader>&amp;R&amp;F</oddHeader>
    <oddFooter>&amp;L&amp;D &amp;T&amp;C&amp;1#&amp;"Calibri,Regular"&amp;10 Classification: Confidential&amp;RPage &amp;P of &amp;N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35">
    <pageSetUpPr fitToPage="1"/>
  </sheetPr>
  <dimension ref="B1:I20"/>
  <sheetViews>
    <sheetView zoomScaleNormal="100" workbookViewId="0">
      <pane ySplit="3" topLeftCell="A4" activePane="bottomLeft" state="frozen"/>
      <selection activeCell="B3" sqref="B3"/>
      <selection pane="bottomLeft" activeCell="A4" sqref="A4"/>
    </sheetView>
  </sheetViews>
  <sheetFormatPr defaultRowHeight="15" x14ac:dyDescent="0.25"/>
  <cols>
    <col min="1" max="1" width="13.42578125" style="414" customWidth="1"/>
    <col min="2" max="3" width="11.85546875" style="416" customWidth="1"/>
    <col min="4" max="5" width="28" style="415" customWidth="1"/>
    <col min="6" max="6" width="9.140625" style="415"/>
    <col min="7" max="7" width="44.28515625" style="415" customWidth="1"/>
    <col min="8" max="8" width="40.7109375" style="415" customWidth="1"/>
    <col min="9" max="9" width="12.7109375" style="414" customWidth="1"/>
    <col min="10" max="16384" width="9.140625" style="414"/>
  </cols>
  <sheetData>
    <row r="1" spans="2:9" x14ac:dyDescent="0.25">
      <c r="B1" s="414"/>
    </row>
    <row r="2" spans="2:9" ht="48" customHeight="1" x14ac:dyDescent="0.25">
      <c r="B2" s="672" t="s">
        <v>1864</v>
      </c>
      <c r="C2" s="672"/>
      <c r="D2" s="672"/>
      <c r="E2" s="672"/>
      <c r="F2" s="672"/>
      <c r="G2" s="672"/>
      <c r="H2" s="672"/>
      <c r="I2" s="672"/>
    </row>
    <row r="3" spans="2:9" ht="32.25" customHeight="1" x14ac:dyDescent="0.25">
      <c r="B3" s="417" t="s">
        <v>2427</v>
      </c>
      <c r="C3" s="417" t="s">
        <v>1665</v>
      </c>
      <c r="D3" s="417" t="s">
        <v>2296</v>
      </c>
      <c r="E3" s="417" t="s">
        <v>1501</v>
      </c>
      <c r="F3" s="417" t="s">
        <v>1502</v>
      </c>
      <c r="G3" s="417" t="s">
        <v>1503</v>
      </c>
      <c r="H3" s="417" t="s">
        <v>1357</v>
      </c>
      <c r="I3" s="417" t="s">
        <v>89</v>
      </c>
    </row>
    <row r="4" spans="2:9" ht="25.5" x14ac:dyDescent="0.25">
      <c r="B4" s="424" t="s">
        <v>2540</v>
      </c>
      <c r="C4" s="424" t="s">
        <v>1816</v>
      </c>
      <c r="D4" s="425"/>
      <c r="E4" s="425" t="s">
        <v>1817</v>
      </c>
      <c r="F4" s="424" t="s">
        <v>1515</v>
      </c>
      <c r="G4" s="425" t="s">
        <v>1818</v>
      </c>
      <c r="H4" s="555"/>
      <c r="I4" s="550" t="s">
        <v>2298</v>
      </c>
    </row>
    <row r="5" spans="2:9" ht="25.5" x14ac:dyDescent="0.25">
      <c r="B5" s="424" t="s">
        <v>2541</v>
      </c>
      <c r="C5" s="424" t="s">
        <v>1819</v>
      </c>
      <c r="D5" s="425"/>
      <c r="E5" s="425" t="s">
        <v>1820</v>
      </c>
      <c r="F5" s="424" t="s">
        <v>1515</v>
      </c>
      <c r="G5" s="425" t="s">
        <v>1821</v>
      </c>
      <c r="H5" s="555"/>
      <c r="I5" s="550" t="s">
        <v>2298</v>
      </c>
    </row>
    <row r="6" spans="2:9" ht="46.5" customHeight="1" x14ac:dyDescent="0.25">
      <c r="B6" s="424" t="s">
        <v>2542</v>
      </c>
      <c r="C6" s="424" t="s">
        <v>1822</v>
      </c>
      <c r="D6" s="425"/>
      <c r="E6" s="425" t="s">
        <v>1823</v>
      </c>
      <c r="F6" s="424" t="s">
        <v>1515</v>
      </c>
      <c r="G6" s="426" t="s">
        <v>3326</v>
      </c>
      <c r="H6" s="555"/>
      <c r="I6" s="550" t="s">
        <v>2298</v>
      </c>
    </row>
    <row r="7" spans="2:9" ht="54.95" customHeight="1" x14ac:dyDescent="0.25">
      <c r="B7" s="424" t="s">
        <v>3324</v>
      </c>
      <c r="C7" s="424" t="s">
        <v>1824</v>
      </c>
      <c r="D7" s="425" t="s">
        <v>1825</v>
      </c>
      <c r="E7" s="425" t="s">
        <v>1826</v>
      </c>
      <c r="F7" s="424" t="s">
        <v>1515</v>
      </c>
      <c r="G7" s="426" t="s">
        <v>1827</v>
      </c>
      <c r="H7" s="555"/>
      <c r="I7" s="550" t="s">
        <v>2298</v>
      </c>
    </row>
    <row r="8" spans="2:9" ht="54.95" customHeight="1" x14ac:dyDescent="0.25">
      <c r="B8" s="424" t="s">
        <v>3325</v>
      </c>
      <c r="C8" s="424" t="s">
        <v>173</v>
      </c>
      <c r="D8" s="425" t="s">
        <v>1828</v>
      </c>
      <c r="E8" s="425" t="s">
        <v>1829</v>
      </c>
      <c r="F8" s="424" t="s">
        <v>1515</v>
      </c>
      <c r="G8" s="426" t="s">
        <v>1830</v>
      </c>
      <c r="H8" s="555"/>
      <c r="I8" s="550" t="s">
        <v>2298</v>
      </c>
    </row>
    <row r="9" spans="2:9" ht="66.95" customHeight="1" x14ac:dyDescent="0.25">
      <c r="B9" s="424" t="s">
        <v>3322</v>
      </c>
      <c r="C9" s="424" t="s">
        <v>1831</v>
      </c>
      <c r="D9" s="425" t="s">
        <v>1832</v>
      </c>
      <c r="E9" s="425" t="s">
        <v>1833</v>
      </c>
      <c r="F9" s="424" t="s">
        <v>1515</v>
      </c>
      <c r="G9" s="426" t="s">
        <v>1834</v>
      </c>
      <c r="H9" s="555"/>
      <c r="I9" s="550" t="s">
        <v>2298</v>
      </c>
    </row>
    <row r="10" spans="2:9" ht="54.95" customHeight="1" x14ac:dyDescent="0.25">
      <c r="B10" s="424" t="s">
        <v>2547</v>
      </c>
      <c r="C10" s="424" t="s">
        <v>185</v>
      </c>
      <c r="D10" s="425" t="s">
        <v>1835</v>
      </c>
      <c r="E10" s="425" t="s">
        <v>1836</v>
      </c>
      <c r="F10" s="424" t="s">
        <v>1515</v>
      </c>
      <c r="G10" s="426" t="s">
        <v>1837</v>
      </c>
      <c r="H10" s="555"/>
      <c r="I10" s="550" t="s">
        <v>2298</v>
      </c>
    </row>
    <row r="11" spans="2:9" ht="54.95" customHeight="1" x14ac:dyDescent="0.25">
      <c r="B11" s="424" t="s">
        <v>3323</v>
      </c>
      <c r="C11" s="424" t="s">
        <v>186</v>
      </c>
      <c r="D11" s="425" t="s">
        <v>1838</v>
      </c>
      <c r="E11" s="425" t="s">
        <v>1839</v>
      </c>
      <c r="F11" s="424" t="s">
        <v>1515</v>
      </c>
      <c r="G11" s="426" t="s">
        <v>1840</v>
      </c>
      <c r="H11" s="555"/>
      <c r="I11" s="550" t="s">
        <v>2298</v>
      </c>
    </row>
    <row r="12" spans="2:9" ht="66.95" customHeight="1" x14ac:dyDescent="0.25">
      <c r="B12" s="424" t="s">
        <v>2548</v>
      </c>
      <c r="C12" s="424" t="s">
        <v>187</v>
      </c>
      <c r="D12" s="425" t="s">
        <v>1841</v>
      </c>
      <c r="E12" s="425" t="s">
        <v>1842</v>
      </c>
      <c r="F12" s="424" t="s">
        <v>1515</v>
      </c>
      <c r="G12" s="426" t="s">
        <v>1843</v>
      </c>
      <c r="H12" s="555"/>
      <c r="I12" s="550" t="s">
        <v>2298</v>
      </c>
    </row>
    <row r="13" spans="2:9" ht="45" customHeight="1" x14ac:dyDescent="0.25">
      <c r="B13" s="424" t="s">
        <v>2543</v>
      </c>
      <c r="C13" s="424" t="s">
        <v>189</v>
      </c>
      <c r="D13" s="425" t="s">
        <v>1844</v>
      </c>
      <c r="E13" s="425" t="s">
        <v>1845</v>
      </c>
      <c r="F13" s="424" t="s">
        <v>1515</v>
      </c>
      <c r="G13" s="426" t="s">
        <v>1846</v>
      </c>
      <c r="H13" s="555"/>
      <c r="I13" s="576" t="s">
        <v>2300</v>
      </c>
    </row>
    <row r="14" spans="2:9" ht="45" customHeight="1" x14ac:dyDescent="0.25">
      <c r="B14" s="424" t="s">
        <v>2544</v>
      </c>
      <c r="C14" s="424" t="s">
        <v>190</v>
      </c>
      <c r="D14" s="425" t="s">
        <v>1847</v>
      </c>
      <c r="E14" s="425" t="s">
        <v>1848</v>
      </c>
      <c r="F14" s="424" t="s">
        <v>1515</v>
      </c>
      <c r="G14" s="426" t="s">
        <v>1849</v>
      </c>
      <c r="H14" s="555"/>
      <c r="I14" s="576" t="s">
        <v>2300</v>
      </c>
    </row>
    <row r="15" spans="2:9" ht="66.95" customHeight="1" x14ac:dyDescent="0.25">
      <c r="B15" s="424" t="s">
        <v>2549</v>
      </c>
      <c r="C15" s="424" t="s">
        <v>191</v>
      </c>
      <c r="D15" s="425" t="s">
        <v>1850</v>
      </c>
      <c r="E15" s="425" t="s">
        <v>1851</v>
      </c>
      <c r="F15" s="424" t="s">
        <v>1515</v>
      </c>
      <c r="G15" s="426" t="s">
        <v>1852</v>
      </c>
      <c r="H15" s="555"/>
      <c r="I15" s="576" t="s">
        <v>2300</v>
      </c>
    </row>
    <row r="16" spans="2:9" ht="45" customHeight="1" x14ac:dyDescent="0.25">
      <c r="B16" s="424" t="s">
        <v>2545</v>
      </c>
      <c r="C16" s="424" t="s">
        <v>354</v>
      </c>
      <c r="D16" s="425" t="s">
        <v>1853</v>
      </c>
      <c r="E16" s="425" t="s">
        <v>1854</v>
      </c>
      <c r="F16" s="424" t="s">
        <v>1515</v>
      </c>
      <c r="G16" s="426" t="s">
        <v>1855</v>
      </c>
      <c r="H16" s="555"/>
      <c r="I16" s="576" t="s">
        <v>2300</v>
      </c>
    </row>
    <row r="17" spans="2:9" ht="54.95" customHeight="1" x14ac:dyDescent="0.25">
      <c r="B17" s="424" t="s">
        <v>2546</v>
      </c>
      <c r="C17" s="424" t="s">
        <v>355</v>
      </c>
      <c r="D17" s="425" t="s">
        <v>1856</v>
      </c>
      <c r="E17" s="425" t="s">
        <v>1857</v>
      </c>
      <c r="F17" s="424" t="s">
        <v>1515</v>
      </c>
      <c r="G17" s="426" t="s">
        <v>1858</v>
      </c>
      <c r="H17" s="555"/>
      <c r="I17" s="576" t="s">
        <v>2300</v>
      </c>
    </row>
    <row r="18" spans="2:9" ht="66.95" customHeight="1" x14ac:dyDescent="0.25">
      <c r="B18" s="424" t="s">
        <v>2550</v>
      </c>
      <c r="C18" s="424" t="s">
        <v>780</v>
      </c>
      <c r="D18" s="425" t="s">
        <v>1859</v>
      </c>
      <c r="E18" s="425" t="s">
        <v>1860</v>
      </c>
      <c r="F18" s="424" t="s">
        <v>1515</v>
      </c>
      <c r="G18" s="426" t="s">
        <v>1861</v>
      </c>
      <c r="H18" s="555"/>
      <c r="I18" s="576" t="s">
        <v>2300</v>
      </c>
    </row>
    <row r="19" spans="2:9" ht="76.5" x14ac:dyDescent="0.25">
      <c r="B19" s="424" t="s">
        <v>2551</v>
      </c>
      <c r="C19" s="424" t="s">
        <v>1862</v>
      </c>
      <c r="D19" s="425"/>
      <c r="E19" s="425" t="s">
        <v>2816</v>
      </c>
      <c r="F19" s="424" t="s">
        <v>1515</v>
      </c>
      <c r="G19" s="425" t="s">
        <v>1807</v>
      </c>
      <c r="H19" s="555"/>
      <c r="I19" s="576" t="s">
        <v>2300</v>
      </c>
    </row>
    <row r="20" spans="2:9" ht="66.95" customHeight="1" x14ac:dyDescent="0.25">
      <c r="B20" s="424" t="s">
        <v>2552</v>
      </c>
      <c r="C20" s="424" t="s">
        <v>1862</v>
      </c>
      <c r="D20" s="425"/>
      <c r="E20" s="425" t="s">
        <v>2817</v>
      </c>
      <c r="F20" s="424" t="s">
        <v>1507</v>
      </c>
      <c r="G20" s="425" t="s">
        <v>1863</v>
      </c>
      <c r="H20" s="555"/>
      <c r="I20" s="576" t="s">
        <v>2300</v>
      </c>
    </row>
  </sheetData>
  <mergeCells count="1">
    <mergeCell ref="B2:I2"/>
  </mergeCells>
  <conditionalFormatting sqref="C4:H9 B3:B9 B10:H966">
    <cfRule type="expression" dxfId="204" priority="11">
      <formula>OR($I3="New",$I3="Updated")</formula>
    </cfRule>
  </conditionalFormatting>
  <conditionalFormatting sqref="F4:F966">
    <cfRule type="cellIs" dxfId="203" priority="7" stopIfTrue="1" operator="equal">
      <formula>"Validation"</formula>
    </cfRule>
    <cfRule type="cellIs" dxfId="202" priority="8" operator="equal">
      <formula>"Pre-populated"</formula>
    </cfRule>
  </conditionalFormatting>
  <conditionalFormatting sqref="I4:I966">
    <cfRule type="cellIs" dxfId="201" priority="9" operator="equal">
      <formula>"Updated"</formula>
    </cfRule>
    <cfRule type="cellIs" dxfId="200" priority="10" operator="equal">
      <formula>"New"</formula>
    </cfRule>
  </conditionalFormatting>
  <conditionalFormatting sqref="B1">
    <cfRule type="expression" dxfId="199" priority="6">
      <formula>OR($I1="New",$I1="Updated")</formula>
    </cfRule>
  </conditionalFormatting>
  <pageMargins left="0.70866141732283472" right="0.70866141732283472" top="0.74803149606299213" bottom="0.74803149606299213" header="0.31496062992125984" footer="0.31496062992125984"/>
  <pageSetup paperSize="9" scale="82" fitToHeight="0" orientation="landscape" r:id="rId1"/>
  <headerFooter>
    <oddFooter>&amp;C&amp;1#&amp;"Calibri"&amp;10 Classification: Confidential</oddFooter>
  </headerFooter>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7B1D9369-5FCA-4D4B-B9F2-0BB9198CDC84}">
          <x14:formula1>
            <xm:f>RS_ValueSource!$E$38:$E$40</xm:f>
          </x14:formula1>
          <xm:sqref>I4</xm:sqref>
        </x14:dataValidation>
        <x14:dataValidation type="list" allowBlank="1" showInputMessage="1" showErrorMessage="1" xr:uid="{A386F36C-194E-4438-8B40-6A230CECA26B}">
          <x14:formula1>
            <xm:f>RS_ValueSource!$E$41:$E$43</xm:f>
          </x14:formula1>
          <xm:sqref>F4</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pageSetUpPr fitToPage="1"/>
  </sheetPr>
  <dimension ref="A1:K43"/>
  <sheetViews>
    <sheetView showGridLines="0" zoomScaleNormal="100" workbookViewId="0"/>
  </sheetViews>
  <sheetFormatPr defaultColWidth="10.42578125" defaultRowHeight="16.5" x14ac:dyDescent="0.3"/>
  <cols>
    <col min="1" max="1" width="2" style="19" customWidth="1"/>
    <col min="2" max="2" width="2.5703125" style="19" customWidth="1"/>
    <col min="3" max="3" width="3.140625" style="19" customWidth="1"/>
    <col min="4" max="4" width="0" style="19" hidden="1" customWidth="1"/>
    <col min="5" max="5" width="3.7109375" style="19" customWidth="1"/>
    <col min="6" max="6" width="55.28515625" style="19" customWidth="1"/>
    <col min="7" max="10" width="20.7109375" style="19" customWidth="1"/>
    <col min="11" max="11" width="7.7109375" style="19" customWidth="1"/>
    <col min="12" max="16384" width="10.42578125" style="19"/>
  </cols>
  <sheetData>
    <row r="1" spans="1:11" ht="16.5" customHeight="1" x14ac:dyDescent="0.3">
      <c r="A1" s="3"/>
    </row>
    <row r="2" spans="1:11" ht="16.5" customHeight="1" x14ac:dyDescent="0.3">
      <c r="A2" s="3"/>
    </row>
    <row r="3" spans="1:11" ht="16.5" customHeight="1" x14ac:dyDescent="0.3">
      <c r="A3" s="3"/>
    </row>
    <row r="4" spans="1:11" ht="29.25" customHeight="1" x14ac:dyDescent="0.5">
      <c r="B4" s="174"/>
      <c r="C4" s="753" t="s">
        <v>83</v>
      </c>
      <c r="D4" s="753"/>
      <c r="E4" s="753"/>
      <c r="F4" s="753"/>
      <c r="G4" s="753"/>
      <c r="H4" s="763" t="s">
        <v>124</v>
      </c>
      <c r="I4" s="763"/>
      <c r="J4" s="763"/>
      <c r="K4" s="10" t="str">
        <f>'010'!E8</f>
        <v>1234</v>
      </c>
    </row>
    <row r="5" spans="1:11" ht="15" customHeight="1" x14ac:dyDescent="0.3">
      <c r="F5" s="108"/>
      <c r="G5" s="108"/>
    </row>
    <row r="6" spans="1:11" ht="25.5" customHeight="1" x14ac:dyDescent="0.5">
      <c r="C6" s="74"/>
      <c r="E6" s="43" t="s">
        <v>802</v>
      </c>
      <c r="F6" s="43"/>
      <c r="G6" s="43"/>
      <c r="H6" s="6"/>
      <c r="I6" s="6"/>
      <c r="J6" s="6"/>
    </row>
    <row r="7" spans="1:11" ht="25.5" x14ac:dyDescent="0.5">
      <c r="A7" s="3"/>
      <c r="C7" s="74"/>
      <c r="E7" s="175"/>
      <c r="F7" s="175"/>
      <c r="G7" s="175"/>
      <c r="H7" s="176"/>
      <c r="I7" s="176"/>
      <c r="J7" s="176"/>
    </row>
    <row r="8" spans="1:11" ht="15" customHeight="1" x14ac:dyDescent="0.3">
      <c r="E8" s="716" t="s">
        <v>803</v>
      </c>
      <c r="F8" s="716"/>
      <c r="G8" s="716"/>
      <c r="H8" s="716"/>
      <c r="I8" s="716"/>
      <c r="J8" s="716"/>
    </row>
    <row r="9" spans="1:11" ht="15" customHeight="1" x14ac:dyDescent="0.3">
      <c r="B9" s="105"/>
      <c r="C9" s="117"/>
      <c r="E9" s="716"/>
      <c r="F9" s="716"/>
      <c r="G9" s="716"/>
      <c r="H9" s="716"/>
      <c r="I9" s="716"/>
      <c r="J9" s="716"/>
    </row>
    <row r="10" spans="1:11" ht="15.95" customHeight="1" x14ac:dyDescent="0.3">
      <c r="B10" s="105"/>
      <c r="C10" s="105"/>
      <c r="E10" s="794"/>
      <c r="F10" s="795"/>
      <c r="G10" s="698" t="s">
        <v>804</v>
      </c>
      <c r="H10" s="698" t="s">
        <v>805</v>
      </c>
      <c r="I10" s="698" t="s">
        <v>806</v>
      </c>
      <c r="J10" s="696" t="s">
        <v>807</v>
      </c>
    </row>
    <row r="11" spans="1:11" ht="19.5" customHeight="1" x14ac:dyDescent="0.3">
      <c r="B11" s="105"/>
      <c r="C11" s="105"/>
      <c r="E11" s="796"/>
      <c r="F11" s="797"/>
      <c r="G11" s="699"/>
      <c r="H11" s="699"/>
      <c r="I11" s="699"/>
      <c r="J11" s="697"/>
    </row>
    <row r="12" spans="1:11" ht="20.100000000000001" customHeight="1" x14ac:dyDescent="0.3">
      <c r="B12" s="105"/>
      <c r="C12" s="105"/>
      <c r="E12" s="782"/>
      <c r="F12" s="783"/>
      <c r="G12" s="178" t="s">
        <v>172</v>
      </c>
      <c r="H12" s="178" t="s">
        <v>173</v>
      </c>
      <c r="I12" s="178" t="s">
        <v>184</v>
      </c>
      <c r="J12" s="179" t="s">
        <v>185</v>
      </c>
    </row>
    <row r="13" spans="1:11" ht="42" customHeight="1" x14ac:dyDescent="0.3">
      <c r="B13" s="105"/>
      <c r="C13" s="113"/>
      <c r="E13" s="180">
        <v>1</v>
      </c>
      <c r="F13" s="181" t="s">
        <v>808</v>
      </c>
      <c r="G13" s="614" t="s">
        <v>3203</v>
      </c>
      <c r="H13" s="614" t="s">
        <v>3203</v>
      </c>
      <c r="I13" s="614" t="s">
        <v>3203</v>
      </c>
      <c r="J13" s="196" t="s">
        <v>3159</v>
      </c>
    </row>
    <row r="14" spans="1:11" ht="39.950000000000003" customHeight="1" x14ac:dyDescent="0.3">
      <c r="B14" s="105"/>
      <c r="C14" s="121"/>
      <c r="E14" s="182">
        <v>2</v>
      </c>
      <c r="F14" s="183" t="s">
        <v>809</v>
      </c>
      <c r="G14" s="421" t="s">
        <v>3201</v>
      </c>
      <c r="H14" s="421" t="s">
        <v>3201</v>
      </c>
      <c r="I14" s="427" t="s">
        <v>3201</v>
      </c>
      <c r="J14" s="615" t="s">
        <v>3160</v>
      </c>
      <c r="K14" s="184"/>
    </row>
    <row r="15" spans="1:11" ht="17.25" x14ac:dyDescent="0.3">
      <c r="A15" s="3"/>
      <c r="B15" s="105"/>
      <c r="C15" s="121"/>
      <c r="D15" s="74"/>
      <c r="E15" s="185"/>
      <c r="F15" s="104"/>
      <c r="G15" s="186"/>
      <c r="H15" s="186"/>
      <c r="I15" s="186"/>
      <c r="J15" s="187"/>
      <c r="K15" s="184"/>
    </row>
    <row r="16" spans="1:11" x14ac:dyDescent="0.3">
      <c r="A16" s="3"/>
      <c r="B16" s="105"/>
      <c r="C16" s="121"/>
      <c r="E16" s="185"/>
      <c r="F16" s="104"/>
      <c r="G16" s="186"/>
      <c r="H16" s="186"/>
      <c r="I16" s="186"/>
      <c r="J16" s="187"/>
      <c r="K16" s="184"/>
    </row>
    <row r="17" spans="1:11" x14ac:dyDescent="0.3">
      <c r="A17" s="3"/>
      <c r="B17" s="105"/>
      <c r="C17" s="117"/>
      <c r="E17" s="737" t="s">
        <v>810</v>
      </c>
      <c r="F17" s="737"/>
      <c r="G17" s="737"/>
      <c r="H17" s="737"/>
      <c r="I17" s="737"/>
      <c r="J17" s="737"/>
    </row>
    <row r="18" spans="1:11" ht="15.95" customHeight="1" x14ac:dyDescent="0.3">
      <c r="B18" s="105"/>
      <c r="C18" s="781"/>
      <c r="E18" s="737"/>
      <c r="F18" s="737"/>
      <c r="G18" s="737"/>
      <c r="H18" s="737"/>
      <c r="I18" s="737"/>
      <c r="J18" s="737"/>
    </row>
    <row r="19" spans="1:11" ht="20.25" customHeight="1" x14ac:dyDescent="0.3">
      <c r="B19" s="105"/>
      <c r="C19" s="781"/>
      <c r="E19" s="798"/>
      <c r="F19" s="799"/>
      <c r="G19" s="802"/>
      <c r="H19" s="786"/>
      <c r="I19" s="787"/>
      <c r="J19" s="787"/>
    </row>
    <row r="20" spans="1:11" ht="15.95" customHeight="1" x14ac:dyDescent="0.3">
      <c r="B20" s="116"/>
      <c r="C20" s="116"/>
      <c r="E20" s="800"/>
      <c r="F20" s="801"/>
      <c r="G20" s="803"/>
      <c r="H20" s="786"/>
      <c r="I20" s="787"/>
      <c r="J20" s="787"/>
    </row>
    <row r="21" spans="1:11" ht="21" customHeight="1" x14ac:dyDescent="0.3">
      <c r="B21" s="105"/>
      <c r="C21" s="781"/>
      <c r="E21" s="784"/>
      <c r="F21" s="785"/>
      <c r="G21" s="77" t="s">
        <v>186</v>
      </c>
      <c r="H21" s="188"/>
      <c r="I21" s="189"/>
      <c r="J21" s="189"/>
      <c r="K21" s="96"/>
    </row>
    <row r="22" spans="1:11" ht="30" customHeight="1" x14ac:dyDescent="0.3">
      <c r="B22" s="105"/>
      <c r="C22" s="781"/>
      <c r="E22" s="95">
        <v>1</v>
      </c>
      <c r="F22" s="181" t="s">
        <v>811</v>
      </c>
      <c r="G22" s="625">
        <v>0</v>
      </c>
      <c r="H22" s="190"/>
      <c r="I22" s="167"/>
      <c r="J22" s="167"/>
      <c r="K22" s="122"/>
    </row>
    <row r="23" spans="1:11" ht="30" customHeight="1" x14ac:dyDescent="0.3">
      <c r="B23" s="38"/>
      <c r="C23" s="123"/>
      <c r="E23" s="132">
        <v>2</v>
      </c>
      <c r="F23" s="183" t="s">
        <v>132</v>
      </c>
      <c r="G23" s="615" t="s">
        <v>3158</v>
      </c>
      <c r="H23" s="190"/>
      <c r="I23" s="167"/>
      <c r="J23" s="167"/>
      <c r="K23" s="122"/>
    </row>
    <row r="24" spans="1:11" x14ac:dyDescent="0.3">
      <c r="A24" s="3"/>
      <c r="B24" s="38"/>
      <c r="C24" s="123"/>
      <c r="E24" s="185"/>
      <c r="F24" s="104"/>
      <c r="G24" s="187"/>
      <c r="H24" s="142"/>
      <c r="I24" s="191"/>
      <c r="J24" s="191"/>
      <c r="K24" s="122"/>
    </row>
    <row r="25" spans="1:11" x14ac:dyDescent="0.3">
      <c r="A25" s="3"/>
      <c r="B25" s="38"/>
      <c r="C25" s="123"/>
      <c r="E25" s="185"/>
      <c r="F25" s="104"/>
      <c r="G25" s="187"/>
      <c r="H25" s="142"/>
      <c r="I25" s="191"/>
      <c r="J25" s="191"/>
      <c r="K25" s="122"/>
    </row>
    <row r="26" spans="1:11" ht="17.100000000000001" customHeight="1" x14ac:dyDescent="0.3">
      <c r="A26" s="3"/>
      <c r="B26" s="124"/>
      <c r="C26" s="124"/>
      <c r="E26" s="792" t="s">
        <v>812</v>
      </c>
      <c r="F26" s="792"/>
      <c r="G26" s="792"/>
      <c r="H26" s="792"/>
      <c r="I26" s="792"/>
      <c r="J26" s="792"/>
      <c r="K26" s="122"/>
    </row>
    <row r="27" spans="1:11" ht="17.100000000000001" customHeight="1" x14ac:dyDescent="0.3">
      <c r="B27" s="124"/>
      <c r="C27" s="124"/>
      <c r="E27" s="793"/>
      <c r="F27" s="793"/>
      <c r="G27" s="793"/>
      <c r="H27" s="793"/>
      <c r="I27" s="793"/>
      <c r="J27" s="793"/>
      <c r="K27" s="122"/>
    </row>
    <row r="28" spans="1:11" ht="24" customHeight="1" x14ac:dyDescent="0.3">
      <c r="B28" s="124"/>
      <c r="C28" s="124"/>
      <c r="E28" s="764"/>
      <c r="F28" s="765"/>
      <c r="G28" s="779" t="s">
        <v>813</v>
      </c>
      <c r="H28" s="779"/>
      <c r="I28" s="779" t="s">
        <v>814</v>
      </c>
      <c r="J28" s="780"/>
      <c r="K28" s="122"/>
    </row>
    <row r="29" spans="1:11" ht="17.100000000000001" customHeight="1" x14ac:dyDescent="0.3">
      <c r="B29" s="124"/>
      <c r="C29" s="124"/>
      <c r="E29" s="766"/>
      <c r="F29" s="767"/>
      <c r="G29" s="790" t="s">
        <v>815</v>
      </c>
      <c r="H29" s="790" t="s">
        <v>816</v>
      </c>
      <c r="I29" s="790" t="s">
        <v>815</v>
      </c>
      <c r="J29" s="791" t="s">
        <v>816</v>
      </c>
      <c r="K29" s="122"/>
    </row>
    <row r="30" spans="1:11" ht="17.100000000000001" customHeight="1" x14ac:dyDescent="0.3">
      <c r="B30" s="124"/>
      <c r="C30" s="124"/>
      <c r="E30" s="768"/>
      <c r="F30" s="769"/>
      <c r="G30" s="790"/>
      <c r="H30" s="790"/>
      <c r="I30" s="790"/>
      <c r="J30" s="791"/>
      <c r="K30" s="122"/>
    </row>
    <row r="31" spans="1:11" ht="17.100000000000001" customHeight="1" x14ac:dyDescent="0.3">
      <c r="B31" s="124"/>
      <c r="C31" s="124"/>
      <c r="E31" s="788"/>
      <c r="F31" s="789"/>
      <c r="G31" s="192" t="s">
        <v>187</v>
      </c>
      <c r="H31" s="192" t="s">
        <v>188</v>
      </c>
      <c r="I31" s="192" t="s">
        <v>189</v>
      </c>
      <c r="J31" s="193" t="s">
        <v>190</v>
      </c>
      <c r="K31" s="122"/>
    </row>
    <row r="32" spans="1:11" ht="25.5" customHeight="1" x14ac:dyDescent="0.3">
      <c r="E32" s="774" t="s">
        <v>817</v>
      </c>
      <c r="F32" s="775"/>
      <c r="G32" s="776"/>
      <c r="H32" s="777"/>
      <c r="I32" s="777"/>
      <c r="J32" s="778"/>
      <c r="K32" s="122"/>
    </row>
    <row r="33" spans="1:11" ht="30" customHeight="1" x14ac:dyDescent="0.3">
      <c r="E33" s="132">
        <v>1</v>
      </c>
      <c r="F33" s="195" t="s">
        <v>818</v>
      </c>
      <c r="G33" s="196" t="s">
        <v>3161</v>
      </c>
      <c r="H33" s="620" t="s">
        <v>3156</v>
      </c>
      <c r="I33" s="196" t="s">
        <v>3162</v>
      </c>
      <c r="J33" s="620" t="s">
        <v>3157</v>
      </c>
      <c r="K33" s="122"/>
    </row>
    <row r="34" spans="1:11" ht="30" customHeight="1" x14ac:dyDescent="0.3">
      <c r="E34" s="132">
        <v>2</v>
      </c>
      <c r="F34" s="183" t="s">
        <v>819</v>
      </c>
      <c r="G34" s="490" t="s">
        <v>3201</v>
      </c>
      <c r="H34" s="421" t="s">
        <v>3201</v>
      </c>
      <c r="I34" s="421" t="s">
        <v>3201</v>
      </c>
      <c r="J34" s="421" t="s">
        <v>3201</v>
      </c>
      <c r="K34" s="122"/>
    </row>
    <row r="35" spans="1:11" ht="30" customHeight="1" x14ac:dyDescent="0.3">
      <c r="E35" s="132">
        <v>3</v>
      </c>
      <c r="F35" s="183" t="s">
        <v>820</v>
      </c>
      <c r="G35" s="421" t="s">
        <v>3201</v>
      </c>
      <c r="H35" s="421" t="s">
        <v>3201</v>
      </c>
      <c r="I35" s="421" t="s">
        <v>3201</v>
      </c>
      <c r="J35" s="421" t="s">
        <v>3201</v>
      </c>
      <c r="K35" s="122"/>
    </row>
    <row r="36" spans="1:11" ht="30" customHeight="1" x14ac:dyDescent="0.3">
      <c r="E36" s="132">
        <v>4</v>
      </c>
      <c r="F36" s="195" t="s">
        <v>821</v>
      </c>
      <c r="G36" s="421" t="s">
        <v>3201</v>
      </c>
      <c r="H36" s="421" t="s">
        <v>3201</v>
      </c>
      <c r="I36" s="421" t="s">
        <v>3201</v>
      </c>
      <c r="J36" s="421" t="s">
        <v>3201</v>
      </c>
      <c r="K36" s="122"/>
    </row>
    <row r="37" spans="1:11" ht="30" customHeight="1" x14ac:dyDescent="0.3">
      <c r="E37" s="132">
        <v>5</v>
      </c>
      <c r="F37" s="195" t="s">
        <v>822</v>
      </c>
      <c r="G37" s="421" t="s">
        <v>3201</v>
      </c>
      <c r="H37" s="421" t="s">
        <v>3201</v>
      </c>
      <c r="I37" s="421" t="s">
        <v>3201</v>
      </c>
      <c r="J37" s="421" t="s">
        <v>3201</v>
      </c>
      <c r="K37" s="122"/>
    </row>
    <row r="38" spans="1:11" ht="30" customHeight="1" x14ac:dyDescent="0.3">
      <c r="E38" s="132">
        <v>6</v>
      </c>
      <c r="F38" s="195" t="s">
        <v>823</v>
      </c>
      <c r="G38" s="196" t="s">
        <v>3163</v>
      </c>
      <c r="H38" s="196" t="s">
        <v>3164</v>
      </c>
      <c r="I38" s="196" t="s">
        <v>3165</v>
      </c>
      <c r="J38" s="196" t="s">
        <v>3166</v>
      </c>
      <c r="K38" s="122"/>
    </row>
    <row r="39" spans="1:11" ht="30" customHeight="1" x14ac:dyDescent="0.3">
      <c r="E39" s="132">
        <v>7</v>
      </c>
      <c r="F39" s="195" t="s">
        <v>824</v>
      </c>
      <c r="G39" s="421" t="s">
        <v>1865</v>
      </c>
      <c r="H39" s="421" t="s">
        <v>3202</v>
      </c>
      <c r="I39" s="421" t="s">
        <v>1865</v>
      </c>
      <c r="J39" s="421" t="s">
        <v>3202</v>
      </c>
      <c r="K39" s="122"/>
    </row>
    <row r="40" spans="1:11" ht="30" customHeight="1" x14ac:dyDescent="0.3">
      <c r="E40" s="132">
        <v>8</v>
      </c>
      <c r="F40" s="195" t="s">
        <v>825</v>
      </c>
      <c r="G40" s="197" t="s">
        <v>3167</v>
      </c>
      <c r="H40" s="197" t="s">
        <v>3168</v>
      </c>
      <c r="I40" s="197" t="s">
        <v>3169</v>
      </c>
      <c r="J40" s="197" t="s">
        <v>3170</v>
      </c>
      <c r="K40" s="122"/>
    </row>
    <row r="41" spans="1:11" ht="17.100000000000001" customHeight="1" x14ac:dyDescent="0.3">
      <c r="A41" s="3"/>
      <c r="E41" s="557"/>
      <c r="F41" s="557"/>
      <c r="G41" s="557"/>
      <c r="H41" s="557"/>
      <c r="I41" s="557"/>
      <c r="J41" s="557"/>
      <c r="K41" s="122"/>
    </row>
    <row r="42" spans="1:11" ht="26.25" customHeight="1" x14ac:dyDescent="0.3">
      <c r="E42" s="771" t="s">
        <v>826</v>
      </c>
      <c r="F42" s="772"/>
      <c r="G42" s="772"/>
      <c r="H42" s="772"/>
      <c r="I42" s="772"/>
      <c r="J42" s="773"/>
      <c r="K42" s="122"/>
    </row>
    <row r="43" spans="1:11" s="198" customFormat="1" ht="27.75" customHeight="1" x14ac:dyDescent="0.2">
      <c r="E43" s="770" t="s">
        <v>827</v>
      </c>
      <c r="F43" s="770"/>
      <c r="G43" s="770"/>
      <c r="H43" s="770"/>
      <c r="I43" s="770"/>
      <c r="J43" s="199" t="s">
        <v>31</v>
      </c>
      <c r="K43" s="200"/>
    </row>
  </sheetData>
  <sheetProtection formatColumns="0"/>
  <mergeCells count="31">
    <mergeCell ref="E8:J9"/>
    <mergeCell ref="H19:H20"/>
    <mergeCell ref="I19:I20"/>
    <mergeCell ref="J19:J20"/>
    <mergeCell ref="E31:F31"/>
    <mergeCell ref="G29:G30"/>
    <mergeCell ref="H29:H30"/>
    <mergeCell ref="I29:I30"/>
    <mergeCell ref="J29:J30"/>
    <mergeCell ref="E26:J27"/>
    <mergeCell ref="E10:F11"/>
    <mergeCell ref="G10:G11"/>
    <mergeCell ref="E17:J18"/>
    <mergeCell ref="E19:F20"/>
    <mergeCell ref="G19:G20"/>
    <mergeCell ref="H4:J4"/>
    <mergeCell ref="I10:I11"/>
    <mergeCell ref="J10:J11"/>
    <mergeCell ref="E28:F30"/>
    <mergeCell ref="E43:I43"/>
    <mergeCell ref="E42:J42"/>
    <mergeCell ref="E32:F32"/>
    <mergeCell ref="G32:J32"/>
    <mergeCell ref="C4:G4"/>
    <mergeCell ref="G28:H28"/>
    <mergeCell ref="I28:J28"/>
    <mergeCell ref="H10:H11"/>
    <mergeCell ref="C18:C19"/>
    <mergeCell ref="C21:C22"/>
    <mergeCell ref="E12:F12"/>
    <mergeCell ref="E21:F21"/>
  </mergeCells>
  <conditionalFormatting sqref="G22 G33:J40 G13:J14">
    <cfRule type="expression" dxfId="198" priority="2">
      <formula>ISNUMBER(G13)</formula>
    </cfRule>
  </conditionalFormatting>
  <conditionalFormatting sqref="G23">
    <cfRule type="expression" dxfId="197" priority="1">
      <formula>ISNUMBER(G23)</formula>
    </cfRule>
  </conditionalFormatting>
  <dataValidations count="25">
    <dataValidation type="decimal" operator="equal" allowBlank="1" showInputMessage="1" showErrorMessage="1" errorTitle="Warning" error="Is expected to equal zero" sqref="I39 G39" xr:uid="{00000000-0002-0000-0F00-000000000000}">
      <formula1>0</formula1>
    </dataValidation>
    <dataValidation type="decimal" errorStyle="warning" operator="greaterThanOrEqual" allowBlank="1" showInputMessage="1" showErrorMessage="1" errorTitle="Warning" error="Proposed YOA Planned Premium: Gross should normally be zero or more" sqref="G13:I13" xr:uid="{176BAF48-D0E0-4AD3-9C26-FF029A44A978}">
      <formula1>0</formula1>
    </dataValidation>
    <dataValidation type="decimal" errorStyle="warning" operator="greaterThanOrEqual" allowBlank="1" showInputMessage="1" showErrorMessage="1" errorTitle="Warning" error="Current YOA Planned Premium: Gross should normally be zero or more" sqref="G14" xr:uid="{00000000-0002-0000-0F00-000002000000}">
      <formula1>0</formula1>
    </dataValidation>
    <dataValidation type="decimal" errorStyle="warning" operator="greaterThanOrEqual" allowBlank="1" showInputMessage="1" showErrorMessage="1" errorTitle="Warning" error="Current YOA Planned Premium: Acquisition Costs should normally be zero or more" sqref="H14" xr:uid="{00000000-0002-0000-0F00-000004000000}">
      <formula1>0</formula1>
    </dataValidation>
    <dataValidation type="decimal" errorStyle="warning" operator="greaterThanOrEqual" allowBlank="1" showInputMessage="1" showErrorMessage="1" errorTitle="Warning" error="Current YOA Planned Premium: RI Share should normally be zero or more" sqref="I14" xr:uid="{00000000-0002-0000-0F00-000006000000}">
      <formula1>0</formula1>
    </dataValidation>
    <dataValidation type="decimal" errorStyle="warning" operator="greaterThanOrEqual" allowBlank="1" showInputMessage="1" showErrorMessage="1" errorTitle="Warning" error="One-Year Catastrophe Losses – LCM Region-Perils &amp; Classes Only: Net Mean should normally be zero or more" sqref="G34" xr:uid="{00000000-0002-0000-0F00-000007000000}">
      <formula1>0</formula1>
    </dataValidation>
    <dataValidation type="decimal" errorStyle="warning" operator="greaterThanOrEqual" allowBlank="1" showInputMessage="1" showErrorMessage="1" errorTitle="Warning" error="One-Year Catastrophe Losses - All Non-LCM: Net Mean should normally be zero or more" sqref="G35" xr:uid="{00000000-0002-0000-0F00-000008000000}">
      <formula1>0</formula1>
    </dataValidation>
    <dataValidation type="decimal" errorStyle="warning" operator="greaterThanOrEqual" allowBlank="1" showInputMessage="1" showErrorMessage="1" errorTitle="Warning" error="One-Year Premium Risk Claims - Excluding Catastrophe: Net Mean should normally be zero or more" sqref="G36" xr:uid="{00000000-0002-0000-0F00-000009000000}">
      <formula1>0</formula1>
    </dataValidation>
    <dataValidation type="decimal" errorStyle="warning" operator="greaterThanOrEqual" allowBlank="1" showInputMessage="1" showErrorMessage="1" errorTitle="Warning" error="One-Year Reserving Risk Claims: Net Mean should normally be zero or more" sqref="G37" xr:uid="{00000000-0002-0000-0F00-00000A000000}">
      <formula1>0</formula1>
    </dataValidation>
    <dataValidation type="decimal" operator="lessThanOrEqual" allowBlank="1" showInputMessage="1" showErrorMessage="1" errorTitle="Error" error="One-Year Catastrophe Claims total: Net 99.5th must be less than or equal to One-Year Catastrophe Losses – LCM Region-Perils &amp; Classes Only: Net 99.5th plus(+) One-Year Catastrophe Losses - All Non-LCM: Net 99.5th" sqref="H33" xr:uid="{00000000-0002-0000-0F00-00000B000000}">
      <formula1>SUM(H34:H35)</formula1>
    </dataValidation>
    <dataValidation type="decimal" errorStyle="warning" operator="greaterThanOrEqual" allowBlank="1" showInputMessage="1" showErrorMessage="1" errorTitle="Warning" error="One-Year Catastrophe Losses – LCM Region-Perils &amp; Classes Only: Net 99.5th should normally be zero or more" sqref="H34" xr:uid="{00000000-0002-0000-0F00-00000C000000}">
      <formula1>0</formula1>
    </dataValidation>
    <dataValidation type="decimal" errorStyle="warning" operator="greaterThanOrEqual" allowBlank="1" showInputMessage="1" showErrorMessage="1" errorTitle="Warning" error="One-Year Catastrophe Losses - All Non-LCM: Net 99.5th should normally be zero or more" sqref="H35" xr:uid="{00000000-0002-0000-0F00-00000D000000}">
      <formula1>0</formula1>
    </dataValidation>
    <dataValidation type="decimal" errorStyle="warning" operator="greaterThanOrEqual" allowBlank="1" showInputMessage="1" showErrorMessage="1" errorTitle="Warning" error="One-Year Premium Risk Claims - Excluding Catastrophe: Net 99.5th should normally be zero or more" sqref="H36" xr:uid="{00000000-0002-0000-0F00-00000E000000}">
      <formula1>0</formula1>
    </dataValidation>
    <dataValidation type="decimal" errorStyle="warning" operator="greaterThanOrEqual" allowBlank="1" showInputMessage="1" showErrorMessage="1" errorTitle="Warning" error="One-Year Reserving Risk Claims: Net 99.5th should normally be zero or more" sqref="H37" xr:uid="{00000000-0002-0000-0F00-00000F000000}">
      <formula1>0</formula1>
    </dataValidation>
    <dataValidation type="decimal" operator="lessThanOrEqual" allowBlank="1" showInputMessage="1" showErrorMessage="1" errorTitle="Error" error="One-Year Diversification Credit - Between Risk Categories: Net 99.5th  must be zero or less" sqref="H39" xr:uid="{00000000-0002-0000-0F00-000010000000}">
      <formula1>0</formula1>
    </dataValidation>
    <dataValidation type="decimal" errorStyle="warning" operator="greaterThanOrEqual" allowBlank="1" showInputMessage="1" showErrorMessage="1" errorTitle="Warning" error="Ultimate Catastrophe Losses – LCM Region-Perils &amp; Classes Only: Net Mean should normally be zero or more" sqref="I34" xr:uid="{00000000-0002-0000-0F00-000011000000}">
      <formula1>0</formula1>
    </dataValidation>
    <dataValidation type="decimal" errorStyle="warning" operator="greaterThanOrEqual" allowBlank="1" showInputMessage="1" showErrorMessage="1" errorTitle="Warning" error="Ultimate Catastrophe Losses - All Non-LCM: Net Mean should normally be zero or more" sqref="I35" xr:uid="{00000000-0002-0000-0F00-000012000000}">
      <formula1>0</formula1>
    </dataValidation>
    <dataValidation type="decimal" errorStyle="warning" operator="greaterThanOrEqual" allowBlank="1" showInputMessage="1" showErrorMessage="1" errorTitle="Warning" error="Ultimate Premium Risk Claims - Excluding Catastrophe: Net Mean should normally be zero or more" sqref="I36" xr:uid="{00000000-0002-0000-0F00-000013000000}">
      <formula1>0</formula1>
    </dataValidation>
    <dataValidation type="decimal" errorStyle="warning" operator="greaterThanOrEqual" allowBlank="1" showInputMessage="1" showErrorMessage="1" errorTitle="Warning" error="Ultimate Reserving Risk Claims: Net Mean should normally be zero or more" sqref="I37" xr:uid="{00000000-0002-0000-0F00-000014000000}">
      <formula1>0</formula1>
    </dataValidation>
    <dataValidation type="decimal" operator="lessThan" allowBlank="1" showInputMessage="1" showErrorMessage="1" errorTitle="Error" error="Ultimate Catastrophe Claims total: Net 99.5th must be less than or equal to Ultimate Catastrophe Losses – LCM Region-Perils &amp; Classes Only: Net 99.5th plus(+) Ultimate Catastrophe Losses - All Non-LCM: Net 99.5th" sqref="J33" xr:uid="{00000000-0002-0000-0F00-000015000000}">
      <formula1>SUM(J34:J35)</formula1>
    </dataValidation>
    <dataValidation type="decimal" errorStyle="warning" operator="greaterThanOrEqual" allowBlank="1" showInputMessage="1" showErrorMessage="1" errorTitle="Warning" error="Ultimate Catastrophe Losses – LCM Region-Perils &amp; Classes Only: Net 99.5th should normally be zero or more" sqref="J34" xr:uid="{00000000-0002-0000-0F00-000016000000}">
      <formula1>0</formula1>
    </dataValidation>
    <dataValidation type="decimal" errorStyle="warning" operator="greaterThanOrEqual" allowBlank="1" showInputMessage="1" showErrorMessage="1" errorTitle="Warning" error="Ultimate Catastrophe Losses - All Non-LCM: Net 99.5th should normally be zero or more" sqref="J35" xr:uid="{00000000-0002-0000-0F00-000017000000}">
      <formula1>0</formula1>
    </dataValidation>
    <dataValidation type="decimal" errorStyle="warning" operator="greaterThanOrEqual" allowBlank="1" showInputMessage="1" showErrorMessage="1" errorTitle="Warning" error="Ultimate Premium Risk Claims - Excluding Catastrophe: Net 99.5th should normally be zero or more" sqref="J36" xr:uid="{00000000-0002-0000-0F00-000018000000}">
      <formula1>0</formula1>
    </dataValidation>
    <dataValidation type="decimal" errorStyle="warning" operator="greaterThanOrEqual" allowBlank="1" showInputMessage="1" showErrorMessage="1" errorTitle="Warning" error="Ultimate Reserving Risk Claims: Net 99.5th should normally be zero or more" sqref="J37" xr:uid="{00000000-0002-0000-0F00-000019000000}">
      <formula1>0</formula1>
    </dataValidation>
    <dataValidation type="decimal" errorStyle="warning" operator="greaterThanOrEqual" allowBlank="1" showInputMessage="1" showErrorMessage="1" errorTitle="Warning" error="Ultimate Diversification Credit - Between Risk Categories: Net 99.5th  must be zero or less" sqref="J39" xr:uid="{00000000-0002-0000-0F00-00001A000000}">
      <formula1>0</formula1>
    </dataValidation>
  </dataValidations>
  <hyperlinks>
    <hyperlink ref="H4" r:id="rId1" xr:uid="{00000000-0004-0000-0F00-000000000000}"/>
  </hyperlinks>
  <pageMargins left="0.70866141732283472" right="0.70866141732283472" top="0.74803149606299213" bottom="0.74803149606299213" header="0.31496062992125984" footer="0.31496062992125984"/>
  <pageSetup paperSize="9" scale="56" fitToHeight="0" orientation="portrait" verticalDpi="90" r:id="rId2"/>
  <headerFooter scaleWithDoc="0">
    <oddHeader>&amp;R&amp;F</oddHeader>
    <oddFooter>&amp;L&amp;D &amp;T&amp;C&amp;1#&amp;"Calibri,Regular"&amp;10 Classification: Confidential&amp;RPage &amp;P of &amp;N</oddFooter>
  </headerFooter>
  <drawing r:id="rId3"/>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F00-00001F000000}">
          <x14:formula1>
            <xm:f>RS_ValueSource!F36:F37</xm:f>
          </x14:formula1>
          <xm:sqref>J43</xm:sqref>
        </x14:dataValidation>
        <x14:dataValidation type="decimal" operator="equal" allowBlank="1" showInputMessage="1" showErrorMessage="1" errorTitle="Error" error="One-Year Diversified Total: Net Mean must be equal to Form 311 One-Year Net of reinsurance: Mean" xr:uid="{00000000-0002-0000-0F00-00001B000000}">
          <x14:formula1>
            <xm:f>'311'!F18</xm:f>
          </x14:formula1>
          <xm:sqref>G40</xm:sqref>
        </x14:dataValidation>
        <x14:dataValidation type="decimal" operator="equal" allowBlank="1" showInputMessage="1" showErrorMessage="1" errorTitle="Error" error="One-Year Diversified Total: Net 99.5th must be equal to Form 311 One-Year Net of reinsurance: 99.5th percentile" xr:uid="{00000000-0002-0000-0F00-00001C000000}">
          <x14:formula1>
            <xm:f>'311'!L18</xm:f>
          </x14:formula1>
          <xm:sqref>H40</xm:sqref>
        </x14:dataValidation>
        <x14:dataValidation type="decimal" operator="equal" allowBlank="1" showInputMessage="1" showErrorMessage="1" errorTitle="Error" error="Ultimate Diversified Total: Net Mean must be equal to Form 311 Ultimate Net of reinsurance: Mean" xr:uid="{00000000-0002-0000-0F00-00001D000000}">
          <x14:formula1>
            <xm:f>'311'!F18</xm:f>
          </x14:formula1>
          <xm:sqref>I40</xm:sqref>
        </x14:dataValidation>
        <x14:dataValidation type="decimal" errorStyle="warning" operator="equal" allowBlank="1" showInputMessage="1" showErrorMessage="1" errorTitle="Warning" error="Ultimate Diversified Total: Net 99.5th must be equal to Form 311 Ultimate Net of reinsurance: 99.5th percentile" xr:uid="{00000000-0002-0000-0F00-00001E000000}">
          <x14:formula1>
            <xm:f>'311'!L21</xm:f>
          </x14:formula1>
          <xm:sqref>J40</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36">
    <pageSetUpPr fitToPage="1"/>
  </sheetPr>
  <dimension ref="B1:I42"/>
  <sheetViews>
    <sheetView zoomScaleNormal="100" workbookViewId="0">
      <pane ySplit="3" topLeftCell="A4" activePane="bottomLeft" state="frozen"/>
      <selection activeCell="B3" sqref="B3"/>
      <selection pane="bottomLeft" activeCell="A4" sqref="A4"/>
    </sheetView>
  </sheetViews>
  <sheetFormatPr defaultRowHeight="15" x14ac:dyDescent="0.25"/>
  <cols>
    <col min="1" max="1" width="13.42578125" style="414" customWidth="1"/>
    <col min="2" max="2" width="11.85546875" style="416" customWidth="1"/>
    <col min="3" max="3" width="11.85546875" style="419" customWidth="1"/>
    <col min="4" max="5" width="28" style="415" customWidth="1"/>
    <col min="6" max="6" width="9.140625" style="415"/>
    <col min="7" max="7" width="44.28515625" style="415" customWidth="1"/>
    <col min="8" max="8" width="40.7109375" style="415" customWidth="1"/>
    <col min="9" max="16384" width="9.140625" style="414"/>
  </cols>
  <sheetData>
    <row r="1" spans="2:9" x14ac:dyDescent="0.25">
      <c r="B1" s="414"/>
    </row>
    <row r="2" spans="2:9" ht="48" customHeight="1" x14ac:dyDescent="0.25">
      <c r="B2" s="672" t="s">
        <v>1963</v>
      </c>
      <c r="C2" s="672"/>
      <c r="D2" s="672"/>
      <c r="E2" s="672"/>
      <c r="F2" s="672"/>
      <c r="G2" s="672"/>
      <c r="H2" s="672"/>
      <c r="I2" s="672"/>
    </row>
    <row r="3" spans="2:9" ht="32.25" customHeight="1" x14ac:dyDescent="0.25">
      <c r="B3" s="417" t="s">
        <v>2427</v>
      </c>
      <c r="C3" s="417" t="s">
        <v>1665</v>
      </c>
      <c r="D3" s="417" t="s">
        <v>2296</v>
      </c>
      <c r="E3" s="417" t="s">
        <v>1501</v>
      </c>
      <c r="F3" s="417" t="s">
        <v>1502</v>
      </c>
      <c r="G3" s="417" t="s">
        <v>1503</v>
      </c>
      <c r="H3" s="417" t="s">
        <v>1357</v>
      </c>
      <c r="I3" s="417" t="s">
        <v>89</v>
      </c>
    </row>
    <row r="4" spans="2:9" ht="34.5" customHeight="1" x14ac:dyDescent="0.25">
      <c r="B4" s="424" t="s">
        <v>2553</v>
      </c>
      <c r="C4" s="424" t="s">
        <v>1504</v>
      </c>
      <c r="D4" s="425" t="s">
        <v>1866</v>
      </c>
      <c r="E4" s="425" t="s">
        <v>1674</v>
      </c>
      <c r="F4" s="424" t="s">
        <v>1515</v>
      </c>
      <c r="G4" s="425" t="s">
        <v>1867</v>
      </c>
      <c r="H4" s="555"/>
      <c r="I4" s="550" t="s">
        <v>2298</v>
      </c>
    </row>
    <row r="5" spans="2:9" ht="63.75" x14ac:dyDescent="0.25">
      <c r="B5" s="424" t="s">
        <v>2553</v>
      </c>
      <c r="C5" s="424" t="s">
        <v>1504</v>
      </c>
      <c r="D5" s="425" t="s">
        <v>1866</v>
      </c>
      <c r="E5" s="425" t="s">
        <v>1868</v>
      </c>
      <c r="F5" s="424" t="s">
        <v>1515</v>
      </c>
      <c r="G5" s="425" t="s">
        <v>1869</v>
      </c>
      <c r="H5" s="555"/>
      <c r="I5" s="550" t="s">
        <v>2298</v>
      </c>
    </row>
    <row r="6" spans="2:9" ht="34.5" customHeight="1" x14ac:dyDescent="0.25">
      <c r="B6" s="424" t="s">
        <v>2554</v>
      </c>
      <c r="C6" s="424" t="s">
        <v>101</v>
      </c>
      <c r="D6" s="425" t="s">
        <v>1870</v>
      </c>
      <c r="E6" s="425" t="s">
        <v>1674</v>
      </c>
      <c r="F6" s="424" t="s">
        <v>1515</v>
      </c>
      <c r="G6" s="425" t="s">
        <v>1871</v>
      </c>
      <c r="H6" s="555"/>
      <c r="I6" s="550" t="s">
        <v>2298</v>
      </c>
    </row>
    <row r="7" spans="2:9" ht="34.5" customHeight="1" x14ac:dyDescent="0.25">
      <c r="B7" s="424" t="s">
        <v>2555</v>
      </c>
      <c r="C7" s="424" t="s">
        <v>1510</v>
      </c>
      <c r="D7" s="425" t="s">
        <v>1872</v>
      </c>
      <c r="E7" s="425" t="s">
        <v>1674</v>
      </c>
      <c r="F7" s="424" t="s">
        <v>1515</v>
      </c>
      <c r="G7" s="425" t="s">
        <v>1873</v>
      </c>
      <c r="H7" s="555"/>
      <c r="I7" s="550" t="s">
        <v>2298</v>
      </c>
    </row>
    <row r="8" spans="2:9" ht="63.75" x14ac:dyDescent="0.25">
      <c r="B8" s="424" t="s">
        <v>2585</v>
      </c>
      <c r="C8" s="424" t="s">
        <v>1510</v>
      </c>
      <c r="D8" s="425" t="s">
        <v>1872</v>
      </c>
      <c r="E8" s="425" t="s">
        <v>1874</v>
      </c>
      <c r="F8" s="424" t="s">
        <v>1515</v>
      </c>
      <c r="G8" s="425" t="s">
        <v>1875</v>
      </c>
      <c r="H8" s="555"/>
      <c r="I8" s="550" t="s">
        <v>2298</v>
      </c>
    </row>
    <row r="9" spans="2:9" ht="34.5" customHeight="1" x14ac:dyDescent="0.25">
      <c r="B9" s="424" t="s">
        <v>2556</v>
      </c>
      <c r="C9" s="424" t="s">
        <v>103</v>
      </c>
      <c r="D9" s="425" t="s">
        <v>1876</v>
      </c>
      <c r="E9" s="425" t="s">
        <v>1674</v>
      </c>
      <c r="F9" s="424" t="s">
        <v>1515</v>
      </c>
      <c r="G9" s="425" t="s">
        <v>1877</v>
      </c>
      <c r="H9" s="555"/>
      <c r="I9" s="550" t="s">
        <v>2298</v>
      </c>
    </row>
    <row r="10" spans="2:9" ht="34.5" customHeight="1" x14ac:dyDescent="0.25">
      <c r="B10" s="424" t="s">
        <v>2557</v>
      </c>
      <c r="C10" s="424" t="s">
        <v>1525</v>
      </c>
      <c r="D10" s="425" t="s">
        <v>1878</v>
      </c>
      <c r="E10" s="425" t="s">
        <v>1674</v>
      </c>
      <c r="F10" s="424" t="s">
        <v>1515</v>
      </c>
      <c r="G10" s="425" t="s">
        <v>1879</v>
      </c>
      <c r="H10" s="555"/>
      <c r="I10" s="550" t="s">
        <v>2298</v>
      </c>
    </row>
    <row r="11" spans="2:9" ht="63.75" x14ac:dyDescent="0.25">
      <c r="B11" s="424" t="s">
        <v>2558</v>
      </c>
      <c r="C11" s="424" t="s">
        <v>1525</v>
      </c>
      <c r="D11" s="425" t="s">
        <v>1878</v>
      </c>
      <c r="E11" s="425" t="s">
        <v>1880</v>
      </c>
      <c r="F11" s="424" t="s">
        <v>1515</v>
      </c>
      <c r="G11" s="425" t="s">
        <v>1881</v>
      </c>
      <c r="H11" s="555"/>
      <c r="I11" s="550" t="s">
        <v>2298</v>
      </c>
    </row>
    <row r="12" spans="2:9" ht="34.5" customHeight="1" x14ac:dyDescent="0.25">
      <c r="B12" s="424" t="s">
        <v>2559</v>
      </c>
      <c r="C12" s="424" t="s">
        <v>1540</v>
      </c>
      <c r="D12" s="425" t="s">
        <v>1882</v>
      </c>
      <c r="E12" s="425" t="s">
        <v>1674</v>
      </c>
      <c r="F12" s="424" t="s">
        <v>1515</v>
      </c>
      <c r="G12" s="425" t="s">
        <v>1883</v>
      </c>
      <c r="H12" s="555"/>
      <c r="I12" s="550" t="s">
        <v>2298</v>
      </c>
    </row>
    <row r="13" spans="2:9" ht="48.75" customHeight="1" x14ac:dyDescent="0.25">
      <c r="B13" s="424" t="s">
        <v>2764</v>
      </c>
      <c r="C13" s="424" t="s">
        <v>109</v>
      </c>
      <c r="D13" s="425" t="s">
        <v>2345</v>
      </c>
      <c r="E13" s="425" t="s">
        <v>3344</v>
      </c>
      <c r="F13" s="424"/>
      <c r="G13" s="425"/>
      <c r="H13" s="555" t="s">
        <v>1698</v>
      </c>
      <c r="I13" s="550" t="s">
        <v>2297</v>
      </c>
    </row>
    <row r="14" spans="2:9" ht="48.75" customHeight="1" x14ac:dyDescent="0.25">
      <c r="B14" s="424" t="s">
        <v>2560</v>
      </c>
      <c r="C14" s="424" t="s">
        <v>1706</v>
      </c>
      <c r="D14" s="425" t="s">
        <v>1884</v>
      </c>
      <c r="E14" s="425" t="s">
        <v>1674</v>
      </c>
      <c r="F14" s="424" t="s">
        <v>1515</v>
      </c>
      <c r="G14" s="425" t="s">
        <v>1885</v>
      </c>
      <c r="H14" s="555"/>
      <c r="I14" s="576" t="s">
        <v>2300</v>
      </c>
    </row>
    <row r="15" spans="2:9" ht="34.5" customHeight="1" x14ac:dyDescent="0.25">
      <c r="B15" s="424" t="s">
        <v>2561</v>
      </c>
      <c r="C15" s="424" t="s">
        <v>1758</v>
      </c>
      <c r="D15" s="425" t="s">
        <v>1886</v>
      </c>
      <c r="E15" s="425" t="s">
        <v>1674</v>
      </c>
      <c r="F15" s="424" t="s">
        <v>1515</v>
      </c>
      <c r="G15" s="425" t="s">
        <v>1887</v>
      </c>
      <c r="H15" s="555"/>
      <c r="I15" s="576" t="s">
        <v>2300</v>
      </c>
    </row>
    <row r="16" spans="2:9" ht="45" customHeight="1" x14ac:dyDescent="0.25">
      <c r="B16" s="424" t="s">
        <v>2562</v>
      </c>
      <c r="C16" s="424" t="s">
        <v>1888</v>
      </c>
      <c r="D16" s="425" t="s">
        <v>1889</v>
      </c>
      <c r="E16" s="425" t="s">
        <v>1674</v>
      </c>
      <c r="F16" s="424" t="s">
        <v>1515</v>
      </c>
      <c r="G16" s="425" t="s">
        <v>1890</v>
      </c>
      <c r="H16" s="555"/>
      <c r="I16" s="576" t="s">
        <v>2300</v>
      </c>
    </row>
    <row r="17" spans="2:9" ht="34.5" customHeight="1" x14ac:dyDescent="0.25">
      <c r="B17" s="424" t="s">
        <v>2563</v>
      </c>
      <c r="C17" s="424" t="s">
        <v>1891</v>
      </c>
      <c r="D17" s="425" t="s">
        <v>1892</v>
      </c>
      <c r="E17" s="425" t="s">
        <v>1674</v>
      </c>
      <c r="F17" s="424" t="s">
        <v>1515</v>
      </c>
      <c r="G17" s="425" t="s">
        <v>1893</v>
      </c>
      <c r="H17" s="555"/>
      <c r="I17" s="576" t="s">
        <v>2300</v>
      </c>
    </row>
    <row r="18" spans="2:9" ht="45" customHeight="1" x14ac:dyDescent="0.25">
      <c r="B18" s="424" t="s">
        <v>2564</v>
      </c>
      <c r="C18" s="424" t="s">
        <v>1894</v>
      </c>
      <c r="D18" s="425" t="s">
        <v>1895</v>
      </c>
      <c r="E18" s="425" t="s">
        <v>1896</v>
      </c>
      <c r="F18" s="424" t="s">
        <v>1515</v>
      </c>
      <c r="G18" s="425" t="s">
        <v>1897</v>
      </c>
      <c r="H18" s="555"/>
      <c r="I18" s="576" t="s">
        <v>2300</v>
      </c>
    </row>
    <row r="19" spans="2:9" ht="38.25" x14ac:dyDescent="0.25">
      <c r="B19" s="424" t="s">
        <v>2565</v>
      </c>
      <c r="C19" s="424" t="s">
        <v>1898</v>
      </c>
      <c r="D19" s="425" t="s">
        <v>1899</v>
      </c>
      <c r="E19" s="425" t="s">
        <v>1900</v>
      </c>
      <c r="F19" s="424" t="s">
        <v>1507</v>
      </c>
      <c r="G19" s="425" t="s">
        <v>1901</v>
      </c>
      <c r="H19" s="555"/>
      <c r="I19" s="576" t="s">
        <v>2300</v>
      </c>
    </row>
    <row r="20" spans="2:9" ht="75" customHeight="1" x14ac:dyDescent="0.25">
      <c r="B20" s="424" t="s">
        <v>2586</v>
      </c>
      <c r="C20" s="424" t="s">
        <v>1586</v>
      </c>
      <c r="D20" s="425" t="s">
        <v>1902</v>
      </c>
      <c r="E20" s="425" t="s">
        <v>1903</v>
      </c>
      <c r="F20" s="424" t="s">
        <v>1515</v>
      </c>
      <c r="G20" s="425" t="s">
        <v>1904</v>
      </c>
      <c r="H20" s="556" t="s">
        <v>1531</v>
      </c>
      <c r="I20" s="576" t="s">
        <v>2300</v>
      </c>
    </row>
    <row r="21" spans="2:9" ht="75" customHeight="1" x14ac:dyDescent="0.25">
      <c r="B21" s="424" t="s">
        <v>2587</v>
      </c>
      <c r="C21" s="424" t="s">
        <v>1586</v>
      </c>
      <c r="D21" s="425" t="s">
        <v>1902</v>
      </c>
      <c r="E21" s="425" t="s">
        <v>1588</v>
      </c>
      <c r="F21" s="424" t="s">
        <v>1507</v>
      </c>
      <c r="G21" s="425" t="s">
        <v>1905</v>
      </c>
      <c r="H21" s="555"/>
      <c r="I21" s="576" t="s">
        <v>2300</v>
      </c>
    </row>
    <row r="22" spans="2:9" ht="49.5" customHeight="1" x14ac:dyDescent="0.25">
      <c r="B22" s="424" t="s">
        <v>2566</v>
      </c>
      <c r="C22" s="424" t="s">
        <v>1600</v>
      </c>
      <c r="D22" s="425" t="s">
        <v>1906</v>
      </c>
      <c r="E22" s="425" t="s">
        <v>1674</v>
      </c>
      <c r="F22" s="424" t="s">
        <v>1515</v>
      </c>
      <c r="G22" s="425" t="s">
        <v>1907</v>
      </c>
      <c r="H22" s="555"/>
      <c r="I22" s="576" t="s">
        <v>2300</v>
      </c>
    </row>
    <row r="23" spans="2:9" ht="34.5" customHeight="1" x14ac:dyDescent="0.25">
      <c r="B23" s="424" t="s">
        <v>2567</v>
      </c>
      <c r="C23" s="424" t="s">
        <v>1606</v>
      </c>
      <c r="D23" s="425" t="s">
        <v>1908</v>
      </c>
      <c r="E23" s="425" t="s">
        <v>1674</v>
      </c>
      <c r="F23" s="424" t="s">
        <v>1515</v>
      </c>
      <c r="G23" s="425" t="s">
        <v>1909</v>
      </c>
      <c r="H23" s="555"/>
      <c r="I23" s="576" t="s">
        <v>2300</v>
      </c>
    </row>
    <row r="24" spans="2:9" ht="49.5" customHeight="1" x14ac:dyDescent="0.25">
      <c r="B24" s="424" t="s">
        <v>2568</v>
      </c>
      <c r="C24" s="424" t="s">
        <v>1611</v>
      </c>
      <c r="D24" s="425" t="s">
        <v>1910</v>
      </c>
      <c r="E24" s="425" t="s">
        <v>1674</v>
      </c>
      <c r="F24" s="424" t="s">
        <v>1515</v>
      </c>
      <c r="G24" s="425" t="s">
        <v>1911</v>
      </c>
      <c r="H24" s="555"/>
      <c r="I24" s="576" t="s">
        <v>2300</v>
      </c>
    </row>
    <row r="25" spans="2:9" ht="39" customHeight="1" x14ac:dyDescent="0.25">
      <c r="B25" s="424" t="s">
        <v>2569</v>
      </c>
      <c r="C25" s="424" t="s">
        <v>1617</v>
      </c>
      <c r="D25" s="425" t="s">
        <v>1912</v>
      </c>
      <c r="E25" s="425" t="s">
        <v>1674</v>
      </c>
      <c r="F25" s="424" t="s">
        <v>1515</v>
      </c>
      <c r="G25" s="425" t="s">
        <v>1913</v>
      </c>
      <c r="H25" s="555"/>
      <c r="I25" s="576" t="s">
        <v>2300</v>
      </c>
    </row>
    <row r="26" spans="2:9" ht="45" customHeight="1" x14ac:dyDescent="0.25">
      <c r="B26" s="424" t="s">
        <v>2570</v>
      </c>
      <c r="C26" s="424" t="s">
        <v>1629</v>
      </c>
      <c r="D26" s="425" t="s">
        <v>1914</v>
      </c>
      <c r="E26" s="425" t="s">
        <v>1915</v>
      </c>
      <c r="F26" s="424" t="s">
        <v>1507</v>
      </c>
      <c r="G26" s="425" t="s">
        <v>1916</v>
      </c>
      <c r="H26" s="555"/>
      <c r="I26" s="576" t="s">
        <v>2300</v>
      </c>
    </row>
    <row r="27" spans="2:9" ht="45" customHeight="1" x14ac:dyDescent="0.25">
      <c r="B27" s="424" t="s">
        <v>2571</v>
      </c>
      <c r="C27" s="424" t="s">
        <v>1635</v>
      </c>
      <c r="D27" s="425" t="s">
        <v>1917</v>
      </c>
      <c r="E27" s="425" t="s">
        <v>1918</v>
      </c>
      <c r="F27" s="424" t="s">
        <v>1507</v>
      </c>
      <c r="G27" s="425" t="s">
        <v>1919</v>
      </c>
      <c r="H27" s="555"/>
      <c r="I27" s="576" t="s">
        <v>2300</v>
      </c>
    </row>
    <row r="28" spans="2:9" ht="47.25" customHeight="1" x14ac:dyDescent="0.25">
      <c r="B28" s="424" t="s">
        <v>2572</v>
      </c>
      <c r="C28" s="424" t="s">
        <v>1710</v>
      </c>
      <c r="D28" s="425" t="s">
        <v>1920</v>
      </c>
      <c r="E28" s="425" t="s">
        <v>1674</v>
      </c>
      <c r="F28" s="424" t="s">
        <v>1515</v>
      </c>
      <c r="G28" s="425" t="s">
        <v>1921</v>
      </c>
      <c r="H28" s="555"/>
      <c r="I28" s="576" t="s">
        <v>2300</v>
      </c>
    </row>
    <row r="29" spans="2:9" ht="34.5" customHeight="1" x14ac:dyDescent="0.25">
      <c r="B29" s="424" t="s">
        <v>2573</v>
      </c>
      <c r="C29" s="424" t="s">
        <v>1784</v>
      </c>
      <c r="D29" s="425" t="s">
        <v>1922</v>
      </c>
      <c r="E29" s="425" t="s">
        <v>1674</v>
      </c>
      <c r="F29" s="424" t="s">
        <v>1515</v>
      </c>
      <c r="G29" s="425" t="s">
        <v>1923</v>
      </c>
      <c r="H29" s="555"/>
      <c r="I29" s="576" t="s">
        <v>2300</v>
      </c>
    </row>
    <row r="30" spans="2:9" ht="46.5" customHeight="1" x14ac:dyDescent="0.25">
      <c r="B30" s="424" t="s">
        <v>2574</v>
      </c>
      <c r="C30" s="424" t="s">
        <v>1924</v>
      </c>
      <c r="D30" s="425" t="s">
        <v>1925</v>
      </c>
      <c r="E30" s="425" t="s">
        <v>1674</v>
      </c>
      <c r="F30" s="424" t="s">
        <v>1515</v>
      </c>
      <c r="G30" s="425" t="s">
        <v>1926</v>
      </c>
      <c r="H30" s="555"/>
      <c r="I30" s="576" t="s">
        <v>2300</v>
      </c>
    </row>
    <row r="31" spans="2:9" ht="34.5" customHeight="1" x14ac:dyDescent="0.25">
      <c r="B31" s="424" t="s">
        <v>2575</v>
      </c>
      <c r="C31" s="424" t="s">
        <v>1927</v>
      </c>
      <c r="D31" s="425" t="s">
        <v>1928</v>
      </c>
      <c r="E31" s="425" t="s">
        <v>1674</v>
      </c>
      <c r="F31" s="424" t="s">
        <v>1515</v>
      </c>
      <c r="G31" s="425" t="s">
        <v>1929</v>
      </c>
      <c r="H31" s="555"/>
      <c r="I31" s="550" t="s">
        <v>2298</v>
      </c>
    </row>
    <row r="32" spans="2:9" ht="38.25" x14ac:dyDescent="0.25">
      <c r="B32" s="424" t="s">
        <v>2576</v>
      </c>
      <c r="C32" s="424" t="s">
        <v>1930</v>
      </c>
      <c r="D32" s="425" t="s">
        <v>1931</v>
      </c>
      <c r="E32" s="425" t="s">
        <v>1932</v>
      </c>
      <c r="F32" s="424" t="s">
        <v>1515</v>
      </c>
      <c r="G32" s="425" t="s">
        <v>1933</v>
      </c>
      <c r="H32" s="555"/>
      <c r="I32" s="550" t="s">
        <v>2298</v>
      </c>
    </row>
    <row r="33" spans="2:9" ht="34.5" customHeight="1" x14ac:dyDescent="0.25">
      <c r="B33" s="424" t="s">
        <v>2577</v>
      </c>
      <c r="C33" s="424" t="s">
        <v>1934</v>
      </c>
      <c r="D33" s="425" t="s">
        <v>1935</v>
      </c>
      <c r="E33" s="425" t="s">
        <v>1936</v>
      </c>
      <c r="F33" s="424" t="s">
        <v>1507</v>
      </c>
      <c r="G33" s="425" t="s">
        <v>1937</v>
      </c>
      <c r="H33" s="555"/>
      <c r="I33" s="550" t="s">
        <v>2298</v>
      </c>
    </row>
    <row r="34" spans="2:9" ht="60.75" customHeight="1" x14ac:dyDescent="0.25">
      <c r="B34" s="424" t="s">
        <v>2588</v>
      </c>
      <c r="C34" s="424" t="s">
        <v>1641</v>
      </c>
      <c r="D34" s="425" t="s">
        <v>1938</v>
      </c>
      <c r="E34" s="425" t="s">
        <v>1939</v>
      </c>
      <c r="F34" s="424" t="s">
        <v>1515</v>
      </c>
      <c r="G34" s="425" t="s">
        <v>1940</v>
      </c>
      <c r="H34" s="556" t="s">
        <v>1531</v>
      </c>
      <c r="I34" s="550" t="s">
        <v>2298</v>
      </c>
    </row>
    <row r="35" spans="2:9" ht="77.25" customHeight="1" x14ac:dyDescent="0.25">
      <c r="B35" s="424" t="s">
        <v>2589</v>
      </c>
      <c r="C35" s="424" t="s">
        <v>1641</v>
      </c>
      <c r="D35" s="425" t="s">
        <v>1938</v>
      </c>
      <c r="E35" s="425" t="s">
        <v>1941</v>
      </c>
      <c r="F35" s="424" t="s">
        <v>1507</v>
      </c>
      <c r="G35" s="425" t="s">
        <v>1942</v>
      </c>
      <c r="H35" s="555"/>
      <c r="I35" s="550" t="s">
        <v>2298</v>
      </c>
    </row>
    <row r="36" spans="2:9" ht="46.5" customHeight="1" x14ac:dyDescent="0.25">
      <c r="B36" s="424" t="s">
        <v>2578</v>
      </c>
      <c r="C36" s="424" t="s">
        <v>1943</v>
      </c>
      <c r="D36" s="425" t="s">
        <v>1944</v>
      </c>
      <c r="E36" s="425" t="s">
        <v>1674</v>
      </c>
      <c r="F36" s="424" t="s">
        <v>1515</v>
      </c>
      <c r="G36" s="425" t="s">
        <v>1945</v>
      </c>
      <c r="H36" s="555"/>
      <c r="I36" s="550" t="s">
        <v>2298</v>
      </c>
    </row>
    <row r="37" spans="2:9" ht="34.5" customHeight="1" x14ac:dyDescent="0.25">
      <c r="B37" s="424" t="s">
        <v>2579</v>
      </c>
      <c r="C37" s="424" t="s">
        <v>1946</v>
      </c>
      <c r="D37" s="425" t="s">
        <v>1947</v>
      </c>
      <c r="E37" s="425" t="s">
        <v>1674</v>
      </c>
      <c r="F37" s="424" t="s">
        <v>1515</v>
      </c>
      <c r="G37" s="425" t="s">
        <v>1948</v>
      </c>
      <c r="H37" s="555"/>
      <c r="I37" s="550" t="s">
        <v>2298</v>
      </c>
    </row>
    <row r="38" spans="2:9" ht="38.25" x14ac:dyDescent="0.25">
      <c r="B38" s="424" t="s">
        <v>2580</v>
      </c>
      <c r="C38" s="424" t="s">
        <v>1647</v>
      </c>
      <c r="D38" s="425" t="s">
        <v>1949</v>
      </c>
      <c r="E38" s="425" t="s">
        <v>1674</v>
      </c>
      <c r="F38" s="424" t="s">
        <v>1515</v>
      </c>
      <c r="G38" s="425" t="s">
        <v>1950</v>
      </c>
      <c r="H38" s="555"/>
      <c r="I38" s="550" t="s">
        <v>2298</v>
      </c>
    </row>
    <row r="39" spans="2:9" ht="34.5" customHeight="1" x14ac:dyDescent="0.25">
      <c r="B39" s="424" t="s">
        <v>2581</v>
      </c>
      <c r="C39" s="424" t="s">
        <v>1951</v>
      </c>
      <c r="D39" s="425" t="s">
        <v>1952</v>
      </c>
      <c r="E39" s="425" t="s">
        <v>1674</v>
      </c>
      <c r="F39" s="424" t="s">
        <v>1515</v>
      </c>
      <c r="G39" s="425" t="s">
        <v>1953</v>
      </c>
      <c r="H39" s="555"/>
      <c r="I39" s="550" t="s">
        <v>2298</v>
      </c>
    </row>
    <row r="40" spans="2:9" ht="38.25" x14ac:dyDescent="0.25">
      <c r="B40" s="424" t="s">
        <v>2582</v>
      </c>
      <c r="C40" s="424" t="s">
        <v>1653</v>
      </c>
      <c r="D40" s="425" t="s">
        <v>1954</v>
      </c>
      <c r="E40" s="425" t="s">
        <v>1915</v>
      </c>
      <c r="F40" s="424" t="s">
        <v>1507</v>
      </c>
      <c r="G40" s="425" t="s">
        <v>1955</v>
      </c>
      <c r="H40" s="555"/>
      <c r="I40" s="550" t="s">
        <v>2298</v>
      </c>
    </row>
    <row r="41" spans="2:9" ht="45" customHeight="1" x14ac:dyDescent="0.25">
      <c r="B41" s="424" t="s">
        <v>2583</v>
      </c>
      <c r="C41" s="424" t="s">
        <v>1659</v>
      </c>
      <c r="D41" s="425" t="s">
        <v>1956</v>
      </c>
      <c r="E41" s="425" t="s">
        <v>1957</v>
      </c>
      <c r="F41" s="424" t="s">
        <v>1507</v>
      </c>
      <c r="G41" s="425" t="s">
        <v>1958</v>
      </c>
      <c r="H41" s="555"/>
      <c r="I41" s="550" t="s">
        <v>2298</v>
      </c>
    </row>
    <row r="42" spans="2:9" ht="45" customHeight="1" x14ac:dyDescent="0.25">
      <c r="B42" s="424" t="s">
        <v>2584</v>
      </c>
      <c r="C42" s="424" t="s">
        <v>1959</v>
      </c>
      <c r="D42" s="425" t="s">
        <v>1960</v>
      </c>
      <c r="E42" s="425" t="s">
        <v>1961</v>
      </c>
      <c r="F42" s="424" t="s">
        <v>1515</v>
      </c>
      <c r="G42" s="425" t="s">
        <v>1962</v>
      </c>
      <c r="H42" s="555"/>
      <c r="I42" s="550" t="s">
        <v>2298</v>
      </c>
    </row>
  </sheetData>
  <mergeCells count="1">
    <mergeCell ref="B2:I2"/>
  </mergeCells>
  <conditionalFormatting sqref="F1 F43:F65489">
    <cfRule type="cellIs" dxfId="196" priority="20" stopIfTrue="1" operator="equal">
      <formula>"Validation"</formula>
    </cfRule>
  </conditionalFormatting>
  <conditionalFormatting sqref="G3">
    <cfRule type="cellIs" dxfId="195" priority="16" stopIfTrue="1" operator="equal">
      <formula>"Validation"</formula>
    </cfRule>
    <cfRule type="cellIs" dxfId="194" priority="17" stopIfTrue="1" operator="equal">
      <formula>"Validation"</formula>
    </cfRule>
  </conditionalFormatting>
  <conditionalFormatting sqref="B3:B988 C4:H988">
    <cfRule type="expression" dxfId="193" priority="6">
      <formula>OR($I3="New",$I3="Updated")</formula>
    </cfRule>
  </conditionalFormatting>
  <conditionalFormatting sqref="F4:F988">
    <cfRule type="cellIs" dxfId="192" priority="2" stopIfTrue="1" operator="equal">
      <formula>"Validation"</formula>
    </cfRule>
    <cfRule type="cellIs" dxfId="191" priority="3" operator="equal">
      <formula>"Pre-populated"</formula>
    </cfRule>
  </conditionalFormatting>
  <conditionalFormatting sqref="I4:I988">
    <cfRule type="cellIs" dxfId="190" priority="4" operator="equal">
      <formula>"Updated"</formula>
    </cfRule>
    <cfRule type="cellIs" dxfId="189" priority="5" operator="equal">
      <formula>"New"</formula>
    </cfRule>
  </conditionalFormatting>
  <conditionalFormatting sqref="B1">
    <cfRule type="expression" dxfId="188" priority="1">
      <formula>OR($I1="New",$I1="Updated")</formula>
    </cfRule>
  </conditionalFormatting>
  <pageMargins left="0.70866141732283472" right="0.70866141732283472" top="0.74803149606299213" bottom="0.74803149606299213" header="0.31496062992125984" footer="0.31496062992125984"/>
  <pageSetup paperSize="9" scale="82" fitToHeight="0" orientation="landscape" verticalDpi="1200" r:id="rId1"/>
  <headerFooter>
    <oddFooter>&amp;C&amp;1#&amp;"Calibri"&amp;10 Classification: Confidential</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10744275-A426-4694-8218-8572993C91E4}">
          <x14:formula1>
            <xm:f>RS_ValueSource!$E$41:$E$43</xm:f>
          </x14:formula1>
          <xm:sqref>F4:F42</xm:sqref>
        </x14:dataValidation>
        <x14:dataValidation type="list" allowBlank="1" showInputMessage="1" showErrorMessage="1" xr:uid="{703C30E2-495C-45C3-9866-2C387E54E824}">
          <x14:formula1>
            <xm:f>RS_ValueSource!$E$38:$E$40</xm:f>
          </x14:formula1>
          <xm:sqref>I4:I42</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1">
    <tabColor rgb="FFFFFF00"/>
    <pageSetUpPr fitToPage="1"/>
  </sheetPr>
  <dimension ref="A1:R52"/>
  <sheetViews>
    <sheetView showGridLines="0" zoomScaleNormal="100" workbookViewId="0"/>
  </sheetViews>
  <sheetFormatPr defaultColWidth="10.42578125" defaultRowHeight="16.5" x14ac:dyDescent="0.3"/>
  <cols>
    <col min="1" max="1" width="2" style="19" customWidth="1"/>
    <col min="2" max="2" width="2.5703125" style="19" customWidth="1"/>
    <col min="3" max="3" width="3.140625" style="19" customWidth="1"/>
    <col min="4" max="4" width="0" style="19" hidden="1" customWidth="1"/>
    <col min="5" max="5" width="3.7109375" style="19" customWidth="1"/>
    <col min="6" max="6" width="37" style="19" customWidth="1"/>
    <col min="7" max="12" width="19.140625" style="19" customWidth="1"/>
    <col min="13" max="13" width="11.42578125" style="19" customWidth="1"/>
    <col min="14" max="16384" width="10.42578125" style="19"/>
  </cols>
  <sheetData>
    <row r="1" spans="1:12" x14ac:dyDescent="0.3">
      <c r="A1" s="3"/>
    </row>
    <row r="2" spans="1:12" x14ac:dyDescent="0.3">
      <c r="A2" s="3"/>
    </row>
    <row r="3" spans="1:12" x14ac:dyDescent="0.3">
      <c r="A3" s="3"/>
    </row>
    <row r="4" spans="1:12" ht="29.25" customHeight="1" x14ac:dyDescent="0.5">
      <c r="B4" s="152"/>
      <c r="C4" s="753" t="s">
        <v>83</v>
      </c>
      <c r="D4" s="753"/>
      <c r="E4" s="753"/>
      <c r="F4" s="753"/>
      <c r="G4" s="753"/>
      <c r="H4" s="126"/>
      <c r="I4" s="126"/>
      <c r="J4" s="6"/>
      <c r="K4" s="155" t="s">
        <v>124</v>
      </c>
      <c r="L4" s="308" t="str">
        <f>'010'!E8</f>
        <v>1234</v>
      </c>
    </row>
    <row r="5" spans="1:12" ht="15" customHeight="1" x14ac:dyDescent="0.3">
      <c r="A5" s="3"/>
      <c r="F5" s="108"/>
      <c r="G5" s="108"/>
      <c r="H5" s="108"/>
      <c r="I5" s="108"/>
    </row>
    <row r="6" spans="1:12" ht="25.5" customHeight="1" x14ac:dyDescent="0.5">
      <c r="C6" s="74"/>
      <c r="E6" s="43" t="s">
        <v>2842</v>
      </c>
      <c r="F6" s="43"/>
      <c r="G6" s="43"/>
      <c r="H6" s="43"/>
      <c r="I6" s="43"/>
      <c r="J6" s="6"/>
      <c r="K6" s="6"/>
    </row>
    <row r="7" spans="1:12" ht="15" customHeight="1" x14ac:dyDescent="0.3">
      <c r="A7" s="3"/>
      <c r="F7" s="108"/>
      <c r="G7" s="108"/>
      <c r="H7" s="108"/>
      <c r="I7" s="108"/>
    </row>
    <row r="8" spans="1:12" s="202" customFormat="1" ht="20.100000000000001" customHeight="1" x14ac:dyDescent="0.2">
      <c r="B8" s="203"/>
      <c r="C8" s="117"/>
      <c r="E8" s="177" t="s">
        <v>851</v>
      </c>
      <c r="F8" s="177"/>
      <c r="G8" s="177"/>
      <c r="H8" s="177"/>
      <c r="I8" s="177"/>
      <c r="J8" s="177"/>
    </row>
    <row r="9" spans="1:12" ht="15.95" customHeight="1" x14ac:dyDescent="0.3">
      <c r="B9" s="105"/>
      <c r="C9" s="105"/>
      <c r="E9" s="814"/>
      <c r="F9" s="815"/>
      <c r="G9" s="810" t="s">
        <v>852</v>
      </c>
      <c r="H9" s="810" t="s">
        <v>853</v>
      </c>
      <c r="I9" s="812" t="s">
        <v>860</v>
      </c>
      <c r="J9" s="177"/>
    </row>
    <row r="10" spans="1:12" ht="19.5" customHeight="1" x14ac:dyDescent="0.3">
      <c r="B10" s="105"/>
      <c r="C10" s="105"/>
      <c r="E10" s="816"/>
      <c r="F10" s="817"/>
      <c r="G10" s="811"/>
      <c r="H10" s="811"/>
      <c r="I10" s="813"/>
      <c r="J10" s="120"/>
      <c r="K10" s="120"/>
      <c r="L10" s="120"/>
    </row>
    <row r="11" spans="1:12" ht="20.100000000000001" customHeight="1" x14ac:dyDescent="0.3">
      <c r="B11" s="105"/>
      <c r="C11" s="105"/>
      <c r="E11" s="808"/>
      <c r="F11" s="809"/>
      <c r="G11" s="76" t="s">
        <v>172</v>
      </c>
      <c r="H11" s="76" t="s">
        <v>173</v>
      </c>
      <c r="I11" s="77" t="s">
        <v>184</v>
      </c>
      <c r="J11" s="120"/>
      <c r="K11" s="120"/>
      <c r="L11" s="120"/>
    </row>
    <row r="12" spans="1:12" ht="25.5" customHeight="1" x14ac:dyDescent="0.3">
      <c r="B12" s="105"/>
      <c r="C12" s="113"/>
      <c r="E12" s="774" t="s">
        <v>192</v>
      </c>
      <c r="F12" s="775"/>
      <c r="G12" s="806"/>
      <c r="H12" s="806"/>
      <c r="I12" s="807"/>
      <c r="J12" s="120"/>
      <c r="K12" s="120"/>
      <c r="L12" s="120"/>
    </row>
    <row r="13" spans="1:12" ht="30" customHeight="1" x14ac:dyDescent="0.3">
      <c r="B13" s="98"/>
      <c r="C13" s="204"/>
      <c r="E13" s="205">
        <v>1</v>
      </c>
      <c r="F13" s="82" t="s">
        <v>818</v>
      </c>
      <c r="G13" s="196" t="s">
        <v>3252</v>
      </c>
      <c r="H13" s="196" t="s">
        <v>3258</v>
      </c>
      <c r="I13" s="119" t="s">
        <v>3253</v>
      </c>
      <c r="J13" s="120"/>
      <c r="K13" s="120"/>
      <c r="L13" s="120"/>
    </row>
    <row r="14" spans="1:12" ht="30" customHeight="1" x14ac:dyDescent="0.3">
      <c r="B14" s="105"/>
      <c r="C14" s="121"/>
      <c r="E14" s="205">
        <v>2</v>
      </c>
      <c r="F14" s="206" t="s">
        <v>854</v>
      </c>
      <c r="G14" s="421" t="s">
        <v>3202</v>
      </c>
      <c r="H14" s="196" t="s">
        <v>3259</v>
      </c>
      <c r="I14" s="119" t="s">
        <v>3254</v>
      </c>
      <c r="J14" s="120"/>
      <c r="K14" s="120"/>
      <c r="L14" s="120"/>
    </row>
    <row r="15" spans="1:12" ht="30" customHeight="1" x14ac:dyDescent="0.3">
      <c r="B15" s="207"/>
      <c r="C15" s="204"/>
      <c r="E15" s="205">
        <v>3</v>
      </c>
      <c r="F15" s="206" t="s">
        <v>855</v>
      </c>
      <c r="G15" s="421" t="s">
        <v>3250</v>
      </c>
      <c r="H15" s="196" t="s">
        <v>3260</v>
      </c>
      <c r="I15" s="196" t="s">
        <v>3255</v>
      </c>
      <c r="J15" s="120"/>
      <c r="K15" s="120"/>
      <c r="L15" s="120"/>
    </row>
    <row r="16" spans="1:12" ht="30" customHeight="1" x14ac:dyDescent="0.3">
      <c r="B16" s="105"/>
      <c r="C16" s="121"/>
      <c r="E16" s="205">
        <v>4</v>
      </c>
      <c r="F16" s="208" t="s">
        <v>856</v>
      </c>
      <c r="G16" s="421" t="s">
        <v>3202</v>
      </c>
      <c r="H16" s="196" t="s">
        <v>3261</v>
      </c>
      <c r="I16" s="421" t="s">
        <v>3201</v>
      </c>
      <c r="K16" s="102"/>
    </row>
    <row r="17" spans="1:18" ht="47.25" customHeight="1" x14ac:dyDescent="0.3">
      <c r="B17" s="105"/>
      <c r="C17" s="204"/>
      <c r="E17" s="205">
        <v>5</v>
      </c>
      <c r="F17" s="208" t="s">
        <v>857</v>
      </c>
      <c r="G17" s="421">
        <v>0</v>
      </c>
      <c r="H17" s="196" t="s">
        <v>3262</v>
      </c>
      <c r="I17" s="119" t="s">
        <v>3256</v>
      </c>
    </row>
    <row r="18" spans="1:18" ht="30" customHeight="1" x14ac:dyDescent="0.3">
      <c r="B18" s="116"/>
      <c r="C18" s="120"/>
      <c r="E18" s="205">
        <v>6</v>
      </c>
      <c r="F18" s="208" t="s">
        <v>858</v>
      </c>
      <c r="G18" s="197" t="s">
        <v>3257</v>
      </c>
      <c r="H18" s="545"/>
      <c r="I18" s="545"/>
      <c r="J18" s="122"/>
      <c r="K18" s="122"/>
      <c r="L18" s="122"/>
    </row>
    <row r="19" spans="1:18" ht="17.100000000000001" customHeight="1" x14ac:dyDescent="0.3">
      <c r="A19" s="3"/>
      <c r="B19" s="124"/>
      <c r="C19" s="124"/>
      <c r="E19" s="122"/>
      <c r="F19" s="122"/>
      <c r="G19" s="122"/>
      <c r="H19" s="122"/>
      <c r="I19" s="122"/>
      <c r="J19" s="122"/>
      <c r="K19" s="122"/>
      <c r="L19" s="122"/>
    </row>
    <row r="20" spans="1:18" ht="17.100000000000001" customHeight="1" x14ac:dyDescent="0.3">
      <c r="A20" s="3"/>
      <c r="B20" s="124"/>
      <c r="C20" s="124"/>
      <c r="E20" s="792" t="s">
        <v>859</v>
      </c>
      <c r="F20" s="792"/>
      <c r="G20" s="792"/>
      <c r="H20" s="792"/>
      <c r="I20" s="792"/>
      <c r="J20" s="122"/>
      <c r="K20" s="122"/>
      <c r="L20" s="122"/>
    </row>
    <row r="21" spans="1:18" ht="17.100000000000001" customHeight="1" x14ac:dyDescent="0.3">
      <c r="A21" s="3"/>
      <c r="B21" s="124"/>
      <c r="C21" s="124"/>
      <c r="E21" s="792"/>
      <c r="F21" s="792"/>
      <c r="G21" s="792"/>
      <c r="H21" s="792"/>
      <c r="I21" s="792"/>
      <c r="J21" s="122"/>
      <c r="K21" s="122"/>
      <c r="L21" s="122"/>
    </row>
    <row r="22" spans="1:18" ht="24.95" customHeight="1" x14ac:dyDescent="0.3">
      <c r="B22" s="124"/>
      <c r="C22" s="124"/>
      <c r="E22" s="814"/>
      <c r="F22" s="815"/>
      <c r="G22" s="810" t="s">
        <v>852</v>
      </c>
      <c r="H22" s="810" t="s">
        <v>853</v>
      </c>
      <c r="I22" s="812" t="s">
        <v>860</v>
      </c>
      <c r="J22" s="818" t="s">
        <v>2212</v>
      </c>
      <c r="K22" s="810" t="s">
        <v>853</v>
      </c>
      <c r="L22" s="812" t="s">
        <v>2213</v>
      </c>
    </row>
    <row r="23" spans="1:18" ht="24.95" customHeight="1" x14ac:dyDescent="0.3">
      <c r="E23" s="816"/>
      <c r="F23" s="817"/>
      <c r="G23" s="811"/>
      <c r="H23" s="811"/>
      <c r="I23" s="813"/>
      <c r="J23" s="760"/>
      <c r="K23" s="811"/>
      <c r="L23" s="813"/>
    </row>
    <row r="24" spans="1:18" ht="24.95" customHeight="1" x14ac:dyDescent="0.3">
      <c r="E24" s="808"/>
      <c r="F24" s="809"/>
      <c r="G24" s="76" t="s">
        <v>185</v>
      </c>
      <c r="H24" s="76" t="s">
        <v>186</v>
      </c>
      <c r="I24" s="77" t="s">
        <v>187</v>
      </c>
      <c r="J24" s="488" t="s">
        <v>191</v>
      </c>
      <c r="K24" s="488" t="s">
        <v>354</v>
      </c>
      <c r="L24" s="77" t="s">
        <v>355</v>
      </c>
    </row>
    <row r="25" spans="1:18" ht="54.75" customHeight="1" x14ac:dyDescent="0.3">
      <c r="E25" s="205">
        <v>1</v>
      </c>
      <c r="F25" s="208" t="s">
        <v>2231</v>
      </c>
      <c r="G25" s="490" t="s">
        <v>3247</v>
      </c>
      <c r="H25" s="196" t="s">
        <v>3271</v>
      </c>
      <c r="I25" s="421" t="s">
        <v>3201</v>
      </c>
      <c r="J25" s="490" t="s">
        <v>3249</v>
      </c>
      <c r="K25" s="196" t="s">
        <v>3279</v>
      </c>
      <c r="L25" s="421" t="s">
        <v>3201</v>
      </c>
    </row>
    <row r="26" spans="1:18" ht="30" customHeight="1" x14ac:dyDescent="0.3">
      <c r="E26" s="205" t="s">
        <v>2198</v>
      </c>
      <c r="F26" s="208" t="s">
        <v>2215</v>
      </c>
      <c r="G26" s="636" t="s">
        <v>3248</v>
      </c>
      <c r="H26" s="196" t="s">
        <v>3272</v>
      </c>
      <c r="I26" s="421" t="s">
        <v>3201</v>
      </c>
      <c r="J26" s="421">
        <v>0</v>
      </c>
      <c r="K26" s="196" t="s">
        <v>3280</v>
      </c>
      <c r="L26" s="421" t="s">
        <v>3201</v>
      </c>
      <c r="M26" s="804" t="s">
        <v>3535</v>
      </c>
      <c r="N26" s="805"/>
      <c r="O26" s="805"/>
      <c r="P26" s="805"/>
      <c r="Q26" s="805"/>
      <c r="R26" s="805"/>
    </row>
    <row r="27" spans="1:18" ht="30" customHeight="1" x14ac:dyDescent="0.3">
      <c r="E27" s="205" t="s">
        <v>2214</v>
      </c>
      <c r="F27" s="208" t="s">
        <v>2307</v>
      </c>
      <c r="G27" s="421" t="s">
        <v>3202</v>
      </c>
      <c r="H27" s="196" t="s">
        <v>3273</v>
      </c>
      <c r="I27" s="421" t="s">
        <v>3201</v>
      </c>
      <c r="J27" s="421">
        <v>0</v>
      </c>
      <c r="K27" s="196" t="s">
        <v>3281</v>
      </c>
      <c r="L27" s="421" t="s">
        <v>3201</v>
      </c>
      <c r="M27" s="804"/>
      <c r="N27" s="805"/>
      <c r="O27" s="805"/>
      <c r="P27" s="805"/>
      <c r="Q27" s="805"/>
      <c r="R27" s="805"/>
    </row>
    <row r="28" spans="1:18" ht="30" customHeight="1" x14ac:dyDescent="0.3">
      <c r="E28" s="205">
        <v>2</v>
      </c>
      <c r="F28" s="208" t="s">
        <v>861</v>
      </c>
      <c r="G28" s="421" t="s">
        <v>3202</v>
      </c>
      <c r="H28" s="196" t="s">
        <v>3274</v>
      </c>
      <c r="I28" s="421" t="s">
        <v>3201</v>
      </c>
      <c r="J28" s="421" t="s">
        <v>3202</v>
      </c>
      <c r="K28" s="196" t="s">
        <v>3282</v>
      </c>
      <c r="L28" s="421" t="s">
        <v>3201</v>
      </c>
    </row>
    <row r="29" spans="1:18" ht="30" customHeight="1" x14ac:dyDescent="0.3">
      <c r="E29" s="205">
        <v>3</v>
      </c>
      <c r="F29" s="208" t="s">
        <v>862</v>
      </c>
      <c r="G29" s="421" t="s">
        <v>3202</v>
      </c>
      <c r="H29" s="196" t="s">
        <v>3275</v>
      </c>
      <c r="I29" s="421" t="s">
        <v>3201</v>
      </c>
      <c r="J29" s="421" t="s">
        <v>3202</v>
      </c>
      <c r="K29" s="196" t="s">
        <v>3283</v>
      </c>
      <c r="L29" s="421" t="s">
        <v>3201</v>
      </c>
    </row>
    <row r="30" spans="1:18" ht="30" customHeight="1" x14ac:dyDescent="0.3">
      <c r="E30" s="205">
        <v>4</v>
      </c>
      <c r="F30" s="208" t="s">
        <v>863</v>
      </c>
      <c r="G30" s="421" t="s">
        <v>3202</v>
      </c>
      <c r="H30" s="196" t="s">
        <v>3276</v>
      </c>
      <c r="I30" s="421" t="s">
        <v>3201</v>
      </c>
      <c r="J30" s="421" t="s">
        <v>3202</v>
      </c>
      <c r="K30" s="196" t="s">
        <v>3284</v>
      </c>
      <c r="L30" s="421" t="s">
        <v>3201</v>
      </c>
    </row>
    <row r="31" spans="1:18" ht="30" customHeight="1" x14ac:dyDescent="0.3">
      <c r="E31" s="205">
        <v>5</v>
      </c>
      <c r="F31" s="208" t="s">
        <v>864</v>
      </c>
      <c r="G31" s="421" t="s">
        <v>3202</v>
      </c>
      <c r="H31" s="196" t="s">
        <v>3277</v>
      </c>
      <c r="I31" s="421" t="s">
        <v>3201</v>
      </c>
      <c r="J31" s="421" t="s">
        <v>3202</v>
      </c>
      <c r="K31" s="196" t="s">
        <v>3285</v>
      </c>
      <c r="L31" s="421" t="s">
        <v>3201</v>
      </c>
    </row>
    <row r="32" spans="1:18" ht="30" customHeight="1" x14ac:dyDescent="0.3">
      <c r="E32" s="205">
        <v>6</v>
      </c>
      <c r="F32" s="208" t="s">
        <v>865</v>
      </c>
      <c r="G32" s="421" t="s">
        <v>3202</v>
      </c>
      <c r="H32" s="196" t="s">
        <v>3278</v>
      </c>
      <c r="I32" s="421" t="s">
        <v>3201</v>
      </c>
      <c r="J32" s="421" t="s">
        <v>3202</v>
      </c>
      <c r="K32" s="196" t="s">
        <v>3286</v>
      </c>
      <c r="L32" s="421" t="s">
        <v>3201</v>
      </c>
    </row>
    <row r="33" spans="1:12" ht="30" customHeight="1" x14ac:dyDescent="0.3">
      <c r="E33" s="205">
        <v>7</v>
      </c>
      <c r="F33" s="208" t="s">
        <v>866</v>
      </c>
      <c r="G33" s="119" t="s">
        <v>3267</v>
      </c>
      <c r="H33" s="119" t="s">
        <v>3266</v>
      </c>
      <c r="I33" s="119" t="s">
        <v>3265</v>
      </c>
      <c r="J33" s="119" t="s">
        <v>3333</v>
      </c>
      <c r="K33" s="119" t="s">
        <v>3263</v>
      </c>
      <c r="L33" s="119" t="s">
        <v>3334</v>
      </c>
    </row>
    <row r="34" spans="1:12" ht="30" customHeight="1" x14ac:dyDescent="0.3">
      <c r="E34" s="205">
        <v>8</v>
      </c>
      <c r="F34" s="208" t="s">
        <v>867</v>
      </c>
      <c r="G34" s="545"/>
      <c r="H34" s="197" t="s">
        <v>2800</v>
      </c>
      <c r="I34" s="421" t="s">
        <v>3202</v>
      </c>
      <c r="J34" s="545"/>
      <c r="K34" s="197" t="s">
        <v>2801</v>
      </c>
      <c r="L34" s="421" t="s">
        <v>3202</v>
      </c>
    </row>
    <row r="35" spans="1:12" ht="30" customHeight="1" x14ac:dyDescent="0.3">
      <c r="E35" s="205">
        <v>9</v>
      </c>
      <c r="F35" s="208" t="s">
        <v>868</v>
      </c>
      <c r="G35" s="197" t="s">
        <v>2798</v>
      </c>
      <c r="H35" s="197" t="s">
        <v>3268</v>
      </c>
      <c r="I35" s="197" t="s">
        <v>3269</v>
      </c>
      <c r="J35" s="197" t="s">
        <v>2799</v>
      </c>
      <c r="K35" s="197" t="s">
        <v>3264</v>
      </c>
      <c r="L35" s="197" t="s">
        <v>3270</v>
      </c>
    </row>
    <row r="36" spans="1:12" ht="21" customHeight="1" x14ac:dyDescent="0.3">
      <c r="E36" s="792"/>
      <c r="F36" s="792"/>
      <c r="G36" s="792"/>
      <c r="H36" s="792"/>
      <c r="I36" s="792"/>
      <c r="J36" s="122"/>
      <c r="K36" s="122"/>
      <c r="L36" s="122"/>
    </row>
    <row r="37" spans="1:12" ht="12" customHeight="1" x14ac:dyDescent="0.3">
      <c r="A37" s="3"/>
      <c r="E37" s="792"/>
      <c r="F37" s="792"/>
      <c r="G37" s="792"/>
      <c r="H37" s="792"/>
      <c r="I37" s="792"/>
      <c r="J37" s="122"/>
      <c r="K37" s="122"/>
      <c r="L37" s="122"/>
    </row>
    <row r="38" spans="1:12" ht="21" customHeight="1" x14ac:dyDescent="0.3">
      <c r="E38" s="792"/>
      <c r="F38" s="792"/>
      <c r="G38" s="792"/>
      <c r="H38" s="792"/>
      <c r="I38" s="792"/>
      <c r="J38" s="122"/>
      <c r="K38" s="122"/>
      <c r="L38" s="122"/>
    </row>
    <row r="39" spans="1:12" ht="17.100000000000001" customHeight="1" x14ac:dyDescent="0.3">
      <c r="E39" s="820"/>
      <c r="F39" s="821"/>
      <c r="G39" s="823" t="s">
        <v>852</v>
      </c>
      <c r="H39" s="823" t="s">
        <v>853</v>
      </c>
      <c r="I39" s="759" t="s">
        <v>860</v>
      </c>
      <c r="J39" s="122"/>
      <c r="K39" s="122"/>
      <c r="L39" s="122"/>
    </row>
    <row r="40" spans="1:12" ht="17.100000000000001" customHeight="1" x14ac:dyDescent="0.3">
      <c r="E40" s="822"/>
      <c r="F40" s="817"/>
      <c r="G40" s="811"/>
      <c r="H40" s="811"/>
      <c r="I40" s="760"/>
      <c r="J40" s="122"/>
      <c r="K40" s="122"/>
      <c r="L40" s="122"/>
    </row>
    <row r="41" spans="1:12" ht="22.5" customHeight="1" x14ac:dyDescent="0.3">
      <c r="E41" s="819"/>
      <c r="F41" s="809"/>
      <c r="G41" s="493" t="s">
        <v>188</v>
      </c>
      <c r="H41" s="493" t="s">
        <v>189</v>
      </c>
      <c r="I41" s="77" t="s">
        <v>190</v>
      </c>
      <c r="J41" s="122"/>
      <c r="K41" s="122"/>
      <c r="L41" s="122"/>
    </row>
    <row r="42" spans="1:12" ht="39.950000000000003" customHeight="1" x14ac:dyDescent="0.3">
      <c r="E42" s="205">
        <v>1</v>
      </c>
      <c r="F42" s="208" t="s">
        <v>869</v>
      </c>
      <c r="G42" s="421" t="s">
        <v>3295</v>
      </c>
      <c r="H42" s="196" t="s">
        <v>3287</v>
      </c>
      <c r="I42" s="421" t="s">
        <v>3251</v>
      </c>
      <c r="J42" s="122"/>
      <c r="L42" s="122"/>
    </row>
    <row r="43" spans="1:12" ht="30" customHeight="1" x14ac:dyDescent="0.3">
      <c r="E43" s="205">
        <v>2</v>
      </c>
      <c r="F43" s="208" t="s">
        <v>870</v>
      </c>
      <c r="G43" s="421" t="s">
        <v>3201</v>
      </c>
      <c r="H43" s="545"/>
      <c r="I43" s="545"/>
      <c r="J43" s="122"/>
      <c r="L43" s="122"/>
    </row>
    <row r="44" spans="1:12" ht="30" customHeight="1" x14ac:dyDescent="0.3">
      <c r="E44" s="205">
        <v>3</v>
      </c>
      <c r="F44" s="208" t="s">
        <v>871</v>
      </c>
      <c r="G44" s="421" t="s">
        <v>3202</v>
      </c>
      <c r="H44" s="196" t="s">
        <v>3288</v>
      </c>
      <c r="I44" s="421" t="s">
        <v>3201</v>
      </c>
      <c r="J44" s="122"/>
      <c r="L44" s="122"/>
    </row>
    <row r="45" spans="1:12" ht="30" customHeight="1" x14ac:dyDescent="0.3">
      <c r="E45" s="205">
        <v>4</v>
      </c>
      <c r="F45" s="208" t="s">
        <v>872</v>
      </c>
      <c r="G45" s="421">
        <v>0</v>
      </c>
      <c r="H45" s="196" t="s">
        <v>3289</v>
      </c>
      <c r="I45" s="421" t="s">
        <v>3202</v>
      </c>
      <c r="J45" s="122"/>
      <c r="L45" s="122"/>
    </row>
    <row r="46" spans="1:12" ht="30" customHeight="1" x14ac:dyDescent="0.3">
      <c r="E46" s="205">
        <v>5</v>
      </c>
      <c r="F46" s="208" t="s">
        <v>873</v>
      </c>
      <c r="G46" s="421" t="s">
        <v>3250</v>
      </c>
      <c r="H46" s="545"/>
      <c r="I46" s="197" t="s">
        <v>2804</v>
      </c>
      <c r="J46" s="122"/>
      <c r="L46" s="122"/>
    </row>
    <row r="47" spans="1:12" ht="30" customHeight="1" x14ac:dyDescent="0.3">
      <c r="E47" s="205">
        <v>6</v>
      </c>
      <c r="F47" s="208" t="s">
        <v>874</v>
      </c>
      <c r="G47" s="545"/>
      <c r="H47" s="197" t="s">
        <v>2802</v>
      </c>
      <c r="I47" s="421" t="s">
        <v>3201</v>
      </c>
      <c r="J47" s="122"/>
      <c r="L47" s="122"/>
    </row>
    <row r="48" spans="1:12" ht="30" customHeight="1" x14ac:dyDescent="0.3">
      <c r="E48" s="205">
        <v>7</v>
      </c>
      <c r="F48" s="208" t="s">
        <v>875</v>
      </c>
      <c r="G48" s="545"/>
      <c r="H48" s="197" t="s">
        <v>2803</v>
      </c>
      <c r="I48" s="421" t="s">
        <v>3201</v>
      </c>
      <c r="J48" s="122"/>
      <c r="L48" s="122"/>
    </row>
    <row r="49" spans="5:12" ht="30" customHeight="1" x14ac:dyDescent="0.3">
      <c r="E49" s="205">
        <v>8</v>
      </c>
      <c r="F49" s="208" t="s">
        <v>876</v>
      </c>
      <c r="G49" s="421">
        <v>0</v>
      </c>
      <c r="H49" s="196" t="s">
        <v>3294</v>
      </c>
      <c r="I49" s="421">
        <v>0</v>
      </c>
      <c r="J49" s="122"/>
      <c r="L49" s="122"/>
    </row>
    <row r="50" spans="5:12" ht="30" customHeight="1" x14ac:dyDescent="0.3">
      <c r="E50" s="205">
        <v>9</v>
      </c>
      <c r="F50" s="208" t="s">
        <v>866</v>
      </c>
      <c r="G50" s="196" t="s">
        <v>3290</v>
      </c>
      <c r="H50" s="196" t="s">
        <v>3291</v>
      </c>
      <c r="I50" s="196" t="s">
        <v>3292</v>
      </c>
      <c r="J50" s="122"/>
      <c r="K50" s="122"/>
      <c r="L50" s="122"/>
    </row>
    <row r="51" spans="5:12" ht="30" customHeight="1" x14ac:dyDescent="0.3">
      <c r="E51" s="205">
        <v>10</v>
      </c>
      <c r="F51" s="208" t="s">
        <v>877</v>
      </c>
      <c r="G51" s="545"/>
      <c r="H51" s="545"/>
      <c r="I51" s="421" t="s">
        <v>3202</v>
      </c>
      <c r="J51" s="122"/>
      <c r="K51" s="122"/>
      <c r="L51" s="122"/>
    </row>
    <row r="52" spans="5:12" ht="28.5" x14ac:dyDescent="0.3">
      <c r="E52" s="205">
        <v>11</v>
      </c>
      <c r="F52" s="208" t="s">
        <v>868</v>
      </c>
      <c r="G52" s="545"/>
      <c r="H52" s="545"/>
      <c r="I52" s="209" t="s">
        <v>3293</v>
      </c>
      <c r="J52" s="122"/>
      <c r="K52" s="122"/>
      <c r="L52" s="122"/>
    </row>
  </sheetData>
  <sheetProtection formatColumns="0"/>
  <mergeCells count="24">
    <mergeCell ref="E41:F41"/>
    <mergeCell ref="E36:I38"/>
    <mergeCell ref="E20:I21"/>
    <mergeCell ref="I39:I40"/>
    <mergeCell ref="E24:F24"/>
    <mergeCell ref="E22:F23"/>
    <mergeCell ref="G22:G23"/>
    <mergeCell ref="E39:F40"/>
    <mergeCell ref="G39:G40"/>
    <mergeCell ref="H39:H40"/>
    <mergeCell ref="H22:H23"/>
    <mergeCell ref="I22:I23"/>
    <mergeCell ref="M26:R27"/>
    <mergeCell ref="G12:I12"/>
    <mergeCell ref="C4:G4"/>
    <mergeCell ref="E11:F11"/>
    <mergeCell ref="E12:F12"/>
    <mergeCell ref="G9:G10"/>
    <mergeCell ref="H9:H10"/>
    <mergeCell ref="I9:I10"/>
    <mergeCell ref="E9:F10"/>
    <mergeCell ref="J22:J23"/>
    <mergeCell ref="K22:K23"/>
    <mergeCell ref="L22:L23"/>
  </mergeCells>
  <conditionalFormatting sqref="G25:L35 G42:I52 G13:I18">
    <cfRule type="expression" dxfId="187" priority="3">
      <formula>ISNUMBER(G13)</formula>
    </cfRule>
  </conditionalFormatting>
  <dataValidations count="25">
    <dataValidation type="decimal" errorStyle="warning" operator="lessThanOrEqual" allowBlank="1" showInputMessage="1" showErrorMessage="1" errorTitle="Waning" error="Insurance Risk Premium Risk: Mean Outcome should normally be zero or less" sqref="G14" xr:uid="{00000000-0002-0000-1100-000000000000}">
      <formula1>0</formula1>
    </dataValidation>
    <dataValidation errorStyle="warning" operator="greaterThan" allowBlank="1" showInputMessage="1" showErrorMessage="1" errorTitle="Warning" error="Value greater than 0 should be entered." sqref="L12" xr:uid="{00000000-0002-0000-1100-000001000000}"/>
    <dataValidation type="decimal" operator="lessThanOrEqual" allowBlank="1" showInputMessage="1" showErrorMessage="1" errorTitle="Error" error="Insurance Risk Reserve Risk: Mean Outcome should normally be zero or less" sqref="G15" xr:uid="{00000000-0002-0000-1100-000002000000}">
      <formula1>0</formula1>
    </dataValidation>
    <dataValidation type="decimal" errorStyle="warning" operator="lessThanOrEqual" allowBlank="1" showInputMessage="1" showErrorMessage="1" errorTitle="Warning" error="Investment Return &amp; Risk: Mean Outcome should normally be zero or less" sqref="G16" xr:uid="{00000000-0002-0000-1100-000003000000}">
      <formula1>0</formula1>
    </dataValidation>
    <dataValidation type="decimal" errorStyle="warning" operator="greaterThanOrEqual" allowBlank="1" showInputMessage="1" showErrorMessage="1" errorTitle="Warning" error="Investment Return &amp; Risk: 1:200 Confidence should normally be zero or more" sqref="I16" xr:uid="{00000000-0002-0000-1100-000004000000}">
      <formula1>0</formula1>
    </dataValidation>
    <dataValidation type="decimal" errorStyle="warning" operator="lessThanOrEqual" allowBlank="1" showInputMessage="1" showErrorMessage="1" errorTitle="Warning" error="Market Risk Interest Rate Risk: Mean Outcome should normally be zero or less" sqref="G25:G27 J25" xr:uid="{A2AE2BB3-9315-4A68-87FD-3B0D7A40D1C3}">
      <formula1>0</formula1>
    </dataValidation>
    <dataValidation type="decimal" errorStyle="warning" operator="lessThanOrEqual" allowBlank="1" showInputMessage="1" showErrorMessage="1" errorTitle="Warning" error="Market Risk Credit Risk: Mean Outcome should normally be zero or less" sqref="G28 J28" xr:uid="{00000000-0002-0000-1100-000006000000}">
      <formula1>0</formula1>
    </dataValidation>
    <dataValidation type="decimal" errorStyle="warning" operator="lessThanOrEqual" allowBlank="1" showInputMessage="1" showErrorMessage="1" errorTitle="Warning" error="Market Risk Equity and Other Asset Risk: Mean Outcome should normally be zero or less" sqref="G29 J29" xr:uid="{00000000-0002-0000-1100-000007000000}">
      <formula1>0</formula1>
    </dataValidation>
    <dataValidation type="decimal" errorStyle="warning" operator="lessThanOrEqual" allowBlank="1" showInputMessage="1" showErrorMessage="1" errorTitle="Warning" error="Market Risk Liquidity Risk: Mean Outcome should normally be zero or less" sqref="G30 J30" xr:uid="{00000000-0002-0000-1100-000008000000}">
      <formula1>0</formula1>
    </dataValidation>
    <dataValidation type="decimal" errorStyle="warning" operator="lessThanOrEqual" allowBlank="1" showInputMessage="1" showErrorMessage="1" errorTitle="Warning" error="Market Risk Foreign Exchange Risk: Mean Outcome should normally be zero or less" sqref="G31 J31" xr:uid="{00000000-0002-0000-1100-000009000000}">
      <formula1>0</formula1>
    </dataValidation>
    <dataValidation type="decimal" errorStyle="warning" operator="greaterThanOrEqual" allowBlank="1" showInputMessage="1" showErrorMessage="1" errorTitle="Warning" error="Market Risk Other Risks: Mean Outcome should normally be zero or more" sqref="G32 J32" xr:uid="{00000000-0002-0000-1100-00000A000000}">
      <formula1>0</formula1>
    </dataValidation>
    <dataValidation type="decimal" errorStyle="warning" operator="greaterThanOrEqual" allowBlank="1" showInputMessage="1" showErrorMessage="1" errorTitle="Warning" error="Market Risk Interest Rate Risk: 1:200 Confidence should normally be zero or more" sqref="L25:L27 I25:I27" xr:uid="{00DFEF4E-45D2-4876-A1FB-81EFBCD59365}">
      <formula1>0</formula1>
    </dataValidation>
    <dataValidation type="decimal" operator="greaterThanOrEqual" allowBlank="1" showInputMessage="1" showErrorMessage="1" errorTitle="Warning" sqref="I28 L28" xr:uid="{00000000-0002-0000-1100-00000C000000}">
      <formula1>0</formula1>
    </dataValidation>
    <dataValidation type="decimal" errorStyle="warning" operator="greaterThanOrEqual" allowBlank="1" showInputMessage="1" showErrorMessage="1" errorTitle="Warning" sqref="I29 L29" xr:uid="{00000000-0002-0000-1100-00000D000000}">
      <formula1>0</formula1>
    </dataValidation>
    <dataValidation type="decimal" errorStyle="warning" operator="greaterThanOrEqual" allowBlank="1" showInputMessage="1" showErrorMessage="1" errorTitle="Warning" error="Market Risk Liquidity Risk: 1:200 Confidence should normally be zero or more" sqref="I30 L30" xr:uid="{00000000-0002-0000-1100-00000E000000}">
      <formula1>0</formula1>
    </dataValidation>
    <dataValidation type="decimal" errorStyle="warning" operator="greaterThanOrEqual" allowBlank="1" showInputMessage="1" showErrorMessage="1" errorTitle="Warning" error="Market Risk Foreign Exchange Risk: 1:200 Confidence should normally be zero or more" sqref="I31 L31" xr:uid="{00000000-0002-0000-1100-00000F000000}">
      <formula1>0</formula1>
    </dataValidation>
    <dataValidation type="decimal" errorStyle="warning" operator="greaterThanOrEqual" allowBlank="1" showInputMessage="1" showErrorMessage="1" errorTitle="Warning" error="Market Risk Other Risks: 1:200 Confidence should normally be zero or more" sqref="I32 L32" xr:uid="{00000000-0002-0000-1100-000010000000}">
      <formula1>0</formula1>
    </dataValidation>
    <dataValidation type="decimal" operator="lessThanOrEqual" allowBlank="1" showInputMessage="1" showErrorMessage="1" errorTitle="Error" error="Market Risk Diversification Credit: 1:200 Confidence must be zero or less" sqref="I34 L34" xr:uid="{00000000-0002-0000-1100-000011000000}">
      <formula1>0</formula1>
    </dataValidation>
    <dataValidation type="decimal" errorStyle="warning" operator="greaterThanOrEqual" allowBlank="1" showInputMessage="1" showErrorMessage="1" errorTitle="Warning" error="SCR Reconciliation Removal of PY+1 Unincepted Contracts: Mean Outcome should normally be zero or more" sqref="G43" xr:uid="{00000000-0002-0000-1100-000012000000}">
      <formula1>0</formula1>
    </dataValidation>
    <dataValidation type="decimal" errorStyle="warning" operator="lessThanOrEqual" allowBlank="1" showInputMessage="1" showErrorMessage="1" errorTitle="Warning" error="SCR Reconciliation Additional PY &amp; Prior Years Binder Business: Mean Outcome should normally be zero or less" sqref="G44" xr:uid="{00000000-0002-0000-1100-000013000000}">
      <formula1>0</formula1>
    </dataValidation>
    <dataValidation type="decimal" operator="lessThanOrEqual" allowBlank="1" showInputMessage="1" showErrorMessage="1" errorTitle="Error" error="SCR Reconciliation Run Down Opening Risk Margin: Mean Outcome must be zero or less" sqref="G46" xr:uid="{00000000-0002-0000-1100-000014000000}">
      <formula1>0</formula1>
    </dataValidation>
    <dataValidation type="decimal" errorStyle="warning" operator="greaterThanOrEqual" allowBlank="1" showInputMessage="1" showErrorMessage="1" errorTitle="Warning" error="SCR Reconciliation Additional PY &amp; Prior Years Binder Business: 1:200 Confidence should normally be zero or more" sqref="I44" xr:uid="{00000000-0002-0000-1100-000015000000}">
      <formula1>0</formula1>
    </dataValidation>
    <dataValidation type="decimal" errorStyle="warning" operator="greaterThanOrEqual" allowBlank="1" showInputMessage="1" showErrorMessage="1" errorTitle="Warning" error="SCR Reconciliation Unexpired Business on PY &amp; Prior Years: 1:200 Confidence should normally be zero or more" sqref="I47" xr:uid="{00000000-0002-0000-1100-000017000000}">
      <formula1>0</formula1>
    </dataValidation>
    <dataValidation type="decimal" errorStyle="warning" operator="greaterThanOrEqual" allowBlank="1" showInputMessage="1" showErrorMessage="1" errorTitle="Warning" error="SCR Reconciliation Ultimate Volatilities Less One-Year Volatilities: 1:200 Confidence should normally be zero or more" sqref="I48" xr:uid="{00000000-0002-0000-1100-000018000000}">
      <formula1>0</formula1>
    </dataValidation>
    <dataValidation type="decimal" errorStyle="warning" operator="lessThanOrEqual" allowBlank="1" showInputMessage="1" showErrorMessage="1" errorTitle="Warning" error="SCR Reconciliation One-Year Diversification Credit less Ultimate Diversification Credit: 1:200 Confidence should normally be zero or less" sqref="I51" xr:uid="{00000000-0002-0000-1100-000019000000}">
      <formula1>0</formula1>
    </dataValidation>
  </dataValidations>
  <pageMargins left="0.70866141732283472" right="0.70866141732283472" top="0.74803149606299213" bottom="0.74803149606299213" header="0.31496062992125984" footer="0.31496062992125984"/>
  <pageSetup paperSize="9" scale="54" fitToHeight="0" orientation="portrait" verticalDpi="90" r:id="rId1"/>
  <headerFooter scaleWithDoc="0">
    <oddHeader>&amp;R&amp;F</oddHeader>
    <oddFooter>&amp;L&amp;D &amp;T&amp;C&amp;1#&amp;"Calibri,Regular"&amp;10 Classification: Confidential&amp;RPage &amp;P of &amp;N</oddFooter>
  </headerFooter>
  <drawing r:id="rId2"/>
  <extLst>
    <ext xmlns:x14="http://schemas.microsoft.com/office/spreadsheetml/2009/9/main" uri="{CCE6A557-97BC-4b89-ADB6-D9C93CAAB3DF}">
      <x14:dataValidations xmlns:xm="http://schemas.microsoft.com/office/excel/2006/main" count="5">
        <x14:dataValidation type="decimal" operator="equal" allowBlank="1" showInputMessage="1" showErrorMessage="1" errorTitle="Error" error="SCR Reconciliation One-Year SCR: 1:200 Confidence must be equal to Form 309 One-Year SCR Diversified Total" xr:uid="{00000000-0002-0000-1100-00001B000000}">
          <x14:formula1>
            <xm:f>'309'!F40</xm:f>
          </x14:formula1>
          <xm:sqref>I42</xm:sqref>
        </x14:dataValidation>
        <x14:dataValidation type="decimal" errorStyle="warning" operator="equal" allowBlank="1" showInputMessage="1" showErrorMessage="1" errorTitle="Warning" error="SCR Reconciliation Diversified Total: 1:200 Confidence should normally be equal to Form 309 Ultimate SCR Diversified Total" xr:uid="{00000000-0002-0000-1100-00001C000000}">
          <x14:formula1>
            <xm:f>'309'!J40</xm:f>
          </x14:formula1>
          <xm:sqref>I52</xm:sqref>
        </x14:dataValidation>
        <x14:dataValidation type="decimal" operator="equal" allowBlank="1" showInputMessage="1" showErrorMessage="1" errorTitle="Error" error="SCR Reconciliation One-Year SCR: Mean Outcome must be equal to Form 310 Distribution of balance sheet position on One-Year basis: Mean" xr:uid="{00000000-0002-0000-1100-00001E000000}">
          <x14:formula1>
            <xm:f>'310'!G14</xm:f>
          </x14:formula1>
          <xm:sqref>G42</xm:sqref>
        </x14:dataValidation>
        <x14:dataValidation type="decimal" operator="equal" allowBlank="1" showInputMessage="1" showErrorMessage="1" errorTitle="Error" error="Market Risk Diversified Total: 1:200 Confidence must be equal to Form 309 Ultimate Pre diversification Market Risk" xr:uid="{00000000-0002-0000-1100-00001A000000}">
          <x14:formula1>
            <xm:f>'309'!J36</xm:f>
          </x14:formula1>
          <xm:sqref>I35</xm:sqref>
        </x14:dataValidation>
        <x14:dataValidation type="decimal" errorStyle="warning" operator="equal" allowBlank="1" showInputMessage="1" showErrorMessage="1" errorTitle="Warning" error="Total Expected Return: Mean Outcome should normally be equal to Form 310 Distribution of balance sheet position on Ultimate basis: Mean" xr:uid="{00000000-0002-0000-1100-00001D000000}">
          <x14:formula1>
            <xm:f>'310'!G15</xm:f>
          </x14:formula1>
          <xm:sqref>G18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9">
    <tabColor rgb="FF696969"/>
  </sheetPr>
  <dimension ref="A1:G45"/>
  <sheetViews>
    <sheetView workbookViewId="0">
      <pane ySplit="1" topLeftCell="A17" activePane="bottomLeft" state="frozen"/>
      <selection pane="bottomLeft" activeCell="G44" sqref="G44"/>
    </sheetView>
  </sheetViews>
  <sheetFormatPr defaultRowHeight="12.75" x14ac:dyDescent="0.2"/>
  <sheetData>
    <row r="1" spans="1:7" s="552" customFormat="1" ht="30" x14ac:dyDescent="0.2">
      <c r="A1" s="551" t="s">
        <v>15</v>
      </c>
      <c r="B1" s="551" t="s">
        <v>16</v>
      </c>
      <c r="C1" s="551" t="s">
        <v>17</v>
      </c>
      <c r="D1" s="551" t="s">
        <v>18</v>
      </c>
      <c r="E1" s="551" t="s">
        <v>19</v>
      </c>
      <c r="F1" s="551" t="s">
        <v>20</v>
      </c>
      <c r="G1" s="551" t="s">
        <v>21</v>
      </c>
    </row>
    <row r="2" spans="1:7" ht="15" x14ac:dyDescent="0.25">
      <c r="A2" s="2" t="s">
        <v>22</v>
      </c>
      <c r="B2" s="2" t="s">
        <v>23</v>
      </c>
      <c r="C2" s="2" t="s">
        <v>24</v>
      </c>
      <c r="D2" s="2" t="s">
        <v>25</v>
      </c>
      <c r="E2" s="2" t="s">
        <v>25</v>
      </c>
      <c r="F2" s="2" t="s">
        <v>26</v>
      </c>
      <c r="G2" s="2" t="s">
        <v>27</v>
      </c>
    </row>
    <row r="3" spans="1:7" ht="15" x14ac:dyDescent="0.25">
      <c r="E3" s="2" t="s">
        <v>28</v>
      </c>
      <c r="F3" s="2" t="s">
        <v>29</v>
      </c>
    </row>
    <row r="4" spans="1:7" ht="15" x14ac:dyDescent="0.25">
      <c r="A4" s="2" t="s">
        <v>30</v>
      </c>
      <c r="B4" s="2" t="s">
        <v>31</v>
      </c>
      <c r="C4" s="2" t="s">
        <v>24</v>
      </c>
      <c r="D4" s="2" t="s">
        <v>25</v>
      </c>
    </row>
    <row r="5" spans="1:7" ht="15" x14ac:dyDescent="0.25">
      <c r="A5" s="2" t="s">
        <v>32</v>
      </c>
      <c r="B5" s="2" t="s">
        <v>23</v>
      </c>
      <c r="C5" s="2" t="s">
        <v>24</v>
      </c>
      <c r="D5" s="2"/>
      <c r="E5" s="2" t="s">
        <v>33</v>
      </c>
      <c r="F5" s="2" t="s">
        <v>33</v>
      </c>
      <c r="G5" s="2" t="s">
        <v>34</v>
      </c>
    </row>
    <row r="6" spans="1:7" ht="15" x14ac:dyDescent="0.25">
      <c r="E6" s="2" t="s">
        <v>35</v>
      </c>
      <c r="F6" s="2" t="s">
        <v>35</v>
      </c>
    </row>
    <row r="7" spans="1:7" ht="15" x14ac:dyDescent="0.25">
      <c r="E7" s="2" t="s">
        <v>36</v>
      </c>
      <c r="F7" s="2" t="s">
        <v>36</v>
      </c>
    </row>
    <row r="8" spans="1:7" ht="15" x14ac:dyDescent="0.25">
      <c r="E8" s="2" t="s">
        <v>37</v>
      </c>
      <c r="F8" s="2" t="s">
        <v>37</v>
      </c>
    </row>
    <row r="9" spans="1:7" ht="15" x14ac:dyDescent="0.25">
      <c r="E9" s="2" t="s">
        <v>38</v>
      </c>
      <c r="F9" s="2" t="s">
        <v>38</v>
      </c>
    </row>
    <row r="10" spans="1:7" ht="15" x14ac:dyDescent="0.25">
      <c r="E10" s="2" t="s">
        <v>39</v>
      </c>
      <c r="F10" s="2" t="s">
        <v>39</v>
      </c>
    </row>
    <row r="11" spans="1:7" ht="15" x14ac:dyDescent="0.25">
      <c r="E11" s="2" t="s">
        <v>40</v>
      </c>
      <c r="F11" s="2" t="s">
        <v>40</v>
      </c>
    </row>
    <row r="12" spans="1:7" ht="15" x14ac:dyDescent="0.25">
      <c r="E12" s="2" t="s">
        <v>41</v>
      </c>
      <c r="F12" s="2" t="s">
        <v>41</v>
      </c>
    </row>
    <row r="13" spans="1:7" ht="15" x14ac:dyDescent="0.25">
      <c r="E13" s="2" t="s">
        <v>42</v>
      </c>
      <c r="F13" s="2" t="s">
        <v>42</v>
      </c>
    </row>
    <row r="14" spans="1:7" ht="15" x14ac:dyDescent="0.25">
      <c r="E14" s="2" t="s">
        <v>43</v>
      </c>
      <c r="F14" s="2" t="s">
        <v>43</v>
      </c>
    </row>
    <row r="15" spans="1:7" ht="15" x14ac:dyDescent="0.25">
      <c r="E15" s="2" t="s">
        <v>44</v>
      </c>
      <c r="F15" s="2" t="s">
        <v>44</v>
      </c>
    </row>
    <row r="16" spans="1:7" ht="15" x14ac:dyDescent="0.25">
      <c r="E16" s="2" t="s">
        <v>45</v>
      </c>
      <c r="F16" s="2" t="s">
        <v>45</v>
      </c>
    </row>
    <row r="17" spans="1:7" ht="15" x14ac:dyDescent="0.25">
      <c r="E17" s="2" t="s">
        <v>46</v>
      </c>
      <c r="F17" s="2" t="s">
        <v>46</v>
      </c>
    </row>
    <row r="18" spans="1:7" ht="15" x14ac:dyDescent="0.25">
      <c r="E18" s="2" t="s">
        <v>47</v>
      </c>
      <c r="F18" s="2" t="s">
        <v>47</v>
      </c>
    </row>
    <row r="19" spans="1:7" ht="15" x14ac:dyDescent="0.25">
      <c r="E19" s="2" t="s">
        <v>48</v>
      </c>
      <c r="F19" s="2" t="s">
        <v>48</v>
      </c>
    </row>
    <row r="20" spans="1:7" ht="15" x14ac:dyDescent="0.25">
      <c r="E20" s="2" t="s">
        <v>49</v>
      </c>
      <c r="F20" s="2" t="s">
        <v>49</v>
      </c>
    </row>
    <row r="21" spans="1:7" ht="15" x14ac:dyDescent="0.25">
      <c r="E21" s="2" t="s">
        <v>50</v>
      </c>
      <c r="F21" s="2" t="s">
        <v>50</v>
      </c>
    </row>
    <row r="22" spans="1:7" ht="15" x14ac:dyDescent="0.25">
      <c r="E22" s="2" t="s">
        <v>51</v>
      </c>
      <c r="F22" s="2" t="s">
        <v>51</v>
      </c>
    </row>
    <row r="23" spans="1:7" ht="15" x14ac:dyDescent="0.25">
      <c r="E23" s="2" t="s">
        <v>52</v>
      </c>
      <c r="F23" s="2" t="s">
        <v>52</v>
      </c>
    </row>
    <row r="24" spans="1:7" ht="15" x14ac:dyDescent="0.25">
      <c r="E24" s="2" t="s">
        <v>53</v>
      </c>
      <c r="F24" s="2" t="s">
        <v>53</v>
      </c>
    </row>
    <row r="25" spans="1:7" ht="15" x14ac:dyDescent="0.25">
      <c r="E25" s="2" t="s">
        <v>54</v>
      </c>
      <c r="F25" s="2" t="s">
        <v>54</v>
      </c>
    </row>
    <row r="26" spans="1:7" ht="15" x14ac:dyDescent="0.25">
      <c r="E26" s="2" t="s">
        <v>55</v>
      </c>
      <c r="F26" s="2" t="s">
        <v>55</v>
      </c>
    </row>
    <row r="27" spans="1:7" ht="15" x14ac:dyDescent="0.25">
      <c r="E27" s="2" t="s">
        <v>56</v>
      </c>
      <c r="F27" s="2" t="s">
        <v>56</v>
      </c>
    </row>
    <row r="28" spans="1:7" ht="15" x14ac:dyDescent="0.25">
      <c r="E28" s="2" t="s">
        <v>57</v>
      </c>
      <c r="F28" s="2" t="s">
        <v>57</v>
      </c>
    </row>
    <row r="29" spans="1:7" ht="15" x14ac:dyDescent="0.25">
      <c r="E29" s="2" t="s">
        <v>58</v>
      </c>
      <c r="F29" s="2" t="s">
        <v>58</v>
      </c>
    </row>
    <row r="30" spans="1:7" ht="15" x14ac:dyDescent="0.25">
      <c r="E30" s="2" t="s">
        <v>59</v>
      </c>
      <c r="F30" s="2" t="s">
        <v>59</v>
      </c>
    </row>
    <row r="31" spans="1:7" ht="15" x14ac:dyDescent="0.25">
      <c r="A31" s="2" t="s">
        <v>60</v>
      </c>
      <c r="B31" s="2" t="s">
        <v>31</v>
      </c>
      <c r="C31" s="2" t="s">
        <v>24</v>
      </c>
      <c r="D31" s="2" t="s">
        <v>25</v>
      </c>
    </row>
    <row r="32" spans="1:7" ht="15" x14ac:dyDescent="0.25">
      <c r="A32" s="2" t="s">
        <v>61</v>
      </c>
      <c r="B32" s="2" t="s">
        <v>23</v>
      </c>
      <c r="C32" s="2" t="s">
        <v>24</v>
      </c>
      <c r="D32" s="2" t="s">
        <v>28</v>
      </c>
      <c r="E32" s="2" t="s">
        <v>25</v>
      </c>
      <c r="F32" s="2" t="s">
        <v>62</v>
      </c>
      <c r="G32" s="2" t="s">
        <v>63</v>
      </c>
    </row>
    <row r="33" spans="1:7" ht="15" x14ac:dyDescent="0.25">
      <c r="E33" s="2" t="s">
        <v>28</v>
      </c>
      <c r="F33" s="2" t="s">
        <v>64</v>
      </c>
    </row>
    <row r="34" spans="1:7" ht="15" x14ac:dyDescent="0.25">
      <c r="A34" s="2" t="s">
        <v>65</v>
      </c>
      <c r="B34" s="2" t="s">
        <v>23</v>
      </c>
      <c r="C34" s="2" t="s">
        <v>24</v>
      </c>
      <c r="D34" s="2" t="s">
        <v>25</v>
      </c>
      <c r="E34" s="2" t="s">
        <v>25</v>
      </c>
      <c r="F34" s="401" t="s">
        <v>1481</v>
      </c>
      <c r="G34" s="2" t="s">
        <v>66</v>
      </c>
    </row>
    <row r="35" spans="1:7" ht="15" x14ac:dyDescent="0.25">
      <c r="E35" s="2" t="s">
        <v>28</v>
      </c>
      <c r="F35" s="2" t="s">
        <v>67</v>
      </c>
    </row>
    <row r="36" spans="1:7" ht="15" x14ac:dyDescent="0.25">
      <c r="A36" s="2" t="s">
        <v>68</v>
      </c>
      <c r="B36" s="2" t="s">
        <v>23</v>
      </c>
      <c r="C36" s="2" t="s">
        <v>24</v>
      </c>
      <c r="D36" s="2"/>
      <c r="E36" s="2" t="s">
        <v>25</v>
      </c>
      <c r="F36" s="2" t="s">
        <v>62</v>
      </c>
      <c r="G36" s="2" t="s">
        <v>69</v>
      </c>
    </row>
    <row r="37" spans="1:7" ht="15" x14ac:dyDescent="0.25">
      <c r="E37" s="2" t="s">
        <v>28</v>
      </c>
      <c r="F37" s="2" t="s">
        <v>64</v>
      </c>
    </row>
    <row r="38" spans="1:7" ht="15" x14ac:dyDescent="0.25">
      <c r="A38" t="s">
        <v>2391</v>
      </c>
      <c r="B38" s="2" t="s">
        <v>23</v>
      </c>
      <c r="C38" s="2" t="s">
        <v>24</v>
      </c>
      <c r="E38" s="553" t="s">
        <v>2300</v>
      </c>
      <c r="G38" s="553" t="s">
        <v>2394</v>
      </c>
    </row>
    <row r="39" spans="1:7" ht="15" x14ac:dyDescent="0.25">
      <c r="E39" s="553" t="s">
        <v>2299</v>
      </c>
    </row>
    <row r="40" spans="1:7" ht="15" x14ac:dyDescent="0.25">
      <c r="E40" s="553" t="s">
        <v>2297</v>
      </c>
    </row>
    <row r="41" spans="1:7" ht="15" x14ac:dyDescent="0.25">
      <c r="A41" t="s">
        <v>2393</v>
      </c>
      <c r="B41" s="2" t="s">
        <v>23</v>
      </c>
      <c r="C41" s="2" t="s">
        <v>24</v>
      </c>
      <c r="E41" s="553" t="s">
        <v>1507</v>
      </c>
      <c r="G41" s="553" t="s">
        <v>2395</v>
      </c>
    </row>
    <row r="42" spans="1:7" ht="15" x14ac:dyDescent="0.25">
      <c r="E42" s="553" t="s">
        <v>1515</v>
      </c>
    </row>
    <row r="43" spans="1:7" ht="15" x14ac:dyDescent="0.25">
      <c r="E43" s="553" t="s">
        <v>2392</v>
      </c>
    </row>
    <row r="44" spans="1:7" ht="15" x14ac:dyDescent="0.25">
      <c r="A44" t="s">
        <v>3105</v>
      </c>
      <c r="B44" s="2" t="s">
        <v>23</v>
      </c>
      <c r="C44" t="s">
        <v>24</v>
      </c>
      <c r="E44" s="600" t="s">
        <v>3106</v>
      </c>
      <c r="G44" s="600" t="s">
        <v>3108</v>
      </c>
    </row>
    <row r="45" spans="1:7" ht="15" x14ac:dyDescent="0.25">
      <c r="E45" s="600" t="s">
        <v>3107</v>
      </c>
    </row>
  </sheetData>
  <sheetProtection formatColumns="0"/>
  <pageMargins left="0.75" right="0.75" top="1" bottom="1" header="0.5" footer="0.5"/>
  <pageSetup orientation="portrait" r:id="rId1"/>
  <headerFooter alignWithMargins="0">
    <oddFooter>&amp;C&amp;1#&amp;"Calibri"&amp;10 Classification: Confidential</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37">
    <tabColor rgb="FFFFFF00"/>
    <pageSetUpPr fitToPage="1"/>
  </sheetPr>
  <dimension ref="B1:I61"/>
  <sheetViews>
    <sheetView zoomScaleNormal="100" zoomScaleSheetLayoutView="40" workbookViewId="0">
      <pane ySplit="3" topLeftCell="A4" activePane="bottomLeft" state="frozen"/>
      <selection activeCell="B3" sqref="B3"/>
      <selection pane="bottomLeft" activeCell="A4" sqref="A4"/>
    </sheetView>
  </sheetViews>
  <sheetFormatPr defaultRowHeight="15" x14ac:dyDescent="0.25"/>
  <cols>
    <col min="1" max="1" width="13.42578125" style="414" customWidth="1"/>
    <col min="2" max="2" width="11.85546875" style="416" customWidth="1"/>
    <col min="3" max="3" width="11.85546875" style="419" customWidth="1"/>
    <col min="4" max="4" width="33.7109375" style="415" customWidth="1"/>
    <col min="5" max="5" width="28" style="415" customWidth="1"/>
    <col min="6" max="6" width="9.140625" style="415"/>
    <col min="7" max="7" width="44.28515625" style="415" customWidth="1"/>
    <col min="8" max="8" width="40.7109375" style="415" customWidth="1"/>
    <col min="9" max="9" width="10.7109375" style="414" customWidth="1"/>
    <col min="10" max="16384" width="9.140625" style="414"/>
  </cols>
  <sheetData>
    <row r="1" spans="2:9" x14ac:dyDescent="0.25">
      <c r="B1" s="414"/>
    </row>
    <row r="2" spans="2:9" ht="48" customHeight="1" x14ac:dyDescent="0.25">
      <c r="B2" s="672" t="s">
        <v>1964</v>
      </c>
      <c r="C2" s="672"/>
      <c r="D2" s="672"/>
      <c r="E2" s="672"/>
      <c r="F2" s="672"/>
      <c r="G2" s="672"/>
      <c r="H2" s="672"/>
      <c r="I2" s="672"/>
    </row>
    <row r="3" spans="2:9" ht="32.25" customHeight="1" x14ac:dyDescent="0.25">
      <c r="B3" s="417" t="s">
        <v>2427</v>
      </c>
      <c r="C3" s="417" t="s">
        <v>1665</v>
      </c>
      <c r="D3" s="417" t="s">
        <v>2296</v>
      </c>
      <c r="E3" s="417" t="s">
        <v>1501</v>
      </c>
      <c r="F3" s="418" t="s">
        <v>1502</v>
      </c>
      <c r="G3" s="417" t="s">
        <v>1503</v>
      </c>
      <c r="H3" s="417" t="s">
        <v>1357</v>
      </c>
      <c r="I3" s="417" t="s">
        <v>89</v>
      </c>
    </row>
    <row r="4" spans="2:9" ht="39.950000000000003" customHeight="1" x14ac:dyDescent="0.25">
      <c r="B4" s="424" t="s">
        <v>2590</v>
      </c>
      <c r="C4" s="424" t="s">
        <v>101</v>
      </c>
      <c r="D4" s="425" t="s">
        <v>1965</v>
      </c>
      <c r="E4" s="425" t="s">
        <v>1668</v>
      </c>
      <c r="F4" s="424" t="s">
        <v>1515</v>
      </c>
      <c r="G4" s="425" t="s">
        <v>1966</v>
      </c>
      <c r="H4" s="555"/>
      <c r="I4" s="550" t="s">
        <v>2298</v>
      </c>
    </row>
    <row r="5" spans="2:9" ht="39.950000000000003" customHeight="1" x14ac:dyDescent="0.25">
      <c r="B5" s="424" t="s">
        <v>2591</v>
      </c>
      <c r="C5" s="424" t="s">
        <v>1517</v>
      </c>
      <c r="D5" s="425" t="s">
        <v>1967</v>
      </c>
      <c r="E5" s="425" t="s">
        <v>1668</v>
      </c>
      <c r="F5" s="424" t="s">
        <v>1507</v>
      </c>
      <c r="G5" s="425" t="s">
        <v>1968</v>
      </c>
      <c r="H5" s="555"/>
      <c r="I5" s="550" t="s">
        <v>2298</v>
      </c>
    </row>
    <row r="6" spans="2:9" ht="39.950000000000003" customHeight="1" x14ac:dyDescent="0.25">
      <c r="B6" s="424" t="s">
        <v>2592</v>
      </c>
      <c r="C6" s="424" t="s">
        <v>1723</v>
      </c>
      <c r="D6" s="425" t="s">
        <v>1969</v>
      </c>
      <c r="E6" s="425" t="s">
        <v>1668</v>
      </c>
      <c r="F6" s="424" t="s">
        <v>1515</v>
      </c>
      <c r="G6" s="425" t="s">
        <v>1970</v>
      </c>
      <c r="H6" s="555"/>
      <c r="I6" s="550" t="s">
        <v>2298</v>
      </c>
    </row>
    <row r="7" spans="2:9" ht="39.950000000000003" customHeight="1" x14ac:dyDescent="0.25">
      <c r="B7" s="424" t="s">
        <v>2593</v>
      </c>
      <c r="C7" s="424" t="s">
        <v>1971</v>
      </c>
      <c r="D7" s="425" t="s">
        <v>1972</v>
      </c>
      <c r="E7" s="425" t="s">
        <v>1973</v>
      </c>
      <c r="F7" s="424" t="s">
        <v>1515</v>
      </c>
      <c r="G7" s="425" t="s">
        <v>1974</v>
      </c>
      <c r="H7" s="555"/>
      <c r="I7" s="550" t="s">
        <v>2298</v>
      </c>
    </row>
    <row r="8" spans="2:9" ht="39.950000000000003" customHeight="1" x14ac:dyDescent="0.25">
      <c r="B8" s="424" t="s">
        <v>2765</v>
      </c>
      <c r="C8" s="424" t="s">
        <v>1525</v>
      </c>
      <c r="D8" s="425" t="s">
        <v>1975</v>
      </c>
      <c r="E8" s="425" t="s">
        <v>3345</v>
      </c>
      <c r="F8" s="424"/>
      <c r="G8" s="425"/>
      <c r="H8" s="555"/>
      <c r="I8" s="550" t="s">
        <v>2298</v>
      </c>
    </row>
    <row r="9" spans="2:9" ht="39.950000000000003" customHeight="1" x14ac:dyDescent="0.25">
      <c r="B9" s="424" t="s">
        <v>2766</v>
      </c>
      <c r="C9" s="424" t="s">
        <v>1540</v>
      </c>
      <c r="D9" s="425" t="s">
        <v>1976</v>
      </c>
      <c r="E9" s="425" t="s">
        <v>3346</v>
      </c>
      <c r="F9" s="424"/>
      <c r="G9" s="425"/>
      <c r="H9" s="555"/>
      <c r="I9" s="550" t="s">
        <v>2298</v>
      </c>
    </row>
    <row r="10" spans="2:9" ht="39.950000000000003" customHeight="1" x14ac:dyDescent="0.25">
      <c r="B10" s="424" t="s">
        <v>2767</v>
      </c>
      <c r="C10" s="424" t="s">
        <v>1544</v>
      </c>
      <c r="D10" s="425" t="s">
        <v>1977</v>
      </c>
      <c r="E10" s="425" t="s">
        <v>3347</v>
      </c>
      <c r="F10" s="424"/>
      <c r="G10" s="425"/>
      <c r="H10" s="555"/>
      <c r="I10" s="550" t="s">
        <v>2298</v>
      </c>
    </row>
    <row r="11" spans="2:9" ht="39.950000000000003" customHeight="1" x14ac:dyDescent="0.25">
      <c r="B11" s="424" t="s">
        <v>2594</v>
      </c>
      <c r="C11" s="424" t="s">
        <v>1548</v>
      </c>
      <c r="D11" s="425" t="s">
        <v>1978</v>
      </c>
      <c r="E11" s="425" t="s">
        <v>1674</v>
      </c>
      <c r="F11" s="424" t="s">
        <v>1515</v>
      </c>
      <c r="G11" s="425" t="s">
        <v>1979</v>
      </c>
      <c r="H11" s="555"/>
      <c r="I11" s="550" t="s">
        <v>2298</v>
      </c>
    </row>
    <row r="12" spans="2:9" ht="39.950000000000003" customHeight="1" x14ac:dyDescent="0.25">
      <c r="B12" s="424" t="s">
        <v>2768</v>
      </c>
      <c r="C12" s="424" t="s">
        <v>1554</v>
      </c>
      <c r="D12" s="425" t="s">
        <v>1980</v>
      </c>
      <c r="E12" s="425" t="s">
        <v>3348</v>
      </c>
      <c r="F12" s="424"/>
      <c r="G12" s="425"/>
      <c r="H12" s="555"/>
      <c r="I12" s="550" t="s">
        <v>2298</v>
      </c>
    </row>
    <row r="13" spans="2:9" ht="39.950000000000003" customHeight="1" x14ac:dyDescent="0.25">
      <c r="B13" s="424" t="s">
        <v>2595</v>
      </c>
      <c r="C13" s="424" t="s">
        <v>1672</v>
      </c>
      <c r="D13" s="425" t="s">
        <v>1981</v>
      </c>
      <c r="E13" s="425" t="s">
        <v>1668</v>
      </c>
      <c r="F13" s="424" t="s">
        <v>1515</v>
      </c>
      <c r="G13" s="425" t="s">
        <v>1982</v>
      </c>
      <c r="H13" s="555"/>
      <c r="I13" s="550" t="s">
        <v>2298</v>
      </c>
    </row>
    <row r="14" spans="2:9" ht="39.950000000000003" customHeight="1" x14ac:dyDescent="0.25">
      <c r="B14" s="424" t="s">
        <v>2596</v>
      </c>
      <c r="C14" s="424" t="s">
        <v>1672</v>
      </c>
      <c r="D14" s="425" t="s">
        <v>2232</v>
      </c>
      <c r="E14" s="425" t="s">
        <v>2304</v>
      </c>
      <c r="F14" s="424" t="s">
        <v>1507</v>
      </c>
      <c r="G14" s="425" t="s">
        <v>2305</v>
      </c>
      <c r="H14" s="555"/>
      <c r="I14" s="550" t="s">
        <v>2297</v>
      </c>
    </row>
    <row r="15" spans="2:9" ht="39.950000000000003" customHeight="1" x14ac:dyDescent="0.25">
      <c r="B15" s="424" t="s">
        <v>3315</v>
      </c>
      <c r="C15" s="424" t="s">
        <v>2242</v>
      </c>
      <c r="D15" s="425" t="s">
        <v>2244</v>
      </c>
      <c r="E15" s="425" t="s">
        <v>2377</v>
      </c>
      <c r="F15" s="424" t="s">
        <v>1515</v>
      </c>
      <c r="G15" s="425" t="s">
        <v>2376</v>
      </c>
      <c r="H15" s="556"/>
      <c r="I15" s="550" t="s">
        <v>2297</v>
      </c>
    </row>
    <row r="16" spans="2:9" ht="39.950000000000003" customHeight="1" x14ac:dyDescent="0.25">
      <c r="B16" s="424" t="s">
        <v>2597</v>
      </c>
      <c r="C16" s="424" t="s">
        <v>2242</v>
      </c>
      <c r="D16" s="425" t="s">
        <v>2244</v>
      </c>
      <c r="E16" s="425" t="s">
        <v>1668</v>
      </c>
      <c r="F16" s="424" t="s">
        <v>1515</v>
      </c>
      <c r="G16" s="425" t="s">
        <v>2245</v>
      </c>
      <c r="H16" s="555"/>
      <c r="I16" s="550" t="s">
        <v>2297</v>
      </c>
    </row>
    <row r="17" spans="2:9" ht="39.950000000000003" customHeight="1" x14ac:dyDescent="0.25">
      <c r="B17" s="424" t="s">
        <v>2598</v>
      </c>
      <c r="C17" s="424" t="s">
        <v>2243</v>
      </c>
      <c r="D17" s="425" t="s">
        <v>2246</v>
      </c>
      <c r="E17" s="425" t="s">
        <v>1668</v>
      </c>
      <c r="F17" s="424" t="s">
        <v>1515</v>
      </c>
      <c r="G17" s="425" t="s">
        <v>2247</v>
      </c>
      <c r="H17" s="555"/>
      <c r="I17" s="550" t="s">
        <v>2297</v>
      </c>
    </row>
    <row r="18" spans="2:9" ht="39.950000000000003" customHeight="1" x14ac:dyDescent="0.25">
      <c r="B18" s="424" t="s">
        <v>2599</v>
      </c>
      <c r="C18" s="424" t="s">
        <v>106</v>
      </c>
      <c r="D18" s="425" t="s">
        <v>1983</v>
      </c>
      <c r="E18" s="425" t="s">
        <v>1668</v>
      </c>
      <c r="F18" s="424" t="s">
        <v>1515</v>
      </c>
      <c r="G18" s="425" t="s">
        <v>1984</v>
      </c>
      <c r="H18" s="555"/>
      <c r="I18" s="576" t="s">
        <v>2300</v>
      </c>
    </row>
    <row r="19" spans="2:9" ht="39.950000000000003" customHeight="1" x14ac:dyDescent="0.25">
      <c r="B19" s="424" t="s">
        <v>2600</v>
      </c>
      <c r="C19" s="424" t="s">
        <v>1742</v>
      </c>
      <c r="D19" s="425" t="s">
        <v>1985</v>
      </c>
      <c r="E19" s="425" t="s">
        <v>1668</v>
      </c>
      <c r="F19" s="424" t="s">
        <v>1515</v>
      </c>
      <c r="G19" s="425" t="s">
        <v>1986</v>
      </c>
      <c r="H19" s="555"/>
      <c r="I19" s="576" t="s">
        <v>2300</v>
      </c>
    </row>
    <row r="20" spans="2:9" ht="39.950000000000003" customHeight="1" x14ac:dyDescent="0.25">
      <c r="B20" s="424" t="s">
        <v>2601</v>
      </c>
      <c r="C20" s="424" t="s">
        <v>1987</v>
      </c>
      <c r="D20" s="425" t="s">
        <v>1988</v>
      </c>
      <c r="E20" s="425" t="s">
        <v>1668</v>
      </c>
      <c r="F20" s="424" t="s">
        <v>1515</v>
      </c>
      <c r="G20" s="425" t="s">
        <v>1989</v>
      </c>
      <c r="H20" s="555"/>
      <c r="I20" s="576" t="s">
        <v>2300</v>
      </c>
    </row>
    <row r="21" spans="2:9" ht="39.950000000000003" customHeight="1" x14ac:dyDescent="0.25">
      <c r="B21" s="424" t="s">
        <v>2602</v>
      </c>
      <c r="C21" s="424" t="s">
        <v>1990</v>
      </c>
      <c r="D21" s="425" t="s">
        <v>1991</v>
      </c>
      <c r="E21" s="425" t="s">
        <v>1668</v>
      </c>
      <c r="F21" s="424" t="s">
        <v>1515</v>
      </c>
      <c r="G21" s="425" t="s">
        <v>1992</v>
      </c>
      <c r="H21" s="555"/>
      <c r="I21" s="576" t="s">
        <v>2300</v>
      </c>
    </row>
    <row r="22" spans="2:9" ht="39.950000000000003" customHeight="1" x14ac:dyDescent="0.25">
      <c r="B22" s="424" t="s">
        <v>2603</v>
      </c>
      <c r="C22" s="424" t="s">
        <v>1993</v>
      </c>
      <c r="D22" s="425" t="s">
        <v>1994</v>
      </c>
      <c r="E22" s="425" t="s">
        <v>1668</v>
      </c>
      <c r="F22" s="424" t="s">
        <v>1515</v>
      </c>
      <c r="G22" s="425" t="s">
        <v>1995</v>
      </c>
      <c r="H22" s="555"/>
      <c r="I22" s="576" t="s">
        <v>2300</v>
      </c>
    </row>
    <row r="23" spans="2:9" ht="39.950000000000003" customHeight="1" x14ac:dyDescent="0.25">
      <c r="B23" s="424" t="s">
        <v>2604</v>
      </c>
      <c r="C23" s="424" t="s">
        <v>1678</v>
      </c>
      <c r="D23" s="425" t="s">
        <v>1996</v>
      </c>
      <c r="E23" s="425" t="s">
        <v>1674</v>
      </c>
      <c r="F23" s="424" t="s">
        <v>1515</v>
      </c>
      <c r="G23" s="425" t="s">
        <v>1997</v>
      </c>
      <c r="H23" s="555"/>
      <c r="I23" s="576" t="s">
        <v>2300</v>
      </c>
    </row>
    <row r="24" spans="2:9" ht="39.950000000000003" customHeight="1" x14ac:dyDescent="0.25">
      <c r="B24" s="424" t="s">
        <v>3316</v>
      </c>
      <c r="C24" s="424" t="s">
        <v>2636</v>
      </c>
      <c r="D24" s="425" t="s">
        <v>2635</v>
      </c>
      <c r="E24" s="425" t="s">
        <v>1674</v>
      </c>
      <c r="F24" s="424" t="s">
        <v>1515</v>
      </c>
      <c r="G24" s="425" t="s">
        <v>2634</v>
      </c>
      <c r="H24" s="555"/>
      <c r="I24" s="550" t="s">
        <v>2297</v>
      </c>
    </row>
    <row r="25" spans="2:9" ht="39.950000000000003" customHeight="1" x14ac:dyDescent="0.25">
      <c r="B25" s="424" t="s">
        <v>3317</v>
      </c>
      <c r="C25" s="424" t="s">
        <v>2637</v>
      </c>
      <c r="D25" s="425" t="s">
        <v>2638</v>
      </c>
      <c r="E25" s="425" t="s">
        <v>1674</v>
      </c>
      <c r="F25" s="424" t="s">
        <v>1515</v>
      </c>
      <c r="G25" s="425" t="s">
        <v>2639</v>
      </c>
      <c r="H25" s="555"/>
      <c r="I25" s="550" t="s">
        <v>2297</v>
      </c>
    </row>
    <row r="26" spans="2:9" ht="39.950000000000003" customHeight="1" x14ac:dyDescent="0.25">
      <c r="B26" s="424" t="s">
        <v>2605</v>
      </c>
      <c r="C26" s="424" t="s">
        <v>1706</v>
      </c>
      <c r="D26" s="425" t="s">
        <v>1998</v>
      </c>
      <c r="E26" s="425" t="s">
        <v>1674</v>
      </c>
      <c r="F26" s="424" t="s">
        <v>1515</v>
      </c>
      <c r="G26" s="425" t="s">
        <v>1999</v>
      </c>
      <c r="H26" s="555"/>
      <c r="I26" s="576" t="s">
        <v>2300</v>
      </c>
    </row>
    <row r="27" spans="2:9" ht="39.950000000000003" customHeight="1" x14ac:dyDescent="0.25">
      <c r="B27" s="424" t="s">
        <v>2606</v>
      </c>
      <c r="C27" s="424" t="s">
        <v>1758</v>
      </c>
      <c r="D27" s="425" t="s">
        <v>2000</v>
      </c>
      <c r="E27" s="425" t="s">
        <v>1674</v>
      </c>
      <c r="F27" s="424" t="s">
        <v>1515</v>
      </c>
      <c r="G27" s="425" t="s">
        <v>2001</v>
      </c>
      <c r="H27" s="555"/>
      <c r="I27" s="576" t="s">
        <v>2300</v>
      </c>
    </row>
    <row r="28" spans="2:9" ht="39.950000000000003" customHeight="1" x14ac:dyDescent="0.25">
      <c r="B28" s="424" t="s">
        <v>2607</v>
      </c>
      <c r="C28" s="424" t="s">
        <v>1888</v>
      </c>
      <c r="D28" s="425" t="s">
        <v>2002</v>
      </c>
      <c r="E28" s="425" t="s">
        <v>1674</v>
      </c>
      <c r="F28" s="424" t="s">
        <v>1515</v>
      </c>
      <c r="G28" s="425" t="s">
        <v>2003</v>
      </c>
      <c r="H28" s="555"/>
      <c r="I28" s="576" t="s">
        <v>2300</v>
      </c>
    </row>
    <row r="29" spans="2:9" ht="39.950000000000003" customHeight="1" x14ac:dyDescent="0.25">
      <c r="B29" s="424" t="s">
        <v>2608</v>
      </c>
      <c r="C29" s="424" t="s">
        <v>1891</v>
      </c>
      <c r="D29" s="425" t="s">
        <v>2004</v>
      </c>
      <c r="E29" s="425" t="s">
        <v>1674</v>
      </c>
      <c r="F29" s="424" t="s">
        <v>1515</v>
      </c>
      <c r="G29" s="425" t="s">
        <v>2005</v>
      </c>
      <c r="H29" s="555"/>
      <c r="I29" s="576" t="s">
        <v>2300</v>
      </c>
    </row>
    <row r="30" spans="2:9" ht="39.950000000000003" customHeight="1" x14ac:dyDescent="0.25">
      <c r="B30" s="424" t="s">
        <v>2609</v>
      </c>
      <c r="C30" s="424" t="s">
        <v>2006</v>
      </c>
      <c r="D30" s="425" t="s">
        <v>2007</v>
      </c>
      <c r="E30" s="425" t="s">
        <v>1674</v>
      </c>
      <c r="F30" s="424" t="s">
        <v>1515</v>
      </c>
      <c r="G30" s="425" t="s">
        <v>2008</v>
      </c>
      <c r="H30" s="555"/>
      <c r="I30" s="576" t="s">
        <v>2300</v>
      </c>
    </row>
    <row r="31" spans="2:9" ht="39.950000000000003" customHeight="1" x14ac:dyDescent="0.25">
      <c r="B31" s="424" t="s">
        <v>2610</v>
      </c>
      <c r="C31" s="424" t="s">
        <v>1898</v>
      </c>
      <c r="D31" s="425" t="s">
        <v>2009</v>
      </c>
      <c r="E31" s="425" t="s">
        <v>1915</v>
      </c>
      <c r="F31" s="424" t="s">
        <v>1507</v>
      </c>
      <c r="G31" s="425" t="s">
        <v>2010</v>
      </c>
      <c r="H31" s="555"/>
      <c r="I31" s="550" t="s">
        <v>2298</v>
      </c>
    </row>
    <row r="32" spans="2:9" ht="39.950000000000003" customHeight="1" x14ac:dyDescent="0.25">
      <c r="B32" s="424" t="s">
        <v>2611</v>
      </c>
      <c r="C32" s="424" t="s">
        <v>2011</v>
      </c>
      <c r="D32" s="425" t="s">
        <v>2012</v>
      </c>
      <c r="E32" s="425" t="s">
        <v>2013</v>
      </c>
      <c r="F32" s="424" t="s">
        <v>1507</v>
      </c>
      <c r="G32" s="425" t="s">
        <v>2014</v>
      </c>
      <c r="H32" s="555"/>
      <c r="I32" s="550" t="s">
        <v>2298</v>
      </c>
    </row>
    <row r="33" spans="2:9" ht="39.950000000000003" customHeight="1" x14ac:dyDescent="0.25">
      <c r="B33" s="424" t="s">
        <v>2612</v>
      </c>
      <c r="C33" s="424" t="s">
        <v>1586</v>
      </c>
      <c r="D33" s="425" t="s">
        <v>2015</v>
      </c>
      <c r="E33" s="425" t="s">
        <v>2292</v>
      </c>
      <c r="F33" s="424" t="s">
        <v>1507</v>
      </c>
      <c r="G33" s="425" t="s">
        <v>2016</v>
      </c>
      <c r="H33" s="555"/>
      <c r="I33" s="550" t="s">
        <v>2298</v>
      </c>
    </row>
    <row r="34" spans="2:9" ht="39.950000000000003" customHeight="1" x14ac:dyDescent="0.25">
      <c r="B34" s="424" t="s">
        <v>2613</v>
      </c>
      <c r="C34" s="424" t="s">
        <v>1600</v>
      </c>
      <c r="D34" s="425" t="s">
        <v>2017</v>
      </c>
      <c r="E34" s="425" t="s">
        <v>1674</v>
      </c>
      <c r="F34" s="424" t="s">
        <v>1515</v>
      </c>
      <c r="G34" s="425" t="s">
        <v>2018</v>
      </c>
      <c r="H34" s="555"/>
      <c r="I34" s="550" t="s">
        <v>2298</v>
      </c>
    </row>
    <row r="35" spans="2:9" ht="39.950000000000003" customHeight="1" x14ac:dyDescent="0.25">
      <c r="B35" s="424" t="s">
        <v>2614</v>
      </c>
      <c r="C35" s="424" t="s">
        <v>1606</v>
      </c>
      <c r="D35" s="425" t="s">
        <v>2019</v>
      </c>
      <c r="E35" s="425" t="s">
        <v>1668</v>
      </c>
      <c r="F35" s="424" t="s">
        <v>1515</v>
      </c>
      <c r="G35" s="425" t="s">
        <v>2020</v>
      </c>
      <c r="H35" s="555"/>
      <c r="I35" s="550" t="s">
        <v>2298</v>
      </c>
    </row>
    <row r="36" spans="2:9" ht="39.950000000000003" customHeight="1" x14ac:dyDescent="0.25">
      <c r="B36" s="424" t="s">
        <v>2615</v>
      </c>
      <c r="C36" s="424" t="s">
        <v>1617</v>
      </c>
      <c r="D36" s="425" t="s">
        <v>2021</v>
      </c>
      <c r="E36" s="425" t="s">
        <v>1915</v>
      </c>
      <c r="F36" s="424" t="s">
        <v>1507</v>
      </c>
      <c r="G36" s="425" t="s">
        <v>2022</v>
      </c>
      <c r="H36" s="555"/>
      <c r="I36" s="550" t="s">
        <v>2298</v>
      </c>
    </row>
    <row r="37" spans="2:9" ht="39.950000000000003" customHeight="1" x14ac:dyDescent="0.25">
      <c r="B37" s="424" t="s">
        <v>2616</v>
      </c>
      <c r="C37" s="424" t="s">
        <v>1641</v>
      </c>
      <c r="D37" s="425" t="s">
        <v>2023</v>
      </c>
      <c r="E37" s="425" t="s">
        <v>1674</v>
      </c>
      <c r="F37" s="424" t="s">
        <v>1515</v>
      </c>
      <c r="G37" s="425" t="s">
        <v>2024</v>
      </c>
      <c r="H37" s="555"/>
      <c r="I37" s="550" t="s">
        <v>2298</v>
      </c>
    </row>
    <row r="38" spans="2:9" ht="39.950000000000003" customHeight="1" x14ac:dyDescent="0.25">
      <c r="B38" s="424" t="s">
        <v>2617</v>
      </c>
      <c r="C38" s="424" t="s">
        <v>1641</v>
      </c>
      <c r="D38" s="425" t="s">
        <v>2023</v>
      </c>
      <c r="E38" s="425" t="s">
        <v>2295</v>
      </c>
      <c r="F38" s="424" t="s">
        <v>1507</v>
      </c>
      <c r="G38" s="425" t="s">
        <v>2025</v>
      </c>
      <c r="H38" s="555"/>
      <c r="I38" s="550" t="s">
        <v>2298</v>
      </c>
    </row>
    <row r="39" spans="2:9" ht="39.950000000000003" customHeight="1" x14ac:dyDescent="0.25">
      <c r="B39" s="424" t="s">
        <v>2623</v>
      </c>
      <c r="C39" s="424" t="s">
        <v>2293</v>
      </c>
      <c r="D39" s="425" t="s">
        <v>2035</v>
      </c>
      <c r="E39" s="425" t="s">
        <v>1668</v>
      </c>
      <c r="F39" s="424" t="s">
        <v>1515</v>
      </c>
      <c r="G39" s="425" t="s">
        <v>2036</v>
      </c>
      <c r="H39" s="555"/>
      <c r="I39" s="550" t="s">
        <v>2298</v>
      </c>
    </row>
    <row r="40" spans="2:9" ht="39.950000000000003" customHeight="1" x14ac:dyDescent="0.25">
      <c r="B40" s="424" t="s">
        <v>2618</v>
      </c>
      <c r="C40" s="424" t="s">
        <v>2294</v>
      </c>
      <c r="D40" s="425" t="s">
        <v>2037</v>
      </c>
      <c r="E40" s="425" t="s">
        <v>2038</v>
      </c>
      <c r="F40" s="424" t="s">
        <v>1515</v>
      </c>
      <c r="G40" s="425" t="s">
        <v>2039</v>
      </c>
      <c r="H40" s="555"/>
      <c r="I40" s="550" t="s">
        <v>2298</v>
      </c>
    </row>
    <row r="41" spans="2:9" ht="39.950000000000003" customHeight="1" x14ac:dyDescent="0.25">
      <c r="B41" s="424" t="s">
        <v>2619</v>
      </c>
      <c r="C41" s="424" t="s">
        <v>1946</v>
      </c>
      <c r="D41" s="425" t="s">
        <v>2026</v>
      </c>
      <c r="E41" s="425" t="s">
        <v>1674</v>
      </c>
      <c r="F41" s="424" t="s">
        <v>1515</v>
      </c>
      <c r="G41" s="425" t="s">
        <v>2027</v>
      </c>
      <c r="H41" s="555"/>
      <c r="I41" s="550" t="s">
        <v>2298</v>
      </c>
    </row>
    <row r="42" spans="2:9" ht="39.950000000000003" customHeight="1" x14ac:dyDescent="0.25">
      <c r="B42" s="424" t="s">
        <v>2620</v>
      </c>
      <c r="C42" s="424" t="s">
        <v>1647</v>
      </c>
      <c r="D42" s="425" t="s">
        <v>2028</v>
      </c>
      <c r="E42" s="425" t="s">
        <v>1668</v>
      </c>
      <c r="F42" s="424" t="s">
        <v>1515</v>
      </c>
      <c r="G42" s="425" t="s">
        <v>2029</v>
      </c>
      <c r="H42" s="555"/>
      <c r="I42" s="550" t="s">
        <v>2298</v>
      </c>
    </row>
    <row r="43" spans="2:9" ht="39.950000000000003" customHeight="1" x14ac:dyDescent="0.25">
      <c r="B43" s="424" t="s">
        <v>2621</v>
      </c>
      <c r="C43" s="424" t="s">
        <v>2030</v>
      </c>
      <c r="D43" s="425" t="s">
        <v>2031</v>
      </c>
      <c r="E43" s="425" t="s">
        <v>1674</v>
      </c>
      <c r="F43" s="424" t="s">
        <v>1515</v>
      </c>
      <c r="G43" s="425" t="s">
        <v>2032</v>
      </c>
      <c r="H43" s="555"/>
      <c r="I43" s="550" t="s">
        <v>2298</v>
      </c>
    </row>
    <row r="44" spans="2:9" ht="39.950000000000003" customHeight="1" x14ac:dyDescent="0.25">
      <c r="B44" s="424" t="s">
        <v>2622</v>
      </c>
      <c r="C44" s="424" t="s">
        <v>1653</v>
      </c>
      <c r="D44" s="425" t="s">
        <v>2033</v>
      </c>
      <c r="E44" s="425" t="s">
        <v>1674</v>
      </c>
      <c r="F44" s="424" t="s">
        <v>1515</v>
      </c>
      <c r="G44" s="425" t="s">
        <v>2034</v>
      </c>
      <c r="H44" s="555"/>
      <c r="I44" s="550" t="s">
        <v>2298</v>
      </c>
    </row>
    <row r="45" spans="2:9" ht="39.950000000000003" customHeight="1" x14ac:dyDescent="0.25">
      <c r="B45" s="424" t="s">
        <v>2624</v>
      </c>
      <c r="C45" s="424" t="s">
        <v>2095</v>
      </c>
      <c r="D45" s="425" t="s">
        <v>2233</v>
      </c>
      <c r="E45" s="425" t="s">
        <v>1668</v>
      </c>
      <c r="F45" s="424" t="s">
        <v>1515</v>
      </c>
      <c r="G45" s="425" t="s">
        <v>1982</v>
      </c>
      <c r="H45" s="555"/>
      <c r="I45" s="550" t="s">
        <v>2297</v>
      </c>
    </row>
    <row r="46" spans="2:9" ht="39.950000000000003" customHeight="1" x14ac:dyDescent="0.25">
      <c r="B46" s="424" t="s">
        <v>2625</v>
      </c>
      <c r="C46" s="424" t="s">
        <v>2095</v>
      </c>
      <c r="D46" s="425" t="s">
        <v>2233</v>
      </c>
      <c r="E46" s="425" t="s">
        <v>2306</v>
      </c>
      <c r="F46" s="424" t="s">
        <v>1507</v>
      </c>
      <c r="G46" s="425" t="s">
        <v>2305</v>
      </c>
      <c r="H46" s="555"/>
      <c r="I46" s="550" t="s">
        <v>2297</v>
      </c>
    </row>
    <row r="47" spans="2:9" ht="39.950000000000003" customHeight="1" x14ac:dyDescent="0.25">
      <c r="B47" s="424" t="s">
        <v>2626</v>
      </c>
      <c r="C47" s="424" t="s">
        <v>2222</v>
      </c>
      <c r="D47" s="425" t="s">
        <v>2234</v>
      </c>
      <c r="E47" s="425" t="s">
        <v>1668</v>
      </c>
      <c r="F47" s="424" t="s">
        <v>1515</v>
      </c>
      <c r="G47" s="425" t="s">
        <v>1984</v>
      </c>
      <c r="H47" s="555"/>
      <c r="I47" s="550" t="s">
        <v>2297</v>
      </c>
    </row>
    <row r="48" spans="2:9" ht="39.950000000000003" customHeight="1" x14ac:dyDescent="0.25">
      <c r="B48" s="424" t="s">
        <v>2627</v>
      </c>
      <c r="C48" s="424" t="s">
        <v>2223</v>
      </c>
      <c r="D48" s="425" t="s">
        <v>2235</v>
      </c>
      <c r="E48" s="425" t="s">
        <v>1668</v>
      </c>
      <c r="F48" s="424" t="s">
        <v>1515</v>
      </c>
      <c r="G48" s="425" t="s">
        <v>1986</v>
      </c>
      <c r="H48" s="555"/>
      <c r="I48" s="550" t="s">
        <v>2297</v>
      </c>
    </row>
    <row r="49" spans="2:9" ht="39.950000000000003" customHeight="1" x14ac:dyDescent="0.25">
      <c r="B49" s="424" t="s">
        <v>2628</v>
      </c>
      <c r="C49" s="424" t="s">
        <v>2137</v>
      </c>
      <c r="D49" s="425" t="s">
        <v>2236</v>
      </c>
      <c r="E49" s="425" t="s">
        <v>1668</v>
      </c>
      <c r="F49" s="424" t="s">
        <v>1515</v>
      </c>
      <c r="G49" s="425" t="s">
        <v>1989</v>
      </c>
      <c r="H49" s="555"/>
      <c r="I49" s="550" t="s">
        <v>2297</v>
      </c>
    </row>
    <row r="50" spans="2:9" ht="39.950000000000003" customHeight="1" x14ac:dyDescent="0.25">
      <c r="B50" s="424" t="s">
        <v>2629</v>
      </c>
      <c r="C50" s="424" t="s">
        <v>2155</v>
      </c>
      <c r="D50" s="425" t="s">
        <v>2237</v>
      </c>
      <c r="E50" s="425" t="s">
        <v>1668</v>
      </c>
      <c r="F50" s="424" t="s">
        <v>1515</v>
      </c>
      <c r="G50" s="425" t="s">
        <v>1992</v>
      </c>
      <c r="H50" s="555"/>
      <c r="I50" s="550" t="s">
        <v>2297</v>
      </c>
    </row>
    <row r="51" spans="2:9" ht="39.950000000000003" customHeight="1" x14ac:dyDescent="0.25">
      <c r="B51" s="424" t="s">
        <v>2630</v>
      </c>
      <c r="C51" s="424" t="s">
        <v>2279</v>
      </c>
      <c r="D51" s="425" t="s">
        <v>2238</v>
      </c>
      <c r="E51" s="425" t="s">
        <v>1668</v>
      </c>
      <c r="F51" s="424" t="s">
        <v>1515</v>
      </c>
      <c r="G51" s="425" t="s">
        <v>1995</v>
      </c>
      <c r="H51" s="555"/>
      <c r="I51" s="550" t="s">
        <v>2297</v>
      </c>
    </row>
    <row r="52" spans="2:9" ht="39.950000000000003" customHeight="1" x14ac:dyDescent="0.25">
      <c r="B52" s="424" t="s">
        <v>2631</v>
      </c>
      <c r="C52" s="424" t="s">
        <v>2139</v>
      </c>
      <c r="D52" s="425" t="s">
        <v>2284</v>
      </c>
      <c r="E52" s="425" t="s">
        <v>1674</v>
      </c>
      <c r="F52" s="424" t="s">
        <v>1515</v>
      </c>
      <c r="G52" s="425" t="s">
        <v>1997</v>
      </c>
      <c r="H52" s="555"/>
      <c r="I52" s="550" t="s">
        <v>2297</v>
      </c>
    </row>
    <row r="53" spans="2:9" ht="39.950000000000003" customHeight="1" x14ac:dyDescent="0.25">
      <c r="B53" s="424" t="s">
        <v>3318</v>
      </c>
      <c r="C53" s="424" t="s">
        <v>2374</v>
      </c>
      <c r="D53" s="425" t="s">
        <v>2372</v>
      </c>
      <c r="E53" s="425" t="s">
        <v>1674</v>
      </c>
      <c r="F53" s="424" t="s">
        <v>1515</v>
      </c>
      <c r="G53" s="425" t="s">
        <v>2640</v>
      </c>
      <c r="H53" s="555"/>
      <c r="I53" s="550" t="s">
        <v>2297</v>
      </c>
    </row>
    <row r="54" spans="2:9" ht="39.950000000000003" customHeight="1" x14ac:dyDescent="0.25">
      <c r="B54" s="424" t="s">
        <v>3319</v>
      </c>
      <c r="C54" s="424" t="s">
        <v>2375</v>
      </c>
      <c r="D54" s="425" t="s">
        <v>2373</v>
      </c>
      <c r="E54" s="425" t="s">
        <v>1674</v>
      </c>
      <c r="F54" s="424" t="s">
        <v>1515</v>
      </c>
      <c r="G54" s="425" t="s">
        <v>2641</v>
      </c>
      <c r="H54" s="555"/>
      <c r="I54" s="550" t="s">
        <v>2297</v>
      </c>
    </row>
    <row r="55" spans="2:9" ht="39.950000000000003" customHeight="1" x14ac:dyDescent="0.25">
      <c r="B55" s="424" t="s">
        <v>2632</v>
      </c>
      <c r="C55" s="424" t="s">
        <v>2157</v>
      </c>
      <c r="D55" s="425" t="s">
        <v>2285</v>
      </c>
      <c r="E55" s="425" t="s">
        <v>1674</v>
      </c>
      <c r="F55" s="424" t="s">
        <v>1515</v>
      </c>
      <c r="G55" s="425" t="s">
        <v>1999</v>
      </c>
      <c r="H55" s="555"/>
      <c r="I55" s="550" t="s">
        <v>2297</v>
      </c>
    </row>
    <row r="56" spans="2:9" ht="39.950000000000003" customHeight="1" x14ac:dyDescent="0.25">
      <c r="B56" s="424" t="s">
        <v>2633</v>
      </c>
      <c r="C56" s="424" t="s">
        <v>2109</v>
      </c>
      <c r="D56" s="425" t="s">
        <v>2286</v>
      </c>
      <c r="E56" s="425" t="s">
        <v>1674</v>
      </c>
      <c r="F56" s="424" t="s">
        <v>1515</v>
      </c>
      <c r="G56" s="425" t="s">
        <v>2001</v>
      </c>
      <c r="H56" s="555"/>
      <c r="I56" s="550" t="s">
        <v>2297</v>
      </c>
    </row>
    <row r="57" spans="2:9" ht="39.950000000000003" customHeight="1" x14ac:dyDescent="0.25">
      <c r="B57" s="424" t="s">
        <v>2818</v>
      </c>
      <c r="C57" s="424" t="s">
        <v>2224</v>
      </c>
      <c r="D57" s="425" t="s">
        <v>2287</v>
      </c>
      <c r="E57" s="425" t="s">
        <v>1674</v>
      </c>
      <c r="F57" s="424" t="s">
        <v>1515</v>
      </c>
      <c r="G57" s="425" t="s">
        <v>2003</v>
      </c>
      <c r="H57" s="555"/>
      <c r="I57" s="550" t="s">
        <v>2297</v>
      </c>
    </row>
    <row r="58" spans="2:9" ht="39.950000000000003" customHeight="1" x14ac:dyDescent="0.25">
      <c r="B58" s="424" t="s">
        <v>2825</v>
      </c>
      <c r="C58" s="424" t="s">
        <v>2280</v>
      </c>
      <c r="D58" s="425" t="s">
        <v>2288</v>
      </c>
      <c r="E58" s="425" t="s">
        <v>1674</v>
      </c>
      <c r="F58" s="424" t="s">
        <v>1515</v>
      </c>
      <c r="G58" s="425" t="s">
        <v>2005</v>
      </c>
      <c r="H58" s="555"/>
      <c r="I58" s="550" t="s">
        <v>2297</v>
      </c>
    </row>
    <row r="59" spans="2:9" ht="39.950000000000003" customHeight="1" x14ac:dyDescent="0.25">
      <c r="B59" s="424" t="s">
        <v>2826</v>
      </c>
      <c r="C59" s="424" t="s">
        <v>2225</v>
      </c>
      <c r="D59" s="425" t="s">
        <v>2289</v>
      </c>
      <c r="E59" s="425" t="s">
        <v>1674</v>
      </c>
      <c r="F59" s="424" t="s">
        <v>1515</v>
      </c>
      <c r="G59" s="425" t="s">
        <v>2008</v>
      </c>
      <c r="H59" s="555"/>
      <c r="I59" s="550" t="s">
        <v>2297</v>
      </c>
    </row>
    <row r="60" spans="2:9" ht="39.950000000000003" customHeight="1" x14ac:dyDescent="0.25">
      <c r="B60" s="424" t="s">
        <v>2827</v>
      </c>
      <c r="C60" s="424" t="s">
        <v>2281</v>
      </c>
      <c r="D60" s="425" t="s">
        <v>2290</v>
      </c>
      <c r="E60" s="425" t="s">
        <v>1915</v>
      </c>
      <c r="F60" s="424" t="s">
        <v>1507</v>
      </c>
      <c r="G60" s="425" t="s">
        <v>2010</v>
      </c>
      <c r="H60" s="555"/>
      <c r="I60" s="550" t="s">
        <v>2297</v>
      </c>
    </row>
    <row r="61" spans="2:9" ht="39.950000000000003" customHeight="1" x14ac:dyDescent="0.25">
      <c r="B61" s="424" t="s">
        <v>2828</v>
      </c>
      <c r="C61" s="424" t="s">
        <v>2282</v>
      </c>
      <c r="D61" s="425" t="s">
        <v>2291</v>
      </c>
      <c r="E61" s="425" t="s">
        <v>2283</v>
      </c>
      <c r="F61" s="424" t="s">
        <v>1507</v>
      </c>
      <c r="G61" s="425" t="s">
        <v>2226</v>
      </c>
      <c r="H61" s="555"/>
      <c r="I61" s="550" t="s">
        <v>2297</v>
      </c>
    </row>
  </sheetData>
  <sortState ref="C4:H61">
    <sortCondition ref="C60"/>
  </sortState>
  <mergeCells count="1">
    <mergeCell ref="B2:I2"/>
  </mergeCells>
  <conditionalFormatting sqref="F1 F62:F65523">
    <cfRule type="cellIs" dxfId="186" priority="51" stopIfTrue="1" operator="equal">
      <formula>"Pre-populated"</formula>
    </cfRule>
    <cfRule type="cellIs" dxfId="185" priority="52" stopIfTrue="1" operator="equal">
      <formula>"Validation"</formula>
    </cfRule>
  </conditionalFormatting>
  <conditionalFormatting sqref="C55:H61 C53:G54 C4:H23 B55:B1002 B3:B23 B26:H52">
    <cfRule type="expression" dxfId="184" priority="16">
      <formula>OR($I3="New",$I3="Updated")</formula>
    </cfRule>
  </conditionalFormatting>
  <conditionalFormatting sqref="F4:F23 F26:F61">
    <cfRule type="cellIs" dxfId="183" priority="12" stopIfTrue="1" operator="equal">
      <formula>"Validation"</formula>
    </cfRule>
    <cfRule type="cellIs" dxfId="182" priority="13" operator="equal">
      <formula>"Pre-populated"</formula>
    </cfRule>
  </conditionalFormatting>
  <conditionalFormatting sqref="I4:I23 I26:I61">
    <cfRule type="cellIs" dxfId="181" priority="14" operator="equal">
      <formula>"Updated"</formula>
    </cfRule>
    <cfRule type="cellIs" dxfId="180" priority="15" operator="equal">
      <formula>"New"</formula>
    </cfRule>
  </conditionalFormatting>
  <conditionalFormatting sqref="B1">
    <cfRule type="expression" dxfId="179" priority="11">
      <formula>OR($I1="New",$I1="Updated")</formula>
    </cfRule>
  </conditionalFormatting>
  <conditionalFormatting sqref="C24:H25">
    <cfRule type="expression" dxfId="178" priority="10">
      <formula>OR($I24="New",$I24="Updated")</formula>
    </cfRule>
  </conditionalFormatting>
  <conditionalFormatting sqref="F24:F25">
    <cfRule type="cellIs" dxfId="177" priority="6" stopIfTrue="1" operator="equal">
      <formula>"Validation"</formula>
    </cfRule>
    <cfRule type="cellIs" dxfId="176" priority="7" operator="equal">
      <formula>"Pre-populated"</formula>
    </cfRule>
  </conditionalFormatting>
  <conditionalFormatting sqref="I24:I25">
    <cfRule type="cellIs" dxfId="175" priority="8" operator="equal">
      <formula>"Updated"</formula>
    </cfRule>
    <cfRule type="cellIs" dxfId="174" priority="9" operator="equal">
      <formula>"New"</formula>
    </cfRule>
  </conditionalFormatting>
  <conditionalFormatting sqref="H53:H54">
    <cfRule type="expression" dxfId="173" priority="5">
      <formula>OR($I53="New",$I53="Updated")</formula>
    </cfRule>
  </conditionalFormatting>
  <conditionalFormatting sqref="B24:B25">
    <cfRule type="expression" dxfId="172" priority="4">
      <formula>OR($I24="New",$I24="Updated")</formula>
    </cfRule>
  </conditionalFormatting>
  <conditionalFormatting sqref="B53:B54">
    <cfRule type="expression" dxfId="171" priority="1">
      <formula>OR($I53="New",$I53="Updated")</formula>
    </cfRule>
  </conditionalFormatting>
  <pageMargins left="0.70866141732283472" right="0.70866141732283472" top="0.74803149606299213" bottom="0.74803149606299213" header="0.31496062992125984" footer="0.31496062992125984"/>
  <pageSetup paperSize="9" scale="79" fitToHeight="0" orientation="landscape" r:id="rId1"/>
  <headerFooter>
    <oddFooter>&amp;C&amp;1#&amp;"Calibri"&amp;10 Classification: Confidential</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6FAF691E-E410-4D79-818C-EF028FD55872}">
          <x14:formula1>
            <xm:f>RS_ValueSource!$E$38:$E$40</xm:f>
          </x14:formula1>
          <xm:sqref>I4:I61</xm:sqref>
        </x14:dataValidation>
        <x14:dataValidation type="list" allowBlank="1" showInputMessage="1" showErrorMessage="1" xr:uid="{C67B17CA-15C3-4CF3-A015-95E346CF0263}">
          <x14:formula1>
            <xm:f>RS_ValueSource!$E$41:$E$43</xm:f>
          </x14:formula1>
          <xm:sqref>F4:F61</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10976-DC3D-40EF-B606-9C620E2FD793}">
  <sheetPr codeName="Sheet50">
    <pageSetUpPr fitToPage="1"/>
  </sheetPr>
  <dimension ref="B2:D8"/>
  <sheetViews>
    <sheetView zoomScaleNormal="100" workbookViewId="0"/>
  </sheetViews>
  <sheetFormatPr defaultRowHeight="15" x14ac:dyDescent="0.25"/>
  <cols>
    <col min="1" max="1" width="2.42578125" style="386" customWidth="1"/>
    <col min="2" max="2" width="14.28515625" style="386" customWidth="1"/>
    <col min="3" max="3" width="30" style="395" customWidth="1"/>
    <col min="4" max="4" width="156.140625" style="386" customWidth="1"/>
    <col min="5" max="16384" width="9.140625" style="386"/>
  </cols>
  <sheetData>
    <row r="2" spans="2:4" ht="25.5" x14ac:dyDescent="0.25">
      <c r="B2" s="647" t="s">
        <v>2363</v>
      </c>
      <c r="C2" s="647"/>
      <c r="D2" s="647"/>
    </row>
    <row r="3" spans="2:4" ht="15" customHeight="1" x14ac:dyDescent="0.25">
      <c r="B3" s="387"/>
      <c r="C3" s="387"/>
      <c r="D3" s="388"/>
    </row>
    <row r="4" spans="2:4" ht="40.5" customHeight="1" x14ac:dyDescent="0.25">
      <c r="B4" s="648" t="s">
        <v>2367</v>
      </c>
      <c r="C4" s="649"/>
      <c r="D4" s="650"/>
    </row>
    <row r="5" spans="2:4" x14ac:dyDescent="0.25">
      <c r="B5" s="655" t="s">
        <v>1361</v>
      </c>
      <c r="C5" s="656"/>
      <c r="D5" s="510" t="s">
        <v>1362</v>
      </c>
    </row>
    <row r="6" spans="2:4" ht="24" customHeight="1" x14ac:dyDescent="0.25">
      <c r="B6" s="657" t="s">
        <v>2364</v>
      </c>
      <c r="C6" s="657"/>
      <c r="D6" s="389" t="s">
        <v>2365</v>
      </c>
    </row>
    <row r="7" spans="2:4" ht="171" x14ac:dyDescent="0.25">
      <c r="B7" s="657" t="s">
        <v>2366</v>
      </c>
      <c r="C7" s="657"/>
      <c r="D7" s="389" t="s">
        <v>2757</v>
      </c>
    </row>
    <row r="8" spans="2:4" ht="399" x14ac:dyDescent="0.25">
      <c r="B8" s="657" t="s">
        <v>2368</v>
      </c>
      <c r="C8" s="657"/>
      <c r="D8" s="389" t="s">
        <v>2396</v>
      </c>
    </row>
  </sheetData>
  <mergeCells count="6">
    <mergeCell ref="B8:C8"/>
    <mergeCell ref="B2:D2"/>
    <mergeCell ref="B4:D4"/>
    <mergeCell ref="B5:C5"/>
    <mergeCell ref="B6:C6"/>
    <mergeCell ref="B7:C7"/>
  </mergeCells>
  <pageMargins left="0.70866141732283472" right="0.70866141732283472" top="0.74803149606299213" bottom="0.74803149606299213" header="0.31496062992125984" footer="0.31496062992125984"/>
  <pageSetup paperSize="9" scale="66" fitToHeight="0" orientation="landscape" r:id="rId1"/>
  <headerFooter scaleWithDoc="0">
    <oddHeader>&amp;R&amp;F</oddHeader>
    <oddFooter>&amp;L&amp;D &amp;T&amp;C&amp;1#&amp;"Calibri,Regular"&amp;10 Classification: Confidential&amp;RPage &amp;P of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
    <pageSetUpPr fitToPage="1"/>
  </sheetPr>
  <dimension ref="B4:G47"/>
  <sheetViews>
    <sheetView showGridLines="0" zoomScaleNormal="100" workbookViewId="0"/>
  </sheetViews>
  <sheetFormatPr defaultColWidth="10.42578125" defaultRowHeight="14.25" x14ac:dyDescent="0.25"/>
  <cols>
    <col min="1" max="1" width="2" style="3" customWidth="1"/>
    <col min="2" max="2" width="3.85546875" style="3" customWidth="1"/>
    <col min="3" max="3" width="10.42578125" style="3"/>
    <col min="4" max="4" width="92.28515625" style="3" customWidth="1"/>
    <col min="5" max="5" width="13" style="3" customWidth="1"/>
    <col min="6" max="6" width="82.42578125" style="3" customWidth="1"/>
    <col min="7" max="7" width="7.7109375" style="3" customWidth="1"/>
    <col min="8" max="16384" width="10.42578125" style="3"/>
  </cols>
  <sheetData>
    <row r="4" spans="2:7" ht="25.5" customHeight="1" x14ac:dyDescent="0.25">
      <c r="B4" s="210"/>
      <c r="C4" s="824" t="s">
        <v>83</v>
      </c>
      <c r="D4" s="824"/>
      <c r="E4" s="211"/>
      <c r="F4" s="155" t="s">
        <v>124</v>
      </c>
      <c r="G4" s="156" t="str">
        <f>'010'!E8</f>
        <v>1234</v>
      </c>
    </row>
    <row r="5" spans="2:7" s="212" customFormat="1" x14ac:dyDescent="0.25">
      <c r="B5" s="213"/>
      <c r="C5" s="213"/>
      <c r="D5" s="214"/>
      <c r="E5" s="214"/>
      <c r="F5" s="214"/>
      <c r="G5" s="215"/>
    </row>
    <row r="6" spans="2:7" ht="25.5" customHeight="1" x14ac:dyDescent="0.25">
      <c r="B6" s="213"/>
      <c r="C6" s="216" t="s">
        <v>902</v>
      </c>
      <c r="D6" s="211"/>
      <c r="E6" s="211"/>
      <c r="F6" s="211"/>
      <c r="G6" s="215"/>
    </row>
    <row r="7" spans="2:7" ht="25.5" customHeight="1" x14ac:dyDescent="0.25">
      <c r="B7" s="213"/>
      <c r="C7" s="103"/>
      <c r="D7" s="214"/>
      <c r="E7" s="214"/>
      <c r="F7" s="214"/>
      <c r="G7" s="215"/>
    </row>
    <row r="8" spans="2:7" ht="25.5" customHeight="1" x14ac:dyDescent="0.25">
      <c r="B8" s="213"/>
      <c r="C8" s="217" t="s">
        <v>903</v>
      </c>
      <c r="D8" s="130"/>
      <c r="E8" s="130"/>
      <c r="F8" s="130"/>
      <c r="G8" s="215"/>
    </row>
    <row r="9" spans="2:7" ht="17.25" x14ac:dyDescent="0.25">
      <c r="C9" s="103"/>
      <c r="D9" s="214"/>
      <c r="E9" s="214"/>
      <c r="F9" s="214"/>
      <c r="G9" s="215"/>
    </row>
    <row r="10" spans="2:7" x14ac:dyDescent="0.25">
      <c r="C10" s="218" t="s">
        <v>904</v>
      </c>
      <c r="D10" s="219" t="s">
        <v>905</v>
      </c>
      <c r="E10" s="219" t="s">
        <v>906</v>
      </c>
      <c r="F10" s="220" t="s">
        <v>907</v>
      </c>
    </row>
    <row r="11" spans="2:7" ht="199.5" x14ac:dyDescent="0.25">
      <c r="C11" s="221" t="s">
        <v>908</v>
      </c>
      <c r="D11" s="222" t="s">
        <v>909</v>
      </c>
      <c r="E11" s="223" t="s">
        <v>64</v>
      </c>
      <c r="F11" s="224" t="s">
        <v>31</v>
      </c>
    </row>
    <row r="12" spans="2:7" ht="185.25" x14ac:dyDescent="0.25">
      <c r="C12" s="225" t="s">
        <v>910</v>
      </c>
      <c r="D12" s="226" t="s">
        <v>911</v>
      </c>
      <c r="E12" s="227" t="s">
        <v>64</v>
      </c>
      <c r="F12" s="228" t="s">
        <v>31</v>
      </c>
    </row>
    <row r="13" spans="2:7" ht="142.5" x14ac:dyDescent="0.25">
      <c r="C13" s="225" t="s">
        <v>912</v>
      </c>
      <c r="D13" s="226" t="s">
        <v>913</v>
      </c>
      <c r="E13" s="227" t="s">
        <v>64</v>
      </c>
      <c r="F13" s="228" t="s">
        <v>31</v>
      </c>
    </row>
    <row r="14" spans="2:7" ht="156.75" x14ac:dyDescent="0.25">
      <c r="C14" s="225" t="s">
        <v>914</v>
      </c>
      <c r="D14" s="226" t="s">
        <v>915</v>
      </c>
      <c r="E14" s="227" t="s">
        <v>64</v>
      </c>
      <c r="F14" s="228" t="s">
        <v>31</v>
      </c>
    </row>
    <row r="15" spans="2:7" ht="142.5" x14ac:dyDescent="0.25">
      <c r="C15" s="225" t="s">
        <v>916</v>
      </c>
      <c r="D15" s="226" t="s">
        <v>917</v>
      </c>
      <c r="E15" s="227" t="s">
        <v>64</v>
      </c>
      <c r="F15" s="228" t="s">
        <v>31</v>
      </c>
    </row>
    <row r="16" spans="2:7" ht="156.75" x14ac:dyDescent="0.25">
      <c r="C16" s="225" t="s">
        <v>918</v>
      </c>
      <c r="D16" s="226" t="s">
        <v>919</v>
      </c>
      <c r="E16" s="227" t="s">
        <v>64</v>
      </c>
      <c r="F16" s="228" t="s">
        <v>31</v>
      </c>
    </row>
    <row r="17" spans="2:7" ht="165" customHeight="1" x14ac:dyDescent="0.25">
      <c r="C17" s="225" t="s">
        <v>920</v>
      </c>
      <c r="D17" s="226" t="s">
        <v>921</v>
      </c>
      <c r="E17" s="227" t="s">
        <v>64</v>
      </c>
      <c r="F17" s="228" t="s">
        <v>31</v>
      </c>
    </row>
    <row r="18" spans="2:7" ht="87" customHeight="1" x14ac:dyDescent="0.25">
      <c r="C18" s="225" t="s">
        <v>922</v>
      </c>
      <c r="D18" s="226" t="s">
        <v>923</v>
      </c>
      <c r="E18" s="227" t="s">
        <v>64</v>
      </c>
      <c r="F18" s="228" t="s">
        <v>31</v>
      </c>
    </row>
    <row r="19" spans="2:7" ht="156.75" x14ac:dyDescent="0.25">
      <c r="C19" s="225" t="s">
        <v>924</v>
      </c>
      <c r="D19" s="226" t="s">
        <v>925</v>
      </c>
      <c r="E19" s="227" t="s">
        <v>64</v>
      </c>
      <c r="F19" s="228" t="s">
        <v>31</v>
      </c>
    </row>
    <row r="20" spans="2:7" ht="184.5" customHeight="1" x14ac:dyDescent="0.25">
      <c r="C20" s="225" t="s">
        <v>926</v>
      </c>
      <c r="D20" s="226" t="s">
        <v>927</v>
      </c>
      <c r="E20" s="227" t="s">
        <v>64</v>
      </c>
      <c r="F20" s="228" t="s">
        <v>31</v>
      </c>
    </row>
    <row r="21" spans="2:7" ht="25.5" customHeight="1" x14ac:dyDescent="0.25">
      <c r="B21" s="213"/>
      <c r="C21" s="465"/>
      <c r="D21" s="214"/>
      <c r="E21" s="214"/>
      <c r="F21" s="214"/>
      <c r="G21" s="215"/>
    </row>
    <row r="22" spans="2:7" ht="25.5" customHeight="1" x14ac:dyDescent="0.25">
      <c r="B22" s="213"/>
      <c r="C22" s="217" t="s">
        <v>928</v>
      </c>
      <c r="D22" s="130"/>
      <c r="E22" s="130"/>
      <c r="F22" s="130"/>
      <c r="G22" s="215"/>
    </row>
    <row r="23" spans="2:7" ht="17.25" x14ac:dyDescent="0.25">
      <c r="C23" s="465"/>
      <c r="D23" s="214"/>
      <c r="E23" s="214"/>
      <c r="F23" s="214"/>
      <c r="G23" s="215"/>
    </row>
    <row r="24" spans="2:7" x14ac:dyDescent="0.25">
      <c r="C24" s="218" t="s">
        <v>904</v>
      </c>
      <c r="D24" s="219" t="s">
        <v>905</v>
      </c>
      <c r="E24" s="219" t="s">
        <v>906</v>
      </c>
      <c r="F24" s="220" t="s">
        <v>907</v>
      </c>
    </row>
    <row r="25" spans="2:7" ht="128.25" x14ac:dyDescent="0.25">
      <c r="C25" s="221" t="s">
        <v>908</v>
      </c>
      <c r="D25" s="222" t="s">
        <v>929</v>
      </c>
      <c r="E25" s="223" t="s">
        <v>64</v>
      </c>
      <c r="F25" s="224" t="s">
        <v>31</v>
      </c>
    </row>
    <row r="26" spans="2:7" ht="185.25" x14ac:dyDescent="0.25">
      <c r="C26" s="225" t="s">
        <v>910</v>
      </c>
      <c r="D26" s="226" t="s">
        <v>930</v>
      </c>
      <c r="E26" s="227" t="s">
        <v>64</v>
      </c>
      <c r="F26" s="228" t="s">
        <v>31</v>
      </c>
    </row>
    <row r="27" spans="2:7" ht="156.75" x14ac:dyDescent="0.25">
      <c r="C27" s="225" t="s">
        <v>912</v>
      </c>
      <c r="D27" s="226" t="s">
        <v>931</v>
      </c>
      <c r="E27" s="227" t="s">
        <v>64</v>
      </c>
      <c r="F27" s="228" t="s">
        <v>31</v>
      </c>
    </row>
    <row r="28" spans="2:7" ht="199.5" x14ac:dyDescent="0.25">
      <c r="C28" s="225" t="s">
        <v>914</v>
      </c>
      <c r="D28" s="226" t="s">
        <v>932</v>
      </c>
      <c r="E28" s="227" t="s">
        <v>64</v>
      </c>
      <c r="F28" s="228" t="s">
        <v>31</v>
      </c>
    </row>
    <row r="29" spans="2:7" ht="25.5" customHeight="1" x14ac:dyDescent="0.25">
      <c r="B29" s="213"/>
      <c r="C29" s="465"/>
      <c r="D29" s="214"/>
      <c r="E29" s="214"/>
      <c r="F29" s="214"/>
      <c r="G29" s="215"/>
    </row>
    <row r="30" spans="2:7" ht="25.5" customHeight="1" x14ac:dyDescent="0.25">
      <c r="B30" s="213"/>
      <c r="C30" s="217" t="s">
        <v>933</v>
      </c>
      <c r="D30" s="130"/>
      <c r="E30" s="130"/>
      <c r="F30" s="130"/>
      <c r="G30" s="215"/>
    </row>
    <row r="31" spans="2:7" ht="17.25" x14ac:dyDescent="0.25">
      <c r="C31" s="465"/>
      <c r="D31" s="214"/>
      <c r="E31" s="214"/>
      <c r="F31" s="214"/>
      <c r="G31" s="215"/>
    </row>
    <row r="32" spans="2:7" x14ac:dyDescent="0.25">
      <c r="C32" s="218" t="s">
        <v>904</v>
      </c>
      <c r="D32" s="219" t="s">
        <v>905</v>
      </c>
      <c r="E32" s="219" t="s">
        <v>906</v>
      </c>
      <c r="F32" s="220" t="s">
        <v>907</v>
      </c>
    </row>
    <row r="33" spans="2:7" ht="138.75" customHeight="1" x14ac:dyDescent="0.25">
      <c r="C33" s="221" t="s">
        <v>908</v>
      </c>
      <c r="D33" s="229" t="s">
        <v>934</v>
      </c>
      <c r="E33" s="223" t="s">
        <v>64</v>
      </c>
      <c r="F33" s="224" t="s">
        <v>31</v>
      </c>
    </row>
    <row r="34" spans="2:7" ht="195.75" customHeight="1" x14ac:dyDescent="0.25">
      <c r="C34" s="225" t="s">
        <v>910</v>
      </c>
      <c r="D34" s="230" t="s">
        <v>935</v>
      </c>
      <c r="E34" s="227" t="s">
        <v>64</v>
      </c>
      <c r="F34" s="228" t="s">
        <v>31</v>
      </c>
    </row>
    <row r="35" spans="2:7" ht="25.5" customHeight="1" x14ac:dyDescent="0.25">
      <c r="B35" s="213"/>
      <c r="C35" s="465"/>
      <c r="D35" s="214"/>
      <c r="E35" s="214"/>
      <c r="F35" s="214"/>
      <c r="G35" s="215"/>
    </row>
    <row r="36" spans="2:7" ht="25.5" customHeight="1" x14ac:dyDescent="0.25">
      <c r="B36" s="213"/>
      <c r="C36" s="217" t="s">
        <v>936</v>
      </c>
      <c r="D36" s="130"/>
      <c r="E36" s="130"/>
      <c r="F36" s="130"/>
      <c r="G36" s="215"/>
    </row>
    <row r="37" spans="2:7" ht="17.25" x14ac:dyDescent="0.25">
      <c r="C37" s="465"/>
      <c r="D37" s="214"/>
      <c r="E37" s="214"/>
      <c r="F37" s="214"/>
      <c r="G37" s="215"/>
    </row>
    <row r="38" spans="2:7" x14ac:dyDescent="0.25">
      <c r="C38" s="218" t="s">
        <v>904</v>
      </c>
      <c r="D38" s="219" t="s">
        <v>905</v>
      </c>
      <c r="E38" s="219" t="s">
        <v>906</v>
      </c>
      <c r="F38" s="220" t="s">
        <v>907</v>
      </c>
    </row>
    <row r="39" spans="2:7" ht="213.75" x14ac:dyDescent="0.25">
      <c r="C39" s="221" t="s">
        <v>908</v>
      </c>
      <c r="D39" s="222" t="s">
        <v>937</v>
      </c>
      <c r="E39" s="223" t="s">
        <v>64</v>
      </c>
      <c r="F39" s="224" t="s">
        <v>31</v>
      </c>
    </row>
    <row r="40" spans="2:7" ht="128.25" x14ac:dyDescent="0.25">
      <c r="C40" s="225" t="s">
        <v>910</v>
      </c>
      <c r="D40" s="226" t="s">
        <v>938</v>
      </c>
      <c r="E40" s="227" t="s">
        <v>64</v>
      </c>
      <c r="F40" s="228" t="s">
        <v>31</v>
      </c>
    </row>
    <row r="41" spans="2:7" ht="142.5" x14ac:dyDescent="0.25">
      <c r="C41" s="225" t="s">
        <v>912</v>
      </c>
      <c r="D41" s="226" t="s">
        <v>939</v>
      </c>
      <c r="E41" s="227" t="s">
        <v>64</v>
      </c>
      <c r="F41" s="228" t="s">
        <v>31</v>
      </c>
    </row>
    <row r="42" spans="2:7" ht="25.5" customHeight="1" x14ac:dyDescent="0.25">
      <c r="B42" s="213"/>
      <c r="C42" s="465"/>
      <c r="D42" s="214"/>
      <c r="E42" s="214"/>
      <c r="F42" s="214"/>
      <c r="G42" s="215"/>
    </row>
    <row r="43" spans="2:7" ht="25.5" customHeight="1" x14ac:dyDescent="0.25">
      <c r="B43" s="213"/>
      <c r="C43" s="217" t="s">
        <v>940</v>
      </c>
      <c r="D43" s="130"/>
      <c r="E43" s="130"/>
      <c r="F43" s="130"/>
      <c r="G43" s="215"/>
    </row>
    <row r="44" spans="2:7" ht="17.25" x14ac:dyDescent="0.25">
      <c r="C44" s="465"/>
      <c r="D44" s="214"/>
      <c r="E44" s="214"/>
      <c r="F44" s="214"/>
      <c r="G44" s="215"/>
    </row>
    <row r="45" spans="2:7" x14ac:dyDescent="0.25">
      <c r="C45" s="218" t="s">
        <v>904</v>
      </c>
      <c r="D45" s="219" t="s">
        <v>905</v>
      </c>
      <c r="E45" s="219" t="s">
        <v>906</v>
      </c>
      <c r="F45" s="220" t="s">
        <v>907</v>
      </c>
    </row>
    <row r="46" spans="2:7" ht="114" x14ac:dyDescent="0.25">
      <c r="C46" s="221" t="s">
        <v>908</v>
      </c>
      <c r="D46" s="222" t="s">
        <v>941</v>
      </c>
      <c r="E46" s="223" t="s">
        <v>64</v>
      </c>
      <c r="F46" s="224" t="s">
        <v>31</v>
      </c>
    </row>
    <row r="47" spans="2:7" ht="85.5" x14ac:dyDescent="0.25">
      <c r="C47" s="225" t="s">
        <v>910</v>
      </c>
      <c r="D47" s="226" t="s">
        <v>942</v>
      </c>
      <c r="E47" s="546" t="s">
        <v>3335</v>
      </c>
      <c r="F47" s="224"/>
    </row>
  </sheetData>
  <sheetProtection formatColumns="0"/>
  <mergeCells count="1">
    <mergeCell ref="C4:D4"/>
  </mergeCells>
  <pageMargins left="0.70866141732283472" right="0.70866141732283472" top="0.74803149606299213" bottom="0.74803149606299213" header="0.31496062992125984" footer="0.31496062992125984"/>
  <pageSetup paperSize="9" scale="63" fitToHeight="0" orientation="landscape" r:id="rId1"/>
  <headerFooter scaleWithDoc="0">
    <oddHeader>&amp;R&amp;F</oddHeader>
    <oddFooter>&amp;L&amp;D &amp;T&amp;C&amp;1#&amp;"Calibri,Regular"&amp;10 Classification: Confidential&amp;RPage &amp;P of &amp;N</oddFooter>
  </headerFooter>
  <rowBreaks count="4" manualBreakCount="4">
    <brk id="20" max="6" man="1"/>
    <brk id="28" max="6" man="1"/>
    <brk id="34" max="6" man="1"/>
    <brk id="41" max="6" man="1"/>
  </rowBreaks>
  <drawing r:id="rId2"/>
  <extLst>
    <ext xmlns:x14="http://schemas.microsoft.com/office/spreadsheetml/2009/9/main" uri="{CCE6A557-97BC-4b89-ADB6-D9C93CAAB3DF}">
      <x14:dataValidations xmlns:xm="http://schemas.microsoft.com/office/excel/2006/main" count="21">
        <x14:dataValidation type="list" allowBlank="1" showInputMessage="1" showErrorMessage="1" xr:uid="{00000000-0002-0000-1300-000000000000}">
          <x14:formula1>
            <xm:f>RS_ValueSource!F32:F33</xm:f>
          </x14:formula1>
          <xm:sqref>E11</xm:sqref>
        </x14:dataValidation>
        <x14:dataValidation type="list" allowBlank="1" showInputMessage="1" showErrorMessage="1" xr:uid="{00000000-0002-0000-1300-000002000000}">
          <x14:formula1>
            <xm:f>RS_ValueSource!F32:F33</xm:f>
          </x14:formula1>
          <xm:sqref>E12</xm:sqref>
        </x14:dataValidation>
        <x14:dataValidation type="list" allowBlank="1" showInputMessage="1" showErrorMessage="1" xr:uid="{00000000-0002-0000-1300-000004000000}">
          <x14:formula1>
            <xm:f>RS_ValueSource!F32:F33</xm:f>
          </x14:formula1>
          <xm:sqref>E13</xm:sqref>
        </x14:dataValidation>
        <x14:dataValidation type="list" allowBlank="1" showInputMessage="1" showErrorMessage="1" xr:uid="{00000000-0002-0000-1300-000006000000}">
          <x14:formula1>
            <xm:f>RS_ValueSource!F32:F33</xm:f>
          </x14:formula1>
          <xm:sqref>E14</xm:sqref>
        </x14:dataValidation>
        <x14:dataValidation type="list" allowBlank="1" showInputMessage="1" showErrorMessage="1" xr:uid="{00000000-0002-0000-1300-000008000000}">
          <x14:formula1>
            <xm:f>RS_ValueSource!F32:F33</xm:f>
          </x14:formula1>
          <xm:sqref>E15</xm:sqref>
        </x14:dataValidation>
        <x14:dataValidation type="list" allowBlank="1" showInputMessage="1" showErrorMessage="1" xr:uid="{00000000-0002-0000-1300-00000A000000}">
          <x14:formula1>
            <xm:f>RS_ValueSource!F32:F33</xm:f>
          </x14:formula1>
          <xm:sqref>E16</xm:sqref>
        </x14:dataValidation>
        <x14:dataValidation type="list" allowBlank="1" showInputMessage="1" showErrorMessage="1" xr:uid="{00000000-0002-0000-1300-00000C000000}">
          <x14:formula1>
            <xm:f>RS_ValueSource!F32:F33</xm:f>
          </x14:formula1>
          <xm:sqref>E17</xm:sqref>
        </x14:dataValidation>
        <x14:dataValidation type="list" allowBlank="1" showInputMessage="1" showErrorMessage="1" xr:uid="{00000000-0002-0000-1300-00000E000000}">
          <x14:formula1>
            <xm:f>RS_ValueSource!F32:F33</xm:f>
          </x14:formula1>
          <xm:sqref>E18</xm:sqref>
        </x14:dataValidation>
        <x14:dataValidation type="list" allowBlank="1" showInputMessage="1" showErrorMessage="1" xr:uid="{00000000-0002-0000-1300-000010000000}">
          <x14:formula1>
            <xm:f>RS_ValueSource!F32:F33</xm:f>
          </x14:formula1>
          <xm:sqref>E19</xm:sqref>
        </x14:dataValidation>
        <x14:dataValidation type="list" allowBlank="1" showInputMessage="1" showErrorMessage="1" xr:uid="{00000000-0002-0000-1300-000012000000}">
          <x14:formula1>
            <xm:f>RS_ValueSource!F32:F33</xm:f>
          </x14:formula1>
          <xm:sqref>E20</xm:sqref>
        </x14:dataValidation>
        <x14:dataValidation type="list" allowBlank="1" showInputMessage="1" showErrorMessage="1" xr:uid="{00000000-0002-0000-1300-000014000000}">
          <x14:formula1>
            <xm:f>RS_ValueSource!F32:F33</xm:f>
          </x14:formula1>
          <xm:sqref>E25</xm:sqref>
        </x14:dataValidation>
        <x14:dataValidation type="list" allowBlank="1" showInputMessage="1" showErrorMessage="1" xr:uid="{00000000-0002-0000-1300-000016000000}">
          <x14:formula1>
            <xm:f>RS_ValueSource!F32:F33</xm:f>
          </x14:formula1>
          <xm:sqref>E26</xm:sqref>
        </x14:dataValidation>
        <x14:dataValidation type="list" allowBlank="1" showInputMessage="1" showErrorMessage="1" xr:uid="{00000000-0002-0000-1300-000018000000}">
          <x14:formula1>
            <xm:f>RS_ValueSource!F32:F33</xm:f>
          </x14:formula1>
          <xm:sqref>E27</xm:sqref>
        </x14:dataValidation>
        <x14:dataValidation type="list" allowBlank="1" showInputMessage="1" showErrorMessage="1" xr:uid="{00000000-0002-0000-1300-00001A000000}">
          <x14:formula1>
            <xm:f>RS_ValueSource!F32:F33</xm:f>
          </x14:formula1>
          <xm:sqref>E28</xm:sqref>
        </x14:dataValidation>
        <x14:dataValidation type="list" allowBlank="1" showInputMessage="1" showErrorMessage="1" xr:uid="{00000000-0002-0000-1300-00001C000000}">
          <x14:formula1>
            <xm:f>RS_ValueSource!F32:F33</xm:f>
          </x14:formula1>
          <xm:sqref>E33</xm:sqref>
        </x14:dataValidation>
        <x14:dataValidation type="list" allowBlank="1" showInputMessage="1" showErrorMessage="1" xr:uid="{00000000-0002-0000-1300-00001E000000}">
          <x14:formula1>
            <xm:f>RS_ValueSource!F32:F33</xm:f>
          </x14:formula1>
          <xm:sqref>E34</xm:sqref>
        </x14:dataValidation>
        <x14:dataValidation type="list" allowBlank="1" showInputMessage="1" showErrorMessage="1" xr:uid="{00000000-0002-0000-1300-000020000000}">
          <x14:formula1>
            <xm:f>RS_ValueSource!F32:F33</xm:f>
          </x14:formula1>
          <xm:sqref>E39</xm:sqref>
        </x14:dataValidation>
        <x14:dataValidation type="list" allowBlank="1" showInputMessage="1" showErrorMessage="1" xr:uid="{00000000-0002-0000-1300-000022000000}">
          <x14:formula1>
            <xm:f>RS_ValueSource!F32:F33</xm:f>
          </x14:formula1>
          <xm:sqref>E40</xm:sqref>
        </x14:dataValidation>
        <x14:dataValidation type="list" allowBlank="1" showInputMessage="1" showErrorMessage="1" xr:uid="{00000000-0002-0000-1300-000024000000}">
          <x14:formula1>
            <xm:f>RS_ValueSource!F32:F33</xm:f>
          </x14:formula1>
          <xm:sqref>E41</xm:sqref>
        </x14:dataValidation>
        <x14:dataValidation type="list" allowBlank="1" showInputMessage="1" showErrorMessage="1" xr:uid="{00000000-0002-0000-1300-000026000000}">
          <x14:formula1>
            <xm:f>RS_ValueSource!F32:F33</xm:f>
          </x14:formula1>
          <xm:sqref>E46</xm:sqref>
        </x14:dataValidation>
        <x14:dataValidation type="list" allowBlank="1" showInputMessage="1" showErrorMessage="1" xr:uid="{FD9B1E27-1FDC-40EC-9E4A-07E1D112C76F}">
          <x14:formula1>
            <xm:f>RS_ValueSource!F32:F33</xm:f>
          </x14:formula1>
          <xm:sqref>E47</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B303B-503B-4F85-BF85-2626FE930CC4}">
  <sheetPr codeName="Sheet46">
    <pageSetUpPr fitToPage="1"/>
  </sheetPr>
  <dimension ref="B2:I4"/>
  <sheetViews>
    <sheetView zoomScaleNormal="100" zoomScaleSheetLayoutView="40" workbookViewId="0">
      <pane ySplit="3" topLeftCell="A4" activePane="bottomLeft" state="frozen"/>
      <selection activeCell="B3" sqref="B3"/>
      <selection pane="bottomLeft" activeCell="A4" sqref="A4"/>
    </sheetView>
  </sheetViews>
  <sheetFormatPr defaultRowHeight="15" x14ac:dyDescent="0.25"/>
  <cols>
    <col min="1" max="1" width="13.42578125" style="414" customWidth="1"/>
    <col min="2" max="2" width="11.85546875" style="414" customWidth="1"/>
    <col min="3" max="3" width="11.85546875" style="419" customWidth="1"/>
    <col min="4" max="5" width="28" style="415" customWidth="1"/>
    <col min="6" max="6" width="9.140625" style="415"/>
    <col min="7" max="7" width="44.28515625" style="415" customWidth="1"/>
    <col min="8" max="8" width="40.7109375" style="415" customWidth="1"/>
    <col min="9" max="9" width="10.7109375" style="414" customWidth="1"/>
    <col min="10" max="16384" width="9.140625" style="414"/>
  </cols>
  <sheetData>
    <row r="2" spans="2:9" ht="48" customHeight="1" x14ac:dyDescent="0.25">
      <c r="B2" s="672" t="s">
        <v>2273</v>
      </c>
      <c r="C2" s="672"/>
      <c r="D2" s="672"/>
      <c r="E2" s="672"/>
      <c r="F2" s="672"/>
      <c r="G2" s="672"/>
      <c r="H2" s="672"/>
      <c r="I2" s="672"/>
    </row>
    <row r="3" spans="2:9" ht="32.25" customHeight="1" x14ac:dyDescent="0.25">
      <c r="B3" s="417" t="s">
        <v>2427</v>
      </c>
      <c r="C3" s="417" t="s">
        <v>1665</v>
      </c>
      <c r="D3" s="417" t="s">
        <v>2296</v>
      </c>
      <c r="E3" s="417" t="s">
        <v>1501</v>
      </c>
      <c r="F3" s="440" t="s">
        <v>1502</v>
      </c>
      <c r="G3" s="417" t="s">
        <v>1503</v>
      </c>
      <c r="H3" s="417" t="s">
        <v>1357</v>
      </c>
      <c r="I3" s="417" t="s">
        <v>89</v>
      </c>
    </row>
    <row r="4" spans="2:9" ht="50.1" customHeight="1" x14ac:dyDescent="0.25">
      <c r="B4" s="424" t="s">
        <v>2642</v>
      </c>
      <c r="C4" s="424" t="s">
        <v>2274</v>
      </c>
      <c r="D4" s="425" t="s">
        <v>2275</v>
      </c>
      <c r="E4" s="425" t="s">
        <v>2276</v>
      </c>
      <c r="F4" s="424" t="s">
        <v>1515</v>
      </c>
      <c r="G4" s="425" t="s">
        <v>2277</v>
      </c>
      <c r="H4" s="555"/>
      <c r="I4" s="550" t="s">
        <v>2300</v>
      </c>
    </row>
  </sheetData>
  <mergeCells count="1">
    <mergeCell ref="B2:I2"/>
  </mergeCells>
  <conditionalFormatting sqref="C4:H4">
    <cfRule type="expression" dxfId="170" priority="7">
      <formula>OR($I4="New",$I4="Updated")</formula>
    </cfRule>
  </conditionalFormatting>
  <conditionalFormatting sqref="F4">
    <cfRule type="cellIs" dxfId="169" priority="3" stopIfTrue="1" operator="equal">
      <formula>"Validation"</formula>
    </cfRule>
    <cfRule type="cellIs" dxfId="168" priority="4" operator="equal">
      <formula>"Pre-populated"</formula>
    </cfRule>
  </conditionalFormatting>
  <conditionalFormatting sqref="I4">
    <cfRule type="cellIs" dxfId="167" priority="5" operator="equal">
      <formula>"Updated"</formula>
    </cfRule>
    <cfRule type="cellIs" dxfId="166" priority="6" operator="equal">
      <formula>"New"</formula>
    </cfRule>
  </conditionalFormatting>
  <conditionalFormatting sqref="B3">
    <cfRule type="expression" dxfId="165" priority="2">
      <formula>OR($I3="New",$I3="Updated")</formula>
    </cfRule>
  </conditionalFormatting>
  <conditionalFormatting sqref="B4">
    <cfRule type="expression" dxfId="164" priority="1">
      <formula>OR($I4="New",$I4="Updated")</formula>
    </cfRule>
  </conditionalFormatting>
  <pageMargins left="0.70866141732283472" right="0.70866141732283472" top="0.74803149606299213" bottom="0.74803149606299213" header="0.31496062992125984" footer="0.31496062992125984"/>
  <pageSetup paperSize="9" scale="67" fitToHeight="0" orientation="landscape" r:id="rId1"/>
  <headerFooter>
    <oddFooter>&amp;C&amp;1#&amp;"Calibri"&amp;10 Classification: Confidential</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D0ACF205-0DD8-46D8-8F51-4797F020D1E8}">
          <x14:formula1>
            <xm:f>RS_ValueSource!$E$41:$E$43</xm:f>
          </x14:formula1>
          <xm:sqref>F4</xm:sqref>
        </x14:dataValidation>
        <x14:dataValidation type="list" allowBlank="1" showInputMessage="1" showErrorMessage="1" xr:uid="{13D7F6A5-C4C8-44B4-9A2A-24140952E69E}">
          <x14:formula1>
            <xm:f>RS_ValueSource!$E$38:$E$40</xm:f>
          </x14:formula1>
          <xm:sqref>I4</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3">
    <tabColor rgb="FFFFFF00"/>
    <pageSetUpPr fitToPage="1"/>
  </sheetPr>
  <dimension ref="A1:M75"/>
  <sheetViews>
    <sheetView showGridLines="0" zoomScaleNormal="100" workbookViewId="0"/>
  </sheetViews>
  <sheetFormatPr defaultColWidth="10.42578125" defaultRowHeight="16.5" x14ac:dyDescent="0.3"/>
  <cols>
    <col min="1" max="1" width="2" style="19" customWidth="1"/>
    <col min="2" max="2" width="4.28515625" style="19" customWidth="1"/>
    <col min="3" max="3" width="35.140625" style="19" customWidth="1"/>
    <col min="4" max="13" width="18" style="19" customWidth="1"/>
    <col min="14" max="16384" width="10.42578125" style="19"/>
  </cols>
  <sheetData>
    <row r="1" spans="1:13" ht="16.5" customHeight="1" x14ac:dyDescent="0.3">
      <c r="A1" s="231"/>
      <c r="B1" s="231"/>
      <c r="C1" s="231"/>
      <c r="D1" s="231"/>
      <c r="E1" s="231"/>
      <c r="F1" s="231"/>
      <c r="G1" s="231"/>
      <c r="H1" s="231"/>
      <c r="I1" s="231"/>
      <c r="J1" s="231"/>
      <c r="K1" s="231"/>
    </row>
    <row r="2" spans="1:13" x14ac:dyDescent="0.3">
      <c r="A2" s="3"/>
    </row>
    <row r="3" spans="1:13" x14ac:dyDescent="0.3">
      <c r="A3" s="3"/>
    </row>
    <row r="4" spans="1:13" ht="20.25" x14ac:dyDescent="0.35">
      <c r="A4" s="3"/>
      <c r="B4" s="210"/>
      <c r="C4" s="232" t="s">
        <v>83</v>
      </c>
      <c r="D4" s="211"/>
      <c r="E4" s="211"/>
      <c r="F4" s="211"/>
      <c r="G4" s="155"/>
      <c r="H4" s="211"/>
      <c r="I4" s="233"/>
      <c r="J4" s="233"/>
      <c r="K4" s="233"/>
      <c r="L4" s="155" t="s">
        <v>124</v>
      </c>
      <c r="M4" s="156" t="str">
        <f>'010'!E8</f>
        <v>1234</v>
      </c>
    </row>
    <row r="5" spans="1:13" x14ac:dyDescent="0.3">
      <c r="A5" s="3"/>
      <c r="B5" s="213"/>
      <c r="C5" s="213"/>
      <c r="D5" s="214"/>
      <c r="E5" s="214"/>
      <c r="F5" s="214"/>
      <c r="G5" s="215"/>
      <c r="H5" s="214"/>
    </row>
    <row r="6" spans="1:13" ht="17.25" x14ac:dyDescent="0.3">
      <c r="A6" s="3"/>
      <c r="B6" s="213"/>
      <c r="C6" s="216" t="s">
        <v>2336</v>
      </c>
      <c r="D6" s="211"/>
      <c r="E6" s="211"/>
      <c r="F6" s="211"/>
      <c r="G6" s="155"/>
      <c r="H6" s="211"/>
      <c r="I6" s="233"/>
      <c r="J6" s="233"/>
      <c r="K6" s="233"/>
      <c r="L6" s="233"/>
    </row>
    <row r="7" spans="1:13" ht="17.25" x14ac:dyDescent="0.3">
      <c r="A7" s="3"/>
      <c r="B7" s="213"/>
      <c r="C7" s="103"/>
      <c r="D7" s="214"/>
      <c r="E7" s="214"/>
      <c r="F7" s="214"/>
      <c r="G7" s="215"/>
      <c r="H7" s="214"/>
      <c r="I7" s="102"/>
      <c r="J7" s="102"/>
      <c r="K7" s="102"/>
      <c r="L7" s="102"/>
    </row>
    <row r="8" spans="1:13" ht="17.25" x14ac:dyDescent="0.3">
      <c r="B8" s="213"/>
      <c r="C8" s="234" t="s">
        <v>970</v>
      </c>
      <c r="D8" s="235"/>
      <c r="E8" s="235"/>
      <c r="F8" s="235"/>
      <c r="G8" s="236"/>
      <c r="H8" s="235"/>
      <c r="I8" s="237"/>
      <c r="J8" s="237"/>
      <c r="K8" s="237"/>
      <c r="L8" s="237"/>
    </row>
    <row r="10" spans="1:13" s="198" customFormat="1" ht="249.95" customHeight="1" x14ac:dyDescent="0.2">
      <c r="C10" s="825" t="s">
        <v>3062</v>
      </c>
      <c r="D10" s="826"/>
      <c r="E10" s="826"/>
      <c r="F10" s="826"/>
      <c r="G10" s="826"/>
      <c r="H10" s="826"/>
      <c r="I10" s="826"/>
      <c r="J10" s="826"/>
      <c r="K10" s="826"/>
      <c r="L10" s="827"/>
    </row>
    <row r="11" spans="1:13" ht="15.75" customHeight="1" x14ac:dyDescent="0.3"/>
    <row r="12" spans="1:13" ht="17.25" x14ac:dyDescent="0.3">
      <c r="C12" s="238" t="s">
        <v>971</v>
      </c>
    </row>
    <row r="13" spans="1:13" x14ac:dyDescent="0.3">
      <c r="D13" s="237"/>
      <c r="E13" s="237"/>
      <c r="F13" s="237"/>
      <c r="G13" s="237"/>
      <c r="H13" s="237"/>
      <c r="I13" s="237"/>
      <c r="J13" s="237"/>
      <c r="K13" s="237"/>
      <c r="L13" s="237"/>
    </row>
    <row r="14" spans="1:13" ht="38.25" customHeight="1" x14ac:dyDescent="0.3">
      <c r="C14" s="853" t="s">
        <v>972</v>
      </c>
      <c r="D14" s="851" t="s">
        <v>973</v>
      </c>
      <c r="E14" s="851" t="s">
        <v>974</v>
      </c>
      <c r="F14" s="851" t="s">
        <v>975</v>
      </c>
      <c r="G14" s="851" t="s">
        <v>976</v>
      </c>
      <c r="H14" s="856" t="s">
        <v>977</v>
      </c>
      <c r="I14" s="857"/>
      <c r="J14" s="857"/>
      <c r="K14" s="857"/>
      <c r="L14" s="858"/>
      <c r="M14" s="577" t="s">
        <v>2203</v>
      </c>
    </row>
    <row r="15" spans="1:13" x14ac:dyDescent="0.3">
      <c r="C15" s="854"/>
      <c r="D15" s="852"/>
      <c r="E15" s="852"/>
      <c r="F15" s="852"/>
      <c r="G15" s="852"/>
      <c r="H15" s="219" t="s">
        <v>222</v>
      </c>
      <c r="I15" s="219" t="s">
        <v>223</v>
      </c>
      <c r="J15" s="219" t="s">
        <v>224</v>
      </c>
      <c r="K15" s="219" t="s">
        <v>225</v>
      </c>
      <c r="L15" s="219" t="s">
        <v>227</v>
      </c>
      <c r="M15" s="219" t="s">
        <v>227</v>
      </c>
    </row>
    <row r="16" spans="1:13" x14ac:dyDescent="0.3">
      <c r="C16" s="855"/>
      <c r="D16" s="385" t="s">
        <v>172</v>
      </c>
      <c r="E16" s="385" t="s">
        <v>173</v>
      </c>
      <c r="F16" s="385" t="s">
        <v>184</v>
      </c>
      <c r="G16" s="385" t="s">
        <v>185</v>
      </c>
      <c r="H16" s="219" t="s">
        <v>186</v>
      </c>
      <c r="I16" s="219" t="s">
        <v>187</v>
      </c>
      <c r="J16" s="219" t="s">
        <v>188</v>
      </c>
      <c r="K16" s="219" t="s">
        <v>189</v>
      </c>
      <c r="L16" s="219" t="s">
        <v>190</v>
      </c>
      <c r="M16" s="219" t="s">
        <v>2206</v>
      </c>
    </row>
    <row r="17" spans="2:13" ht="39.950000000000003" customHeight="1" x14ac:dyDescent="0.3">
      <c r="C17" s="241" t="s">
        <v>2397</v>
      </c>
      <c r="D17" s="421">
        <v>0</v>
      </c>
      <c r="E17" s="421">
        <v>0</v>
      </c>
      <c r="F17" s="566" t="s">
        <v>31</v>
      </c>
      <c r="G17" s="566" t="s">
        <v>31</v>
      </c>
      <c r="H17" s="421">
        <v>0</v>
      </c>
      <c r="I17" s="421" t="s">
        <v>3298</v>
      </c>
      <c r="J17" s="421" t="s">
        <v>3299</v>
      </c>
      <c r="K17" s="421" t="s">
        <v>3300</v>
      </c>
      <c r="L17" s="439" t="s">
        <v>3301</v>
      </c>
      <c r="M17" s="563"/>
    </row>
    <row r="18" spans="2:13" ht="39.950000000000003" customHeight="1" x14ac:dyDescent="0.3">
      <c r="C18" s="241" t="s">
        <v>2843</v>
      </c>
      <c r="D18" s="421">
        <v>0</v>
      </c>
      <c r="E18" s="421">
        <v>0</v>
      </c>
      <c r="F18" s="566" t="s">
        <v>31</v>
      </c>
      <c r="G18" s="566" t="s">
        <v>31</v>
      </c>
      <c r="H18" s="421">
        <v>0</v>
      </c>
      <c r="I18" s="421" t="s">
        <v>3298</v>
      </c>
      <c r="J18" s="421" t="s">
        <v>3299</v>
      </c>
      <c r="K18" s="421" t="s">
        <v>3300</v>
      </c>
      <c r="L18" s="439" t="s">
        <v>3301</v>
      </c>
      <c r="M18" s="563"/>
    </row>
    <row r="19" spans="2:13" ht="39.950000000000003" customHeight="1" x14ac:dyDescent="0.3">
      <c r="C19" s="244" t="s">
        <v>979</v>
      </c>
      <c r="D19" s="421">
        <v>0</v>
      </c>
      <c r="E19" s="421">
        <v>0</v>
      </c>
      <c r="F19" s="566" t="s">
        <v>31</v>
      </c>
      <c r="G19" s="566" t="s">
        <v>31</v>
      </c>
      <c r="H19" s="421">
        <v>0</v>
      </c>
      <c r="I19" s="421" t="s">
        <v>3298</v>
      </c>
      <c r="J19" s="421" t="s">
        <v>3299</v>
      </c>
      <c r="K19" s="421" t="s">
        <v>3300</v>
      </c>
      <c r="L19" s="439" t="s">
        <v>3301</v>
      </c>
      <c r="M19" s="563"/>
    </row>
    <row r="20" spans="2:13" ht="99.75" customHeight="1" x14ac:dyDescent="0.3">
      <c r="C20" s="544" t="s">
        <v>177</v>
      </c>
      <c r="D20" s="588" t="s">
        <v>3049</v>
      </c>
      <c r="E20" s="588" t="s">
        <v>3296</v>
      </c>
      <c r="F20" s="545"/>
      <c r="G20" s="545"/>
      <c r="H20" s="421" t="s">
        <v>2087</v>
      </c>
      <c r="I20" s="421" t="s">
        <v>3298</v>
      </c>
      <c r="J20" s="421" t="s">
        <v>3299</v>
      </c>
      <c r="K20" s="421" t="s">
        <v>3300</v>
      </c>
      <c r="L20" s="1047" t="s">
        <v>3302</v>
      </c>
      <c r="M20" s="588" t="s">
        <v>3297</v>
      </c>
    </row>
    <row r="22" spans="2:13" ht="17.25" x14ac:dyDescent="0.3">
      <c r="C22" s="74" t="s">
        <v>980</v>
      </c>
    </row>
    <row r="24" spans="2:13" ht="48" customHeight="1" x14ac:dyDescent="0.3">
      <c r="C24" s="828" t="s">
        <v>31</v>
      </c>
      <c r="D24" s="829"/>
      <c r="E24" s="829"/>
      <c r="F24" s="829"/>
      <c r="G24" s="829"/>
      <c r="H24" s="829"/>
      <c r="I24" s="829"/>
      <c r="J24" s="829"/>
      <c r="K24" s="829"/>
      <c r="L24" s="830"/>
    </row>
    <row r="27" spans="2:13" ht="17.25" x14ac:dyDescent="0.3">
      <c r="B27" s="213"/>
      <c r="C27" s="234" t="s">
        <v>981</v>
      </c>
      <c r="D27" s="235"/>
      <c r="E27" s="235"/>
      <c r="F27" s="235"/>
      <c r="G27" s="236"/>
      <c r="H27" s="235"/>
      <c r="I27" s="237"/>
      <c r="J27" s="237"/>
      <c r="K27" s="237"/>
      <c r="L27" s="237"/>
    </row>
    <row r="29" spans="2:13" ht="119.25" customHeight="1" x14ac:dyDescent="0.3">
      <c r="C29" s="859" t="s">
        <v>982</v>
      </c>
      <c r="D29" s="860"/>
      <c r="E29" s="860"/>
      <c r="F29" s="860"/>
      <c r="G29" s="860"/>
      <c r="H29" s="860"/>
      <c r="I29" s="860"/>
      <c r="J29" s="860"/>
      <c r="K29" s="860"/>
      <c r="L29" s="861"/>
    </row>
    <row r="30" spans="2:13" ht="11.25" customHeight="1" x14ac:dyDescent="0.3"/>
    <row r="31" spans="2:13" ht="17.25" x14ac:dyDescent="0.3">
      <c r="C31" s="238" t="s">
        <v>971</v>
      </c>
    </row>
    <row r="32" spans="2:13" x14ac:dyDescent="0.3">
      <c r="D32" s="237"/>
      <c r="E32" s="237"/>
      <c r="F32" s="237"/>
      <c r="G32" s="237"/>
      <c r="H32" s="237"/>
      <c r="I32" s="237"/>
      <c r="J32" s="237"/>
      <c r="K32" s="237"/>
      <c r="L32" s="237"/>
    </row>
    <row r="33" spans="3:13" x14ac:dyDescent="0.3">
      <c r="C33" s="862" t="s">
        <v>983</v>
      </c>
      <c r="D33" s="863"/>
      <c r="E33" s="864" t="s">
        <v>972</v>
      </c>
      <c r="F33" s="865"/>
      <c r="G33" s="865"/>
      <c r="H33" s="866" t="s">
        <v>984</v>
      </c>
      <c r="I33" s="867"/>
      <c r="J33" s="247"/>
      <c r="K33" s="837" t="s">
        <v>984</v>
      </c>
      <c r="L33" s="837"/>
    </row>
    <row r="34" spans="3:13" ht="25.5" customHeight="1" x14ac:dyDescent="0.3">
      <c r="C34" s="774" t="s">
        <v>985</v>
      </c>
      <c r="D34" s="844"/>
      <c r="E34" s="845" t="s">
        <v>2415</v>
      </c>
      <c r="F34" s="846"/>
      <c r="G34" s="847"/>
      <c r="H34" s="842" t="s">
        <v>2416</v>
      </c>
      <c r="I34" s="843"/>
      <c r="J34" s="243"/>
      <c r="K34" s="124"/>
      <c r="L34" s="124"/>
    </row>
    <row r="35" spans="3:13" ht="25.5" customHeight="1" x14ac:dyDescent="0.3">
      <c r="C35" s="774" t="s">
        <v>986</v>
      </c>
      <c r="D35" s="844"/>
      <c r="E35" s="848" t="s">
        <v>2417</v>
      </c>
      <c r="F35" s="849"/>
      <c r="G35" s="850"/>
      <c r="H35" s="842" t="s">
        <v>2418</v>
      </c>
      <c r="I35" s="843"/>
      <c r="J35" s="104"/>
      <c r="K35" s="124"/>
      <c r="L35" s="124"/>
    </row>
    <row r="36" spans="3:13" ht="25.5" customHeight="1" x14ac:dyDescent="0.3">
      <c r="C36" s="774" t="s">
        <v>987</v>
      </c>
      <c r="D36" s="844"/>
      <c r="E36" s="848" t="s">
        <v>2419</v>
      </c>
      <c r="F36" s="849"/>
      <c r="G36" s="850"/>
      <c r="H36" s="842" t="s">
        <v>2420</v>
      </c>
      <c r="I36" s="843"/>
      <c r="J36" s="104"/>
      <c r="K36" s="124"/>
      <c r="L36" s="124"/>
    </row>
    <row r="38" spans="3:13" ht="9.9499999999999993" customHeight="1" x14ac:dyDescent="0.3">
      <c r="C38" s="831" t="s">
        <v>988</v>
      </c>
      <c r="D38" s="832"/>
      <c r="E38" s="832"/>
      <c r="F38" s="832"/>
      <c r="G38" s="832"/>
      <c r="H38" s="832"/>
      <c r="I38" s="833"/>
      <c r="J38" s="249"/>
      <c r="K38" s="250"/>
      <c r="L38" s="250"/>
      <c r="M38" s="250"/>
    </row>
    <row r="39" spans="3:13" ht="9.9499999999999993" customHeight="1" x14ac:dyDescent="0.3">
      <c r="C39" s="834"/>
      <c r="D39" s="835"/>
      <c r="E39" s="835"/>
      <c r="F39" s="835"/>
      <c r="G39" s="835"/>
      <c r="H39" s="835"/>
      <c r="I39" s="836"/>
      <c r="J39" s="251"/>
      <c r="K39" s="96"/>
      <c r="L39" s="96"/>
      <c r="M39" s="96"/>
    </row>
    <row r="40" spans="3:13" ht="20.100000000000001" customHeight="1" x14ac:dyDescent="0.3">
      <c r="C40" s="838" t="s">
        <v>2248</v>
      </c>
      <c r="D40" s="839"/>
      <c r="E40" s="93" t="s">
        <v>191</v>
      </c>
      <c r="F40" s="93" t="s">
        <v>354</v>
      </c>
      <c r="G40" s="93" t="s">
        <v>355</v>
      </c>
      <c r="H40" s="93" t="s">
        <v>780</v>
      </c>
      <c r="I40" s="93" t="s">
        <v>781</v>
      </c>
      <c r="J40" s="96"/>
      <c r="K40" s="96"/>
      <c r="L40" s="96"/>
      <c r="M40" s="96"/>
    </row>
    <row r="41" spans="3:13" ht="20.100000000000001" customHeight="1" x14ac:dyDescent="0.3">
      <c r="C41" s="840"/>
      <c r="D41" s="841"/>
      <c r="E41" s="252" t="s">
        <v>222</v>
      </c>
      <c r="F41" s="253" t="s">
        <v>223</v>
      </c>
      <c r="G41" s="253" t="s">
        <v>224</v>
      </c>
      <c r="H41" s="253" t="s">
        <v>225</v>
      </c>
      <c r="I41" s="254" t="s">
        <v>227</v>
      </c>
      <c r="J41" s="96"/>
      <c r="K41" s="96"/>
      <c r="L41" s="96"/>
      <c r="M41" s="96"/>
    </row>
    <row r="42" spans="3:13" ht="24.95" customHeight="1" x14ac:dyDescent="0.3">
      <c r="C42" s="436">
        <v>1</v>
      </c>
      <c r="D42" s="219" t="s">
        <v>222</v>
      </c>
      <c r="E42" s="439" t="s">
        <v>2103</v>
      </c>
      <c r="F42" s="564"/>
      <c r="G42" s="564"/>
      <c r="H42" s="564"/>
      <c r="I42" s="565"/>
      <c r="J42" s="96"/>
      <c r="K42" s="96"/>
      <c r="L42" s="96"/>
      <c r="M42" s="96"/>
    </row>
    <row r="43" spans="3:13" ht="24.95" customHeight="1" x14ac:dyDescent="0.3">
      <c r="C43" s="436">
        <v>2</v>
      </c>
      <c r="D43" s="219" t="s">
        <v>223</v>
      </c>
      <c r="E43" s="564"/>
      <c r="F43" s="439" t="s">
        <v>2104</v>
      </c>
      <c r="G43" s="564"/>
      <c r="H43" s="564"/>
      <c r="I43" s="565"/>
      <c r="J43" s="96"/>
      <c r="K43" s="96"/>
      <c r="L43" s="96"/>
      <c r="M43" s="96"/>
    </row>
    <row r="44" spans="3:13" ht="24.95" customHeight="1" x14ac:dyDescent="0.3">
      <c r="C44" s="436">
        <v>3</v>
      </c>
      <c r="D44" s="219" t="s">
        <v>224</v>
      </c>
      <c r="E44" s="564"/>
      <c r="F44" s="564"/>
      <c r="G44" s="439" t="s">
        <v>2105</v>
      </c>
      <c r="H44" s="564"/>
      <c r="I44" s="565"/>
      <c r="J44" s="96"/>
      <c r="K44" s="96"/>
      <c r="L44" s="96"/>
      <c r="M44" s="96"/>
    </row>
    <row r="45" spans="3:13" ht="24.95" customHeight="1" x14ac:dyDescent="0.3">
      <c r="C45" s="436">
        <v>4</v>
      </c>
      <c r="D45" s="219" t="s">
        <v>225</v>
      </c>
      <c r="E45" s="564"/>
      <c r="F45" s="564"/>
      <c r="G45" s="564"/>
      <c r="H45" s="439" t="s">
        <v>2106</v>
      </c>
      <c r="I45" s="565"/>
      <c r="J45" s="96"/>
      <c r="K45" s="96"/>
      <c r="L45" s="96"/>
      <c r="M45" s="96"/>
    </row>
    <row r="46" spans="3:13" ht="24.95" customHeight="1" x14ac:dyDescent="0.3">
      <c r="C46" s="436">
        <v>5</v>
      </c>
      <c r="D46" s="219" t="s">
        <v>227</v>
      </c>
      <c r="E46" s="564"/>
      <c r="F46" s="564"/>
      <c r="G46" s="564"/>
      <c r="H46" s="564"/>
      <c r="I46" s="439" t="s">
        <v>2107</v>
      </c>
      <c r="J46" s="257"/>
      <c r="K46" s="257"/>
      <c r="L46" s="257"/>
      <c r="M46" s="257"/>
    </row>
    <row r="47" spans="3:13" x14ac:dyDescent="0.3">
      <c r="G47" s="258"/>
    </row>
    <row r="49" spans="3:13" ht="9.9499999999999993" customHeight="1" x14ac:dyDescent="0.3">
      <c r="C49" s="831" t="s">
        <v>988</v>
      </c>
      <c r="D49" s="832"/>
      <c r="E49" s="832"/>
      <c r="F49" s="832"/>
      <c r="G49" s="832"/>
      <c r="H49" s="832"/>
      <c r="I49" s="833"/>
      <c r="J49" s="259"/>
      <c r="K49" s="260"/>
      <c r="L49" s="260"/>
    </row>
    <row r="50" spans="3:13" ht="9.9499999999999993" customHeight="1" x14ac:dyDescent="0.3">
      <c r="C50" s="834"/>
      <c r="D50" s="835"/>
      <c r="E50" s="835"/>
      <c r="F50" s="835"/>
      <c r="G50" s="835"/>
      <c r="H50" s="835"/>
      <c r="I50" s="836"/>
      <c r="J50" s="259"/>
      <c r="K50" s="260"/>
      <c r="L50" s="260"/>
    </row>
    <row r="51" spans="3:13" ht="20.100000000000001" customHeight="1" x14ac:dyDescent="0.3">
      <c r="C51" s="838" t="s">
        <v>2249</v>
      </c>
      <c r="D51" s="839"/>
      <c r="E51" s="93" t="s">
        <v>782</v>
      </c>
      <c r="F51" s="93" t="s">
        <v>783</v>
      </c>
      <c r="G51" s="93" t="s">
        <v>784</v>
      </c>
      <c r="H51" s="93" t="s">
        <v>2096</v>
      </c>
      <c r="I51" s="93" t="s">
        <v>2097</v>
      </c>
      <c r="J51" s="96"/>
      <c r="K51" s="96"/>
      <c r="L51" s="96"/>
      <c r="M51" s="96"/>
    </row>
    <row r="52" spans="3:13" ht="20.100000000000001" customHeight="1" x14ac:dyDescent="0.3">
      <c r="C52" s="840"/>
      <c r="D52" s="841"/>
      <c r="E52" s="252" t="s">
        <v>222</v>
      </c>
      <c r="F52" s="253" t="s">
        <v>223</v>
      </c>
      <c r="G52" s="253" t="s">
        <v>224</v>
      </c>
      <c r="H52" s="253" t="s">
        <v>225</v>
      </c>
      <c r="I52" s="254" t="s">
        <v>227</v>
      </c>
      <c r="J52" s="259"/>
      <c r="K52" s="260"/>
      <c r="L52" s="260"/>
    </row>
    <row r="53" spans="3:13" ht="24.95" customHeight="1" x14ac:dyDescent="0.3">
      <c r="C53" s="436">
        <v>1</v>
      </c>
      <c r="D53" s="219" t="s">
        <v>222</v>
      </c>
      <c r="E53" s="439" t="s">
        <v>2103</v>
      </c>
      <c r="F53" s="564"/>
      <c r="G53" s="564"/>
      <c r="H53" s="564"/>
      <c r="I53" s="565"/>
      <c r="J53" s="259"/>
      <c r="K53" s="260"/>
      <c r="L53" s="260"/>
    </row>
    <row r="54" spans="3:13" ht="24.95" customHeight="1" x14ac:dyDescent="0.3">
      <c r="C54" s="436">
        <v>2</v>
      </c>
      <c r="D54" s="219" t="s">
        <v>223</v>
      </c>
      <c r="E54" s="564"/>
      <c r="F54" s="439" t="s">
        <v>2104</v>
      </c>
      <c r="G54" s="564"/>
      <c r="H54" s="564"/>
      <c r="I54" s="565"/>
      <c r="J54" s="259"/>
      <c r="K54" s="260"/>
      <c r="L54" s="260"/>
    </row>
    <row r="55" spans="3:13" ht="24.95" customHeight="1" x14ac:dyDescent="0.3">
      <c r="C55" s="436">
        <v>3</v>
      </c>
      <c r="D55" s="219" t="s">
        <v>224</v>
      </c>
      <c r="E55" s="564"/>
      <c r="F55" s="564"/>
      <c r="G55" s="439" t="s">
        <v>2105</v>
      </c>
      <c r="H55" s="564"/>
      <c r="I55" s="565"/>
      <c r="J55" s="259"/>
      <c r="K55" s="260"/>
      <c r="L55" s="260"/>
    </row>
    <row r="56" spans="3:13" ht="24.95" customHeight="1" x14ac:dyDescent="0.3">
      <c r="C56" s="436">
        <v>4</v>
      </c>
      <c r="D56" s="219" t="s">
        <v>225</v>
      </c>
      <c r="E56" s="564"/>
      <c r="F56" s="564"/>
      <c r="G56" s="564"/>
      <c r="H56" s="439" t="s">
        <v>2106</v>
      </c>
      <c r="I56" s="565"/>
      <c r="J56" s="259"/>
      <c r="K56" s="260"/>
      <c r="L56" s="260"/>
    </row>
    <row r="57" spans="3:13" ht="24.95" customHeight="1" x14ac:dyDescent="0.3">
      <c r="C57" s="436">
        <v>5</v>
      </c>
      <c r="D57" s="219" t="s">
        <v>227</v>
      </c>
      <c r="E57" s="564"/>
      <c r="F57" s="564"/>
      <c r="G57" s="564"/>
      <c r="H57" s="564"/>
      <c r="I57" s="439" t="s">
        <v>2107</v>
      </c>
      <c r="J57" s="259"/>
      <c r="K57" s="260"/>
      <c r="L57" s="260"/>
    </row>
    <row r="58" spans="3:13" x14ac:dyDescent="0.3">
      <c r="C58" s="3"/>
      <c r="D58" s="3"/>
      <c r="E58" s="3"/>
      <c r="F58" s="3"/>
      <c r="G58" s="3"/>
      <c r="H58" s="3"/>
      <c r="I58" s="3"/>
      <c r="J58" s="3"/>
      <c r="K58" s="3"/>
      <c r="L58" s="3"/>
    </row>
    <row r="59" spans="3:13" x14ac:dyDescent="0.3">
      <c r="C59" s="3"/>
      <c r="D59" s="3"/>
      <c r="E59" s="3"/>
      <c r="F59" s="3"/>
      <c r="G59" s="3"/>
      <c r="H59" s="3"/>
      <c r="I59" s="3"/>
      <c r="J59" s="3"/>
      <c r="K59" s="3"/>
      <c r="L59" s="3"/>
    </row>
    <row r="60" spans="3:13" ht="9.9499999999999993" customHeight="1" x14ac:dyDescent="0.3">
      <c r="C60" s="831" t="s">
        <v>988</v>
      </c>
      <c r="D60" s="832"/>
      <c r="E60" s="832"/>
      <c r="F60" s="832"/>
      <c r="G60" s="832"/>
      <c r="H60" s="832"/>
      <c r="I60" s="833"/>
      <c r="J60" s="260"/>
      <c r="K60" s="260"/>
      <c r="L60" s="260"/>
    </row>
    <row r="61" spans="3:13" ht="9.9499999999999993" customHeight="1" x14ac:dyDescent="0.3">
      <c r="C61" s="834"/>
      <c r="D61" s="835"/>
      <c r="E61" s="835"/>
      <c r="F61" s="835"/>
      <c r="G61" s="835"/>
      <c r="H61" s="835"/>
      <c r="I61" s="836"/>
      <c r="J61" s="260"/>
      <c r="K61" s="260"/>
      <c r="L61" s="260"/>
    </row>
    <row r="62" spans="3:13" ht="20.100000000000001" customHeight="1" x14ac:dyDescent="0.3">
      <c r="C62" s="838" t="s">
        <v>2250</v>
      </c>
      <c r="D62" s="839"/>
      <c r="E62" s="93" t="s">
        <v>2098</v>
      </c>
      <c r="F62" s="93" t="s">
        <v>2099</v>
      </c>
      <c r="G62" s="93" t="s">
        <v>2100</v>
      </c>
      <c r="H62" s="93" t="s">
        <v>2101</v>
      </c>
      <c r="I62" s="93" t="s">
        <v>2102</v>
      </c>
      <c r="J62" s="259"/>
      <c r="K62" s="260"/>
      <c r="L62" s="260"/>
    </row>
    <row r="63" spans="3:13" ht="20.100000000000001" customHeight="1" x14ac:dyDescent="0.3">
      <c r="C63" s="840"/>
      <c r="D63" s="841"/>
      <c r="E63" s="252" t="s">
        <v>222</v>
      </c>
      <c r="F63" s="253" t="s">
        <v>223</v>
      </c>
      <c r="G63" s="253" t="s">
        <v>224</v>
      </c>
      <c r="H63" s="253" t="s">
        <v>225</v>
      </c>
      <c r="I63" s="254" t="s">
        <v>227</v>
      </c>
      <c r="J63" s="259"/>
      <c r="K63" s="260"/>
      <c r="L63" s="260"/>
    </row>
    <row r="64" spans="3:13" ht="24.95" customHeight="1" x14ac:dyDescent="0.3">
      <c r="C64" s="436">
        <v>1</v>
      </c>
      <c r="D64" s="219" t="s">
        <v>222</v>
      </c>
      <c r="E64" s="439" t="s">
        <v>2103</v>
      </c>
      <c r="F64" s="564"/>
      <c r="G64" s="564"/>
      <c r="H64" s="564"/>
      <c r="I64" s="565"/>
      <c r="J64" s="259"/>
      <c r="K64" s="260"/>
      <c r="L64" s="260"/>
    </row>
    <row r="65" spans="3:12" ht="24.95" customHeight="1" x14ac:dyDescent="0.3">
      <c r="C65" s="436">
        <v>2</v>
      </c>
      <c r="D65" s="219" t="s">
        <v>223</v>
      </c>
      <c r="E65" s="564"/>
      <c r="F65" s="439" t="s">
        <v>2104</v>
      </c>
      <c r="G65" s="564"/>
      <c r="H65" s="564"/>
      <c r="I65" s="565"/>
      <c r="J65" s="259"/>
      <c r="K65" s="260"/>
      <c r="L65" s="260"/>
    </row>
    <row r="66" spans="3:12" ht="24.95" customHeight="1" x14ac:dyDescent="0.3">
      <c r="C66" s="436">
        <v>3</v>
      </c>
      <c r="D66" s="219" t="s">
        <v>224</v>
      </c>
      <c r="E66" s="564"/>
      <c r="F66" s="564"/>
      <c r="G66" s="439" t="s">
        <v>2105</v>
      </c>
      <c r="H66" s="564"/>
      <c r="I66" s="565"/>
      <c r="J66" s="259"/>
      <c r="K66" s="260"/>
      <c r="L66" s="260"/>
    </row>
    <row r="67" spans="3:12" ht="24.95" customHeight="1" x14ac:dyDescent="0.3">
      <c r="C67" s="436">
        <v>4</v>
      </c>
      <c r="D67" s="219" t="s">
        <v>225</v>
      </c>
      <c r="E67" s="564"/>
      <c r="F67" s="564"/>
      <c r="G67" s="564"/>
      <c r="H67" s="439" t="s">
        <v>2106</v>
      </c>
      <c r="I67" s="565"/>
      <c r="J67" s="259"/>
      <c r="K67" s="260"/>
      <c r="L67" s="260"/>
    </row>
    <row r="68" spans="3:12" ht="24.95" customHeight="1" x14ac:dyDescent="0.3">
      <c r="C68" s="436">
        <v>5</v>
      </c>
      <c r="D68" s="219" t="s">
        <v>227</v>
      </c>
      <c r="E68" s="564"/>
      <c r="F68" s="564"/>
      <c r="G68" s="564"/>
      <c r="H68" s="564"/>
      <c r="I68" s="439" t="s">
        <v>2107</v>
      </c>
      <c r="J68" s="259"/>
      <c r="K68" s="260"/>
      <c r="L68" s="260"/>
    </row>
    <row r="70" spans="3:12" ht="17.25" x14ac:dyDescent="0.3">
      <c r="C70" s="74" t="s">
        <v>980</v>
      </c>
    </row>
    <row r="72" spans="3:12" ht="48" customHeight="1" x14ac:dyDescent="0.3">
      <c r="C72" s="828" t="s">
        <v>31</v>
      </c>
      <c r="D72" s="829"/>
      <c r="E72" s="829"/>
      <c r="F72" s="829"/>
      <c r="G72" s="829"/>
      <c r="H72" s="829"/>
      <c r="I72" s="829"/>
      <c r="J72" s="829"/>
      <c r="K72" s="829"/>
      <c r="L72" s="830"/>
    </row>
    <row r="74" spans="3:12" x14ac:dyDescent="0.3">
      <c r="C74" s="451" t="s">
        <v>2172</v>
      </c>
    </row>
    <row r="75" spans="3:12" x14ac:dyDescent="0.3">
      <c r="C75" s="19" t="s">
        <v>3349</v>
      </c>
    </row>
  </sheetData>
  <sheetProtection formatColumns="0"/>
  <mergeCells count="29">
    <mergeCell ref="C40:D41"/>
    <mergeCell ref="C51:D52"/>
    <mergeCell ref="E14:E15"/>
    <mergeCell ref="D14:D15"/>
    <mergeCell ref="C14:C16"/>
    <mergeCell ref="C38:I39"/>
    <mergeCell ref="H14:L14"/>
    <mergeCell ref="H34:I34"/>
    <mergeCell ref="H35:I35"/>
    <mergeCell ref="C29:L29"/>
    <mergeCell ref="C33:D33"/>
    <mergeCell ref="E33:G33"/>
    <mergeCell ref="H33:I33"/>
    <mergeCell ref="C10:L10"/>
    <mergeCell ref="C72:L72"/>
    <mergeCell ref="C49:I50"/>
    <mergeCell ref="C60:I61"/>
    <mergeCell ref="K33:L33"/>
    <mergeCell ref="C24:L24"/>
    <mergeCell ref="C62:D63"/>
    <mergeCell ref="H36:I36"/>
    <mergeCell ref="C36:D36"/>
    <mergeCell ref="E34:G34"/>
    <mergeCell ref="E35:G35"/>
    <mergeCell ref="E36:G36"/>
    <mergeCell ref="C34:D34"/>
    <mergeCell ref="C35:D35"/>
    <mergeCell ref="G14:G15"/>
    <mergeCell ref="F14:F15"/>
  </mergeCells>
  <conditionalFormatting sqref="E42:I46 H34:I36 E64:I68 D17:E17 H17:M17 E53:I57 D20:E20 H20:M20 L17:L20">
    <cfRule type="expression" dxfId="163" priority="5">
      <formula>ISNUMBER(D17)</formula>
    </cfRule>
  </conditionalFormatting>
  <conditionalFormatting sqref="E34:E36">
    <cfRule type="expression" dxfId="162" priority="3">
      <formula>ISNUMBER(E34)</formula>
    </cfRule>
  </conditionalFormatting>
  <conditionalFormatting sqref="D19:E19 H19:M19 L19:M20">
    <cfRule type="expression" dxfId="161" priority="2">
      <formula>ISNUMBER(D19)</formula>
    </cfRule>
  </conditionalFormatting>
  <conditionalFormatting sqref="D18:E18 H18:M18">
    <cfRule type="expression" dxfId="160" priority="1">
      <formula>ISNUMBER(D18)</formula>
    </cfRule>
  </conditionalFormatting>
  <pageMargins left="0.70866141732283472" right="0.70866141732283472" top="0.74803149606299213" bottom="0.74803149606299213" header="0.31496062992125984" footer="0.31496062992125984"/>
  <pageSetup paperSize="9" scale="55" fitToHeight="0" orientation="landscape" r:id="rId1"/>
  <headerFooter scaleWithDoc="0">
    <oddHeader>&amp;R&amp;F</oddHeader>
    <oddFooter>&amp;L&amp;D &amp;T&amp;C&amp;1#&amp;"Calibri,Regular"&amp;10 Classification: Confidential&amp;RPage &amp;P of &amp;N</oddFooter>
  </headerFooter>
  <rowBreaks count="2" manualBreakCount="2">
    <brk id="25" max="14" man="1"/>
    <brk id="58" max="14"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E2310AF1-19D3-4E5A-B13C-EF703251E827}">
          <x14:formula1>
            <xm:f>RS_ValueSource!F36:F37</xm:f>
          </x14:formula1>
          <xm:sqref>F17:F18</xm:sqref>
        </x14:dataValidation>
        <x14:dataValidation type="list" allowBlank="1" showInputMessage="1" showErrorMessage="1" xr:uid="{8ED2E853-E933-4DDF-BC65-EB692CBC0F77}">
          <x14:formula1>
            <xm:f>RS_ValueSource!F37:F38</xm:f>
          </x14:formula1>
          <xm:sqref>F19</xm:sqref>
        </x14:dataValidation>
        <x14:dataValidation type="list" allowBlank="1" showInputMessage="1" showErrorMessage="1" xr:uid="{09D04EFF-D486-46B7-B59B-61D623376585}">
          <x14:formula1>
            <xm:f>RS_ValueSource!F36:F37</xm:f>
          </x14:formula1>
          <xm:sqref>G17:G18</xm:sqref>
        </x14:dataValidation>
        <x14:dataValidation type="list" allowBlank="1" showInputMessage="1" showErrorMessage="1" xr:uid="{7DFD8037-38F2-4020-ABE2-D82F3C0C0EA1}">
          <x14:formula1>
            <xm:f>RS_ValueSource!F37:F38</xm:f>
          </x14:formula1>
          <xm:sqref>G19</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39">
    <tabColor rgb="FFFFFF00"/>
    <pageSetUpPr fitToPage="1"/>
  </sheetPr>
  <dimension ref="B2:I28"/>
  <sheetViews>
    <sheetView zoomScaleNormal="100" zoomScaleSheetLayoutView="40" workbookViewId="0">
      <pane ySplit="3" topLeftCell="A4" activePane="bottomLeft" state="frozen"/>
      <selection pane="bottomLeft" activeCell="A4" sqref="A4"/>
    </sheetView>
  </sheetViews>
  <sheetFormatPr defaultRowHeight="15" x14ac:dyDescent="0.25"/>
  <cols>
    <col min="1" max="1" width="13.42578125" style="414" customWidth="1"/>
    <col min="2" max="2" width="11.85546875" style="414" customWidth="1"/>
    <col min="3" max="3" width="11.85546875" style="419" customWidth="1"/>
    <col min="4" max="5" width="28" style="415" customWidth="1"/>
    <col min="6" max="6" width="9.140625" style="415"/>
    <col min="7" max="7" width="44.28515625" style="415" customWidth="1"/>
    <col min="8" max="8" width="40.7109375" style="415" customWidth="1"/>
    <col min="9" max="9" width="10.7109375" style="414" customWidth="1"/>
    <col min="10" max="16384" width="9.140625" style="414"/>
  </cols>
  <sheetData>
    <row r="2" spans="2:9" ht="48" customHeight="1" x14ac:dyDescent="0.25">
      <c r="B2" s="672" t="s">
        <v>2268</v>
      </c>
      <c r="C2" s="672"/>
      <c r="D2" s="672"/>
      <c r="E2" s="672"/>
      <c r="F2" s="672"/>
      <c r="G2" s="672"/>
      <c r="H2" s="672"/>
      <c r="I2" s="672"/>
    </row>
    <row r="3" spans="2:9" ht="32.25" customHeight="1" x14ac:dyDescent="0.25">
      <c r="B3" s="417" t="s">
        <v>2427</v>
      </c>
      <c r="C3" s="417" t="s">
        <v>1665</v>
      </c>
      <c r="D3" s="417" t="s">
        <v>2296</v>
      </c>
      <c r="E3" s="417" t="s">
        <v>1501</v>
      </c>
      <c r="F3" s="440" t="s">
        <v>1502</v>
      </c>
      <c r="G3" s="417" t="s">
        <v>1503</v>
      </c>
      <c r="H3" s="417" t="s">
        <v>1357</v>
      </c>
      <c r="I3" s="417" t="s">
        <v>89</v>
      </c>
    </row>
    <row r="4" spans="2:9" ht="25.5" x14ac:dyDescent="0.25">
      <c r="B4" s="424" t="s">
        <v>2643</v>
      </c>
      <c r="C4" s="424" t="s">
        <v>172</v>
      </c>
      <c r="D4" s="425" t="s">
        <v>973</v>
      </c>
      <c r="E4" s="425" t="s">
        <v>1668</v>
      </c>
      <c r="F4" s="424" t="s">
        <v>1515</v>
      </c>
      <c r="G4" s="425" t="s">
        <v>2126</v>
      </c>
      <c r="H4" s="555"/>
      <c r="I4" s="550" t="s">
        <v>2298</v>
      </c>
    </row>
    <row r="5" spans="2:9" ht="33.75" customHeight="1" x14ac:dyDescent="0.25">
      <c r="B5" s="424" t="s">
        <v>2644</v>
      </c>
      <c r="C5" s="424" t="s">
        <v>3063</v>
      </c>
      <c r="D5" s="425" t="s">
        <v>2220</v>
      </c>
      <c r="E5" s="425" t="s">
        <v>2227</v>
      </c>
      <c r="F5" s="424" t="s">
        <v>1507</v>
      </c>
      <c r="G5" s="425" t="s">
        <v>2221</v>
      </c>
      <c r="H5" s="555"/>
      <c r="I5" s="550" t="s">
        <v>2297</v>
      </c>
    </row>
    <row r="6" spans="2:9" ht="38.25" x14ac:dyDescent="0.25">
      <c r="B6" s="424" t="s">
        <v>2645</v>
      </c>
      <c r="C6" s="424" t="s">
        <v>186</v>
      </c>
      <c r="D6" s="425" t="s">
        <v>2088</v>
      </c>
      <c r="E6" s="425" t="s">
        <v>2094</v>
      </c>
      <c r="F6" s="424" t="s">
        <v>1515</v>
      </c>
      <c r="G6" s="425" t="s">
        <v>2093</v>
      </c>
      <c r="H6" s="555"/>
      <c r="I6" s="550" t="s">
        <v>2298</v>
      </c>
    </row>
    <row r="7" spans="2:9" ht="25.5" x14ac:dyDescent="0.25">
      <c r="B7" s="424" t="s">
        <v>2646</v>
      </c>
      <c r="C7" s="424" t="s">
        <v>187</v>
      </c>
      <c r="D7" s="425" t="s">
        <v>2089</v>
      </c>
      <c r="E7" s="425" t="str">
        <f>"Should be greater than "&amp;D6&amp;" ("&amp;C6&amp;")"</f>
        <v>Should be greater than 50th Net Claims Percentile (E)</v>
      </c>
      <c r="F7" s="424" t="s">
        <v>1515</v>
      </c>
      <c r="G7" s="425" t="str">
        <f>D7&amp;" ("&amp;C7&amp;")"&amp;" should normally be greater than "&amp;D6&amp;" ("&amp;C6&amp;")"</f>
        <v>75th Net Claims Percentile (F) should normally be greater than 50th Net Claims Percentile (E)</v>
      </c>
      <c r="H7" s="555"/>
      <c r="I7" s="550" t="s">
        <v>2298</v>
      </c>
    </row>
    <row r="8" spans="2:9" ht="25.5" x14ac:dyDescent="0.25">
      <c r="B8" s="424" t="s">
        <v>2647</v>
      </c>
      <c r="C8" s="424" t="s">
        <v>188</v>
      </c>
      <c r="D8" s="425" t="s">
        <v>2090</v>
      </c>
      <c r="E8" s="425" t="str">
        <f>"Should be greater than "&amp;D7&amp;" ("&amp;C7&amp;")"</f>
        <v>Should be greater than 75th Net Claims Percentile (F)</v>
      </c>
      <c r="F8" s="424" t="s">
        <v>1515</v>
      </c>
      <c r="G8" s="425" t="str">
        <f>D8&amp;" ("&amp;C8&amp;")"&amp;" should normally be greater than "&amp;D7&amp;" ("&amp;C7&amp;")"</f>
        <v>90th Net Claims Percentile (G) should normally be greater than 75th Net Claims Percentile (F)</v>
      </c>
      <c r="H8" s="555"/>
      <c r="I8" s="550" t="s">
        <v>2298</v>
      </c>
    </row>
    <row r="9" spans="2:9" ht="25.5" x14ac:dyDescent="0.25">
      <c r="B9" s="424" t="s">
        <v>2648</v>
      </c>
      <c r="C9" s="424" t="s">
        <v>189</v>
      </c>
      <c r="D9" s="425" t="s">
        <v>2091</v>
      </c>
      <c r="E9" s="425" t="str">
        <f>"Should be greater than "&amp;D8&amp;" ("&amp;C8&amp;")"</f>
        <v>Should be greater than 90th Net Claims Percentile (G)</v>
      </c>
      <c r="F9" s="424" t="s">
        <v>1515</v>
      </c>
      <c r="G9" s="425" t="str">
        <f>D9&amp;" ("&amp;C9&amp;")"&amp;" should normally be greater than "&amp;D8&amp;" ("&amp;C8&amp;")"</f>
        <v>95th Net Claims Percentile (H) should normally be greater than 90th Net Claims Percentile (G)</v>
      </c>
      <c r="H9" s="555"/>
      <c r="I9" s="550" t="s">
        <v>2298</v>
      </c>
    </row>
    <row r="10" spans="2:9" ht="25.5" x14ac:dyDescent="0.25">
      <c r="B10" s="424" t="s">
        <v>2649</v>
      </c>
      <c r="C10" s="424" t="s">
        <v>190</v>
      </c>
      <c r="D10" s="425" t="s">
        <v>2092</v>
      </c>
      <c r="E10" s="425" t="str">
        <f>"Should be greater than "&amp;D9&amp;" ("&amp;C9&amp;")"</f>
        <v>Should be greater than 95th Net Claims Percentile (H)</v>
      </c>
      <c r="F10" s="424" t="s">
        <v>1515</v>
      </c>
      <c r="G10" s="425" t="str">
        <f>D10&amp;" ("&amp;C10&amp;")"&amp;" should normally be greater than "&amp;D9&amp;" ("&amp;C9&amp;")"</f>
        <v>99.5th Net Claims Percentile (I) should normally be greater than 95th Net Claims Percentile (H)</v>
      </c>
      <c r="H10" s="555"/>
      <c r="I10" s="550" t="s">
        <v>2298</v>
      </c>
    </row>
    <row r="11" spans="2:9" ht="38.25" x14ac:dyDescent="0.25">
      <c r="B11" s="424" t="s">
        <v>2650</v>
      </c>
      <c r="C11" s="424" t="s">
        <v>2774</v>
      </c>
      <c r="D11" s="425" t="s">
        <v>2092</v>
      </c>
      <c r="E11" s="425" t="str">
        <f>"Is "&amp;D11&amp;" (I) &gt; net premium (A) when Cat Exposed = No"</f>
        <v>Is 99.5th Net Claims Percentile (I) &gt; net premium (A) when Cat Exposed = No</v>
      </c>
      <c r="F11" s="424" t="s">
        <v>1515</v>
      </c>
      <c r="G11" s="425" t="s">
        <v>2134</v>
      </c>
      <c r="H11" s="555"/>
      <c r="I11" s="550" t="s">
        <v>2298</v>
      </c>
    </row>
    <row r="12" spans="2:9" ht="45" customHeight="1" x14ac:dyDescent="0.25">
      <c r="B12" s="424" t="s">
        <v>2769</v>
      </c>
      <c r="C12" s="424" t="s">
        <v>2378</v>
      </c>
      <c r="D12" s="425" t="s">
        <v>2092</v>
      </c>
      <c r="E12" s="425" t="s">
        <v>3350</v>
      </c>
      <c r="F12" s="424"/>
      <c r="G12" s="425"/>
      <c r="H12" s="555"/>
      <c r="I12" s="550" t="s">
        <v>2300</v>
      </c>
    </row>
    <row r="13" spans="2:9" ht="42.75" customHeight="1" x14ac:dyDescent="0.25">
      <c r="B13" s="424" t="s">
        <v>2651</v>
      </c>
      <c r="C13" s="424" t="s">
        <v>2378</v>
      </c>
      <c r="D13" s="425" t="s">
        <v>2092</v>
      </c>
      <c r="E13" s="425" t="s">
        <v>3064</v>
      </c>
      <c r="F13" s="424" t="s">
        <v>1507</v>
      </c>
      <c r="G13" s="425" t="s">
        <v>2745</v>
      </c>
      <c r="H13" s="555"/>
      <c r="I13" s="550" t="s">
        <v>2299</v>
      </c>
    </row>
    <row r="14" spans="2:9" ht="51" x14ac:dyDescent="0.25">
      <c r="B14" s="424" t="s">
        <v>2652</v>
      </c>
      <c r="C14" s="424" t="s">
        <v>2095</v>
      </c>
      <c r="D14" s="425" t="s">
        <v>2127</v>
      </c>
      <c r="E14" s="425" t="s">
        <v>2132</v>
      </c>
      <c r="F14" s="424" t="s">
        <v>1515</v>
      </c>
      <c r="G14" s="425" t="str">
        <f t="shared" ref="G14:G28" si="0">D14&amp;" "&amp;REPLACE(E14,1,6,"should normally")&amp;". Outside of this threshold implies there is a negative dependence at the "&amp;LEFT(D14,4)&amp;" precentile"</f>
        <v>50th Joint Quantile Exceedance Probability should normally be between 50% AND 25%. Outside of this threshold implies there is a negative dependence at the 50th precentile</v>
      </c>
      <c r="H14" s="555"/>
      <c r="I14" s="550" t="s">
        <v>2300</v>
      </c>
    </row>
    <row r="15" spans="2:9" ht="51" x14ac:dyDescent="0.25">
      <c r="B15" s="424" t="s">
        <v>2653</v>
      </c>
      <c r="C15" s="424" t="s">
        <v>2108</v>
      </c>
      <c r="D15" s="425" t="s">
        <v>2128</v>
      </c>
      <c r="E15" s="425" t="s">
        <v>2122</v>
      </c>
      <c r="F15" s="424" t="s">
        <v>1515</v>
      </c>
      <c r="G15" s="425" t="str">
        <f t="shared" si="0"/>
        <v>75th Joint Quantile Exceedance Probability should normally be between 25% AND  6.25%. Outside of this threshold implies there is a negative dependence at the 75th precentile</v>
      </c>
      <c r="H15" s="555"/>
      <c r="I15" s="550" t="s">
        <v>2300</v>
      </c>
    </row>
    <row r="16" spans="2:9" ht="51" x14ac:dyDescent="0.25">
      <c r="B16" s="424" t="s">
        <v>2654</v>
      </c>
      <c r="C16" s="424" t="s">
        <v>2109</v>
      </c>
      <c r="D16" s="425" t="s">
        <v>2129</v>
      </c>
      <c r="E16" s="425" t="s">
        <v>2123</v>
      </c>
      <c r="F16" s="424" t="s">
        <v>1515</v>
      </c>
      <c r="G16" s="425" t="str">
        <f t="shared" si="0"/>
        <v>90th Joint Quantile Exceedance Probability should normally be between 10% AND  1%. Outside of this threshold implies there is a negative dependence at the 90th precentile</v>
      </c>
      <c r="H16" s="555"/>
      <c r="I16" s="550" t="s">
        <v>2300</v>
      </c>
    </row>
    <row r="17" spans="2:9" ht="51" x14ac:dyDescent="0.25">
      <c r="B17" s="424" t="s">
        <v>2655</v>
      </c>
      <c r="C17" s="424" t="s">
        <v>2110</v>
      </c>
      <c r="D17" s="425" t="s">
        <v>2130</v>
      </c>
      <c r="E17" s="425" t="s">
        <v>2124</v>
      </c>
      <c r="F17" s="424" t="s">
        <v>1515</v>
      </c>
      <c r="G17" s="425" t="str">
        <f t="shared" si="0"/>
        <v>95th Joint Quantile Exceedance Probability should normally be between 5% AND  0.25%. Outside of this threshold implies there is a negative dependence at the 95th precentile</v>
      </c>
      <c r="H17" s="555"/>
      <c r="I17" s="550" t="s">
        <v>2300</v>
      </c>
    </row>
    <row r="18" spans="2:9" ht="51" x14ac:dyDescent="0.25">
      <c r="B18" s="424" t="s">
        <v>2656</v>
      </c>
      <c r="C18" s="424" t="s">
        <v>2111</v>
      </c>
      <c r="D18" s="425" t="s">
        <v>2131</v>
      </c>
      <c r="E18" s="425" t="s">
        <v>2125</v>
      </c>
      <c r="F18" s="424" t="s">
        <v>1515</v>
      </c>
      <c r="G18" s="425" t="str">
        <f t="shared" si="0"/>
        <v>99.5th Joint Quantile Exceedance Probability should normally be between 0.5% AND  0.0025%. Outside of this threshold implies there is a negative dependence at the 99.5 precentile</v>
      </c>
      <c r="H18" s="555"/>
      <c r="I18" s="550" t="s">
        <v>2300</v>
      </c>
    </row>
    <row r="19" spans="2:9" ht="38.25" x14ac:dyDescent="0.25">
      <c r="B19" s="424" t="s">
        <v>2657</v>
      </c>
      <c r="C19" s="424" t="s">
        <v>2112</v>
      </c>
      <c r="D19" s="425" t="s">
        <v>2127</v>
      </c>
      <c r="E19" s="425" t="s">
        <v>2121</v>
      </c>
      <c r="F19" s="424" t="s">
        <v>1515</v>
      </c>
      <c r="G19" s="425" t="str">
        <f>C19&amp;" "&amp;REPLACE(E19,1,6,"should normally")&amp;". Outside of this threshold implies there is a negative dependence at the "&amp;LEFT(C19,4)&amp;" precentile"</f>
        <v>O1 should normally be between 50% AND  25%. Outside of this threshold implies there is a negative dependence at the O1 precentile</v>
      </c>
      <c r="H19" s="555"/>
      <c r="I19" s="550" t="s">
        <v>2300</v>
      </c>
    </row>
    <row r="20" spans="2:9" ht="51" x14ac:dyDescent="0.25">
      <c r="B20" s="424" t="s">
        <v>2658</v>
      </c>
      <c r="C20" s="424" t="s">
        <v>2113</v>
      </c>
      <c r="D20" s="425" t="s">
        <v>2128</v>
      </c>
      <c r="E20" s="425" t="s">
        <v>2122</v>
      </c>
      <c r="F20" s="424" t="s">
        <v>1515</v>
      </c>
      <c r="G20" s="425" t="str">
        <f t="shared" si="0"/>
        <v>75th Joint Quantile Exceedance Probability should normally be between 25% AND  6.25%. Outside of this threshold implies there is a negative dependence at the 75th precentile</v>
      </c>
      <c r="H20" s="555"/>
      <c r="I20" s="550" t="s">
        <v>2300</v>
      </c>
    </row>
    <row r="21" spans="2:9" ht="51" x14ac:dyDescent="0.25">
      <c r="B21" s="424" t="s">
        <v>2659</v>
      </c>
      <c r="C21" s="424" t="s">
        <v>2114</v>
      </c>
      <c r="D21" s="425" t="s">
        <v>2129</v>
      </c>
      <c r="E21" s="425" t="s">
        <v>2123</v>
      </c>
      <c r="F21" s="424" t="s">
        <v>1515</v>
      </c>
      <c r="G21" s="425" t="str">
        <f t="shared" si="0"/>
        <v>90th Joint Quantile Exceedance Probability should normally be between 10% AND  1%. Outside of this threshold implies there is a negative dependence at the 90th precentile</v>
      </c>
      <c r="H21" s="555"/>
      <c r="I21" s="550" t="s">
        <v>2300</v>
      </c>
    </row>
    <row r="22" spans="2:9" ht="51" x14ac:dyDescent="0.25">
      <c r="B22" s="424" t="s">
        <v>2660</v>
      </c>
      <c r="C22" s="424" t="s">
        <v>2115</v>
      </c>
      <c r="D22" s="425" t="s">
        <v>2130</v>
      </c>
      <c r="E22" s="425" t="s">
        <v>2124</v>
      </c>
      <c r="F22" s="424" t="s">
        <v>1515</v>
      </c>
      <c r="G22" s="425" t="str">
        <f t="shared" si="0"/>
        <v>95th Joint Quantile Exceedance Probability should normally be between 5% AND  0.25%. Outside of this threshold implies there is a negative dependence at the 95th precentile</v>
      </c>
      <c r="H22" s="555"/>
      <c r="I22" s="550" t="s">
        <v>2300</v>
      </c>
    </row>
    <row r="23" spans="2:9" ht="51" x14ac:dyDescent="0.25">
      <c r="B23" s="424" t="s">
        <v>2661</v>
      </c>
      <c r="C23" s="424" t="s">
        <v>2116</v>
      </c>
      <c r="D23" s="425" t="s">
        <v>2131</v>
      </c>
      <c r="E23" s="425" t="s">
        <v>2125</v>
      </c>
      <c r="F23" s="424" t="s">
        <v>1515</v>
      </c>
      <c r="G23" s="425" t="str">
        <f t="shared" si="0"/>
        <v>99.5th Joint Quantile Exceedance Probability should normally be between 0.5% AND  0.0025%. Outside of this threshold implies there is a negative dependence at the 99.5 precentile</v>
      </c>
      <c r="H23" s="555"/>
      <c r="I23" s="550" t="s">
        <v>2300</v>
      </c>
    </row>
    <row r="24" spans="2:9" ht="51" x14ac:dyDescent="0.25">
      <c r="B24" s="424" t="s">
        <v>2662</v>
      </c>
      <c r="C24" s="424" t="s">
        <v>2052</v>
      </c>
      <c r="D24" s="425" t="s">
        <v>2127</v>
      </c>
      <c r="E24" s="425" t="s">
        <v>2121</v>
      </c>
      <c r="F24" s="424" t="s">
        <v>1515</v>
      </c>
      <c r="G24" s="425" t="str">
        <f t="shared" si="0"/>
        <v>50th Joint Quantile Exceedance Probability should normally be between 50% AND  25%. Outside of this threshold implies there is a negative dependence at the 50th precentile</v>
      </c>
      <c r="H24" s="555"/>
      <c r="I24" s="550" t="s">
        <v>2300</v>
      </c>
    </row>
    <row r="25" spans="2:9" ht="51" x14ac:dyDescent="0.25">
      <c r="B25" s="424" t="s">
        <v>2663</v>
      </c>
      <c r="C25" s="424" t="s">
        <v>2117</v>
      </c>
      <c r="D25" s="425" t="s">
        <v>2128</v>
      </c>
      <c r="E25" s="425" t="s">
        <v>2122</v>
      </c>
      <c r="F25" s="424" t="s">
        <v>1515</v>
      </c>
      <c r="G25" s="425" t="str">
        <f t="shared" si="0"/>
        <v>75th Joint Quantile Exceedance Probability should normally be between 25% AND  6.25%. Outside of this threshold implies there is a negative dependence at the 75th precentile</v>
      </c>
      <c r="H25" s="555"/>
      <c r="I25" s="550" t="s">
        <v>2300</v>
      </c>
    </row>
    <row r="26" spans="2:9" ht="51" x14ac:dyDescent="0.25">
      <c r="B26" s="424" t="s">
        <v>2664</v>
      </c>
      <c r="C26" s="424" t="s">
        <v>2118</v>
      </c>
      <c r="D26" s="425" t="s">
        <v>2129</v>
      </c>
      <c r="E26" s="425" t="s">
        <v>2123</v>
      </c>
      <c r="F26" s="424" t="s">
        <v>1515</v>
      </c>
      <c r="G26" s="425" t="str">
        <f t="shared" si="0"/>
        <v>90th Joint Quantile Exceedance Probability should normally be between 10% AND  1%. Outside of this threshold implies there is a negative dependence at the 90th precentile</v>
      </c>
      <c r="H26" s="555"/>
      <c r="I26" s="550" t="s">
        <v>2300</v>
      </c>
    </row>
    <row r="27" spans="2:9" ht="51" x14ac:dyDescent="0.25">
      <c r="B27" s="424" t="s">
        <v>2665</v>
      </c>
      <c r="C27" s="424" t="s">
        <v>2119</v>
      </c>
      <c r="D27" s="425" t="s">
        <v>2130</v>
      </c>
      <c r="E27" s="425" t="s">
        <v>2124</v>
      </c>
      <c r="F27" s="424" t="s">
        <v>1515</v>
      </c>
      <c r="G27" s="425" t="str">
        <f t="shared" si="0"/>
        <v>95th Joint Quantile Exceedance Probability should normally be between 5% AND  0.25%. Outside of this threshold implies there is a negative dependence at the 95th precentile</v>
      </c>
      <c r="H27" s="555"/>
      <c r="I27" s="550" t="s">
        <v>2300</v>
      </c>
    </row>
    <row r="28" spans="2:9" ht="51" x14ac:dyDescent="0.25">
      <c r="B28" s="424" t="s">
        <v>2666</v>
      </c>
      <c r="C28" s="424" t="s">
        <v>2120</v>
      </c>
      <c r="D28" s="425" t="s">
        <v>2131</v>
      </c>
      <c r="E28" s="425" t="s">
        <v>2125</v>
      </c>
      <c r="F28" s="424" t="s">
        <v>1515</v>
      </c>
      <c r="G28" s="425" t="str">
        <f t="shared" si="0"/>
        <v>99.5th Joint Quantile Exceedance Probability should normally be between 0.5% AND  0.0025%. Outside of this threshold implies there is a negative dependence at the 99.5 precentile</v>
      </c>
      <c r="H28" s="555"/>
      <c r="I28" s="550" t="s">
        <v>2300</v>
      </c>
    </row>
  </sheetData>
  <sortState ref="C4:H28">
    <sortCondition ref="C25"/>
  </sortState>
  <mergeCells count="1">
    <mergeCell ref="B2:I2"/>
  </mergeCells>
  <conditionalFormatting sqref="B4:H28">
    <cfRule type="expression" dxfId="159" priority="14">
      <formula>OR($I4="New",$I4="Updated")</formula>
    </cfRule>
  </conditionalFormatting>
  <conditionalFormatting sqref="F4:F28">
    <cfRule type="cellIs" dxfId="158" priority="10" stopIfTrue="1" operator="equal">
      <formula>"Validation"</formula>
    </cfRule>
    <cfRule type="cellIs" dxfId="157" priority="11" operator="equal">
      <formula>"Pre-populated"</formula>
    </cfRule>
  </conditionalFormatting>
  <conditionalFormatting sqref="I4:I28">
    <cfRule type="cellIs" dxfId="156" priority="12" operator="equal">
      <formula>"Updated"</formula>
    </cfRule>
    <cfRule type="cellIs" dxfId="155" priority="13" operator="equal">
      <formula>"New"</formula>
    </cfRule>
  </conditionalFormatting>
  <conditionalFormatting sqref="I11:I12">
    <cfRule type="cellIs" dxfId="154" priority="4" operator="equal">
      <formula>"Updated"</formula>
    </cfRule>
    <cfRule type="cellIs" dxfId="153" priority="5" operator="equal">
      <formula>"New"</formula>
    </cfRule>
  </conditionalFormatting>
  <conditionalFormatting sqref="F11:F12">
    <cfRule type="cellIs" dxfId="152" priority="2" stopIfTrue="1" operator="equal">
      <formula>"Validation"</formula>
    </cfRule>
    <cfRule type="cellIs" dxfId="151" priority="3" operator="equal">
      <formula>"Pre-populated"</formula>
    </cfRule>
  </conditionalFormatting>
  <conditionalFormatting sqref="H13">
    <cfRule type="expression" dxfId="150" priority="1">
      <formula>OR($I13="New",$I13="Updated")</formula>
    </cfRule>
  </conditionalFormatting>
  <pageMargins left="0.70866141732283472" right="0.70866141732283472" top="0.74803149606299213" bottom="0.74803149606299213" header="0.31496062992125984" footer="0.31496062992125984"/>
  <pageSetup paperSize="9" scale="77" fitToHeight="0" orientation="landscape" r:id="rId1"/>
  <headerFooter>
    <oddFooter>&amp;C&amp;1#&amp;"Calibri"&amp;10 Classification: Confidential</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E9EE2DE-7079-47DC-B24F-650EAB46D72B}">
          <x14:formula1>
            <xm:f>RS_ValueSource!$E$41:$E$43</xm:f>
          </x14:formula1>
          <xm:sqref>F4:F28</xm:sqref>
        </x14:dataValidation>
        <x14:dataValidation type="list" allowBlank="1" showInputMessage="1" showErrorMessage="1" xr:uid="{1EBAA672-D060-4CB2-A43A-0B2FA4B75E55}">
          <x14:formula1>
            <xm:f>RS_ValueSource!$E$38:$E$40</xm:f>
          </x14:formula1>
          <xm:sqref>I4:I28</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4">
    <tabColor rgb="FFFFFF00"/>
    <pageSetUpPr fitToPage="1"/>
  </sheetPr>
  <dimension ref="A1:N128"/>
  <sheetViews>
    <sheetView showGridLines="0" zoomScaleNormal="100" workbookViewId="0"/>
  </sheetViews>
  <sheetFormatPr defaultRowHeight="15" x14ac:dyDescent="0.25"/>
  <cols>
    <col min="1" max="1" width="2" style="2" customWidth="1"/>
    <col min="2" max="2" width="4.28515625" style="2" customWidth="1"/>
    <col min="3" max="3" width="35.140625" style="2" customWidth="1"/>
    <col min="4" max="11" width="18" style="2" customWidth="1"/>
    <col min="12" max="12" width="17.5703125" style="2" customWidth="1"/>
    <col min="13" max="14" width="18" style="2" customWidth="1"/>
  </cols>
  <sheetData>
    <row r="1" spans="1:14" s="19" customFormat="1" ht="16.5" x14ac:dyDescent="0.3">
      <c r="A1" s="3"/>
    </row>
    <row r="2" spans="1:14" s="19" customFormat="1" ht="16.5" x14ac:dyDescent="0.3">
      <c r="A2" s="3"/>
    </row>
    <row r="3" spans="1:14" s="19" customFormat="1" ht="16.5" x14ac:dyDescent="0.3">
      <c r="A3" s="3"/>
    </row>
    <row r="4" spans="1:14" s="19" customFormat="1" ht="20.25" x14ac:dyDescent="0.35">
      <c r="A4" s="3"/>
      <c r="B4" s="210"/>
      <c r="C4" s="232" t="s">
        <v>83</v>
      </c>
      <c r="D4" s="211"/>
      <c r="E4" s="211"/>
      <c r="F4" s="211"/>
      <c r="G4" s="155"/>
      <c r="H4" s="155"/>
      <c r="I4" s="211"/>
      <c r="J4" s="233"/>
      <c r="K4" s="233"/>
      <c r="L4" s="233"/>
      <c r="M4" s="155" t="s">
        <v>124</v>
      </c>
      <c r="N4" s="156" t="str">
        <f>'010'!E8</f>
        <v>1234</v>
      </c>
    </row>
    <row r="5" spans="1:14" s="19" customFormat="1" ht="16.5" x14ac:dyDescent="0.3">
      <c r="A5" s="3"/>
      <c r="B5" s="213"/>
      <c r="C5" s="213"/>
      <c r="D5" s="214"/>
      <c r="E5" s="214"/>
      <c r="F5" s="214"/>
      <c r="G5" s="215"/>
      <c r="H5" s="215"/>
      <c r="I5" s="214"/>
    </row>
    <row r="6" spans="1:14" s="19" customFormat="1" ht="17.25" x14ac:dyDescent="0.3">
      <c r="A6" s="3"/>
      <c r="B6" s="213"/>
      <c r="C6" s="216" t="s">
        <v>2334</v>
      </c>
      <c r="D6" s="211"/>
      <c r="E6" s="211"/>
      <c r="F6" s="211"/>
      <c r="G6" s="155"/>
      <c r="H6" s="155"/>
      <c r="I6" s="211"/>
      <c r="J6" s="233"/>
      <c r="K6" s="233"/>
      <c r="L6" s="233"/>
      <c r="M6" s="233"/>
    </row>
    <row r="7" spans="1:14" s="19" customFormat="1" ht="17.25" x14ac:dyDescent="0.3">
      <c r="A7" s="3"/>
      <c r="B7" s="213"/>
      <c r="C7" s="103"/>
      <c r="D7" s="214"/>
      <c r="E7" s="214"/>
      <c r="F7" s="214"/>
      <c r="G7" s="215"/>
      <c r="H7" s="215"/>
      <c r="I7" s="214"/>
      <c r="J7" s="102"/>
      <c r="K7" s="102"/>
      <c r="L7" s="102"/>
      <c r="M7" s="102"/>
    </row>
    <row r="8" spans="1:14" s="19" customFormat="1" ht="17.25" x14ac:dyDescent="0.3">
      <c r="B8" s="213"/>
      <c r="C8" s="234" t="s">
        <v>970</v>
      </c>
      <c r="D8" s="235"/>
      <c r="E8" s="235"/>
      <c r="F8" s="235"/>
      <c r="G8" s="236"/>
      <c r="H8" s="236"/>
      <c r="I8" s="235"/>
      <c r="J8" s="237"/>
      <c r="K8" s="237"/>
      <c r="L8" s="237"/>
      <c r="M8" s="237"/>
    </row>
    <row r="9" spans="1:14" s="19" customFormat="1" ht="16.5" x14ac:dyDescent="0.3"/>
    <row r="10" spans="1:14" s="19" customFormat="1" ht="48.75" customHeight="1" x14ac:dyDescent="0.3">
      <c r="C10" s="859" t="s">
        <v>989</v>
      </c>
      <c r="D10" s="860"/>
      <c r="E10" s="860"/>
      <c r="F10" s="860"/>
      <c r="G10" s="860"/>
      <c r="H10" s="860"/>
      <c r="I10" s="860"/>
      <c r="J10" s="860"/>
      <c r="K10" s="860"/>
      <c r="L10" s="860"/>
      <c r="M10" s="861"/>
    </row>
    <row r="11" spans="1:14" s="19" customFormat="1" ht="16.5" x14ac:dyDescent="0.3"/>
    <row r="12" spans="1:14" s="19" customFormat="1" ht="17.25" x14ac:dyDescent="0.3">
      <c r="C12" s="238" t="s">
        <v>971</v>
      </c>
    </row>
    <row r="14" spans="1:14" s="19" customFormat="1" ht="16.5" customHeight="1" x14ac:dyDescent="0.3">
      <c r="C14" s="873" t="s">
        <v>972</v>
      </c>
      <c r="D14" s="874" t="s">
        <v>973</v>
      </c>
      <c r="E14" s="874" t="s">
        <v>974</v>
      </c>
      <c r="F14" s="874" t="s">
        <v>975</v>
      </c>
      <c r="G14" s="874" t="s">
        <v>976</v>
      </c>
      <c r="H14" s="875" t="s">
        <v>977</v>
      </c>
      <c r="I14" s="876"/>
      <c r="J14" s="876"/>
      <c r="K14" s="876"/>
      <c r="L14" s="876"/>
      <c r="M14" s="876"/>
      <c r="N14" s="877" t="s">
        <v>2203</v>
      </c>
    </row>
    <row r="15" spans="1:14" s="19" customFormat="1" ht="16.5" x14ac:dyDescent="0.3">
      <c r="C15" s="873"/>
      <c r="D15" s="874"/>
      <c r="E15" s="874"/>
      <c r="F15" s="874"/>
      <c r="G15" s="874"/>
      <c r="H15" s="262" t="s">
        <v>221</v>
      </c>
      <c r="I15" s="262" t="s">
        <v>222</v>
      </c>
      <c r="J15" s="262" t="s">
        <v>223</v>
      </c>
      <c r="K15" s="262" t="s">
        <v>224</v>
      </c>
      <c r="L15" s="262" t="s">
        <v>225</v>
      </c>
      <c r="M15" s="495" t="s">
        <v>227</v>
      </c>
      <c r="N15" s="878"/>
    </row>
    <row r="16" spans="1:14" s="19" customFormat="1" ht="57.75" customHeight="1" x14ac:dyDescent="0.3">
      <c r="B16" s="146">
        <v>500</v>
      </c>
      <c r="C16" s="241" t="s">
        <v>2397</v>
      </c>
      <c r="D16" s="568" t="s">
        <v>2398</v>
      </c>
      <c r="E16" s="568" t="s">
        <v>2399</v>
      </c>
      <c r="F16" s="568" t="s">
        <v>2400</v>
      </c>
      <c r="G16" s="568" t="s">
        <v>2401</v>
      </c>
      <c r="H16" s="568" t="s">
        <v>2850</v>
      </c>
      <c r="I16" s="568" t="s">
        <v>2844</v>
      </c>
      <c r="J16" s="568" t="s">
        <v>2845</v>
      </c>
      <c r="K16" s="568" t="s">
        <v>2846</v>
      </c>
      <c r="L16" s="568" t="s">
        <v>2847</v>
      </c>
      <c r="M16" s="568" t="s">
        <v>2848</v>
      </c>
      <c r="N16" s="568" t="s">
        <v>2849</v>
      </c>
    </row>
    <row r="17" spans="1:14" s="19" customFormat="1" ht="57.75" customHeight="1" x14ac:dyDescent="0.3">
      <c r="B17" s="146">
        <v>500</v>
      </c>
      <c r="C17" s="241" t="s">
        <v>2843</v>
      </c>
      <c r="D17" s="568" t="s">
        <v>2398</v>
      </c>
      <c r="E17" s="568" t="s">
        <v>2399</v>
      </c>
      <c r="F17" s="568" t="s">
        <v>2400</v>
      </c>
      <c r="G17" s="568" t="s">
        <v>2401</v>
      </c>
      <c r="H17" s="568" t="s">
        <v>2850</v>
      </c>
      <c r="I17" s="568" t="s">
        <v>2844</v>
      </c>
      <c r="J17" s="568" t="s">
        <v>2845</v>
      </c>
      <c r="K17" s="568" t="s">
        <v>2846</v>
      </c>
      <c r="L17" s="568" t="s">
        <v>2847</v>
      </c>
      <c r="M17" s="568" t="s">
        <v>2848</v>
      </c>
      <c r="N17" s="568" t="s">
        <v>2849</v>
      </c>
    </row>
    <row r="18" spans="1:14" s="19" customFormat="1" ht="57.75" customHeight="1" x14ac:dyDescent="0.3">
      <c r="B18" s="146">
        <v>500</v>
      </c>
      <c r="C18" s="244" t="s">
        <v>979</v>
      </c>
      <c r="D18" s="568" t="s">
        <v>2858</v>
      </c>
      <c r="E18" s="568" t="s">
        <v>2859</v>
      </c>
      <c r="F18" s="568" t="s">
        <v>2867</v>
      </c>
      <c r="G18" s="568" t="s">
        <v>2868</v>
      </c>
      <c r="H18" s="567" t="s">
        <v>2860</v>
      </c>
      <c r="I18" s="567" t="s">
        <v>2861</v>
      </c>
      <c r="J18" s="567" t="s">
        <v>2862</v>
      </c>
      <c r="K18" s="567" t="s">
        <v>2863</v>
      </c>
      <c r="L18" s="567" t="s">
        <v>2864</v>
      </c>
      <c r="M18" s="567" t="s">
        <v>2865</v>
      </c>
      <c r="N18" s="567" t="s">
        <v>2866</v>
      </c>
    </row>
    <row r="19" spans="1:14" s="19" customFormat="1" ht="39.950000000000003" customHeight="1" x14ac:dyDescent="0.3">
      <c r="C19" s="544" t="s">
        <v>177</v>
      </c>
      <c r="D19" s="568" t="s">
        <v>2402</v>
      </c>
      <c r="E19" s="568" t="s">
        <v>2403</v>
      </c>
      <c r="F19" s="569"/>
      <c r="G19" s="569"/>
      <c r="H19" s="567" t="s">
        <v>2851</v>
      </c>
      <c r="I19" s="567" t="s">
        <v>2852</v>
      </c>
      <c r="J19" s="567" t="s">
        <v>2853</v>
      </c>
      <c r="K19" s="567" t="s">
        <v>2854</v>
      </c>
      <c r="L19" s="567" t="s">
        <v>2855</v>
      </c>
      <c r="M19" s="567" t="s">
        <v>2856</v>
      </c>
      <c r="N19" s="567" t="s">
        <v>2857</v>
      </c>
    </row>
    <row r="20" spans="1:14" s="19" customFormat="1" ht="16.5" x14ac:dyDescent="0.3"/>
    <row r="21" spans="1:14" ht="17.25" x14ac:dyDescent="0.3">
      <c r="C21" s="234" t="s">
        <v>981</v>
      </c>
      <c r="D21" s="235"/>
      <c r="E21" s="235"/>
      <c r="F21" s="235"/>
      <c r="G21" s="236"/>
      <c r="H21" s="236"/>
      <c r="I21" s="235"/>
      <c r="J21" s="237"/>
      <c r="K21" s="237"/>
      <c r="L21" s="237"/>
      <c r="M21" s="237"/>
    </row>
    <row r="22" spans="1:14" ht="16.5" x14ac:dyDescent="0.3">
      <c r="C22" s="19"/>
      <c r="D22" s="19"/>
      <c r="E22" s="19"/>
      <c r="F22" s="19"/>
      <c r="G22" s="19"/>
      <c r="H22" s="19"/>
      <c r="I22" s="19"/>
      <c r="J22" s="19"/>
      <c r="K22" s="19"/>
      <c r="L22" s="19"/>
      <c r="M22" s="19"/>
    </row>
    <row r="23" spans="1:14" ht="78.75" customHeight="1" x14ac:dyDescent="0.25">
      <c r="C23" s="879" t="s">
        <v>990</v>
      </c>
      <c r="D23" s="880"/>
      <c r="E23" s="880"/>
      <c r="F23" s="880"/>
      <c r="G23" s="880"/>
      <c r="H23" s="880"/>
      <c r="I23" s="880"/>
      <c r="J23" s="880"/>
      <c r="K23" s="880"/>
      <c r="L23" s="881"/>
      <c r="M23" s="263"/>
    </row>
    <row r="24" spans="1:14" ht="16.5" x14ac:dyDescent="0.3">
      <c r="C24" s="19"/>
      <c r="D24" s="19"/>
      <c r="E24" s="19"/>
      <c r="F24" s="19"/>
      <c r="G24" s="19"/>
      <c r="H24" s="19"/>
      <c r="I24" s="19"/>
      <c r="J24" s="19"/>
      <c r="K24" s="19"/>
      <c r="L24" s="19"/>
      <c r="M24" s="19"/>
    </row>
    <row r="25" spans="1:14" ht="17.25" x14ac:dyDescent="0.3">
      <c r="C25" s="238" t="s">
        <v>971</v>
      </c>
      <c r="D25" s="19"/>
      <c r="E25" s="19"/>
      <c r="F25" s="19"/>
      <c r="G25" s="19"/>
      <c r="H25" s="19"/>
      <c r="I25" s="19"/>
      <c r="J25" s="19"/>
      <c r="K25" s="19"/>
      <c r="L25" s="19"/>
      <c r="M25" s="19"/>
    </row>
    <row r="26" spans="1:14" x14ac:dyDescent="0.25">
      <c r="A26" s="28">
        <v>500</v>
      </c>
    </row>
    <row r="27" spans="1:14" s="19" customFormat="1" ht="16.5" customHeight="1" x14ac:dyDescent="0.3">
      <c r="C27" s="873" t="s">
        <v>972</v>
      </c>
      <c r="D27" s="874" t="s">
        <v>973</v>
      </c>
      <c r="E27" s="874" t="s">
        <v>974</v>
      </c>
      <c r="F27" s="874" t="s">
        <v>975</v>
      </c>
      <c r="G27" s="874" t="s">
        <v>976</v>
      </c>
      <c r="H27" s="874" t="s">
        <v>977</v>
      </c>
      <c r="I27" s="874"/>
      <c r="J27" s="874"/>
      <c r="K27" s="874"/>
      <c r="L27" s="874"/>
      <c r="M27" s="877" t="s">
        <v>2203</v>
      </c>
    </row>
    <row r="28" spans="1:14" s="19" customFormat="1" ht="15" customHeight="1" x14ac:dyDescent="0.3">
      <c r="C28" s="873"/>
      <c r="D28" s="874"/>
      <c r="E28" s="874"/>
      <c r="F28" s="874"/>
      <c r="G28" s="874"/>
      <c r="H28" s="262" t="s">
        <v>222</v>
      </c>
      <c r="I28" s="262" t="s">
        <v>223</v>
      </c>
      <c r="J28" s="262" t="s">
        <v>224</v>
      </c>
      <c r="K28" s="262" t="s">
        <v>225</v>
      </c>
      <c r="L28" s="262" t="s">
        <v>227</v>
      </c>
      <c r="M28" s="878"/>
    </row>
    <row r="29" spans="1:14" s="19" customFormat="1" ht="57.75" customHeight="1" x14ac:dyDescent="0.3">
      <c r="C29" s="241" t="s">
        <v>2397</v>
      </c>
      <c r="D29" s="568" t="s">
        <v>2398</v>
      </c>
      <c r="E29" s="568" t="s">
        <v>2399</v>
      </c>
      <c r="F29" s="568" t="s">
        <v>2400</v>
      </c>
      <c r="G29" s="568" t="s">
        <v>2401</v>
      </c>
      <c r="H29" s="568" t="s">
        <v>2932</v>
      </c>
      <c r="I29" s="568" t="s">
        <v>2933</v>
      </c>
      <c r="J29" s="568" t="s">
        <v>2934</v>
      </c>
      <c r="K29" s="568" t="s">
        <v>2935</v>
      </c>
      <c r="L29" s="568" t="s">
        <v>2936</v>
      </c>
      <c r="M29" s="568" t="s">
        <v>2937</v>
      </c>
    </row>
    <row r="30" spans="1:14" s="19" customFormat="1" ht="57.75" customHeight="1" x14ac:dyDescent="0.3">
      <c r="C30" s="241" t="s">
        <v>2843</v>
      </c>
      <c r="D30" s="568" t="s">
        <v>2398</v>
      </c>
      <c r="E30" s="568" t="s">
        <v>2399</v>
      </c>
      <c r="F30" s="568" t="s">
        <v>2400</v>
      </c>
      <c r="G30" s="568" t="s">
        <v>2401</v>
      </c>
      <c r="H30" s="568" t="s">
        <v>2938</v>
      </c>
      <c r="I30" s="568" t="s">
        <v>2939</v>
      </c>
      <c r="J30" s="568" t="s">
        <v>2940</v>
      </c>
      <c r="K30" s="568" t="s">
        <v>2941</v>
      </c>
      <c r="L30" s="568" t="s">
        <v>2942</v>
      </c>
      <c r="M30" s="568" t="s">
        <v>2943</v>
      </c>
    </row>
    <row r="31" spans="1:14" s="19" customFormat="1" ht="57.75" customHeight="1" x14ac:dyDescent="0.3">
      <c r="C31" s="244" t="s">
        <v>979</v>
      </c>
      <c r="D31" s="568" t="s">
        <v>2858</v>
      </c>
      <c r="E31" s="568" t="s">
        <v>2859</v>
      </c>
      <c r="F31" s="568" t="s">
        <v>2867</v>
      </c>
      <c r="G31" s="568" t="s">
        <v>2868</v>
      </c>
      <c r="H31" s="567" t="s">
        <v>2944</v>
      </c>
      <c r="I31" s="567" t="s">
        <v>2945</v>
      </c>
      <c r="J31" s="567" t="s">
        <v>2946</v>
      </c>
      <c r="K31" s="567" t="s">
        <v>2947</v>
      </c>
      <c r="L31" s="567" t="s">
        <v>2948</v>
      </c>
      <c r="M31" s="567" t="s">
        <v>2949</v>
      </c>
    </row>
    <row r="32" spans="1:14" s="19" customFormat="1" ht="39.950000000000003" customHeight="1" x14ac:dyDescent="0.3">
      <c r="C32" s="544" t="s">
        <v>177</v>
      </c>
      <c r="D32" s="568" t="s">
        <v>2402</v>
      </c>
      <c r="E32" s="568" t="s">
        <v>2403</v>
      </c>
      <c r="F32" s="569"/>
      <c r="G32" s="569"/>
      <c r="H32" s="567" t="s">
        <v>2950</v>
      </c>
      <c r="I32" s="567" t="s">
        <v>2951</v>
      </c>
      <c r="J32" s="567" t="s">
        <v>2952</v>
      </c>
      <c r="K32" s="567" t="s">
        <v>2953</v>
      </c>
      <c r="L32" s="567" t="s">
        <v>2954</v>
      </c>
      <c r="M32" s="567" t="s">
        <v>2955</v>
      </c>
    </row>
    <row r="33" spans="1:13" s="19" customFormat="1" ht="16.5" x14ac:dyDescent="0.3"/>
    <row r="34" spans="1:13" ht="17.25" x14ac:dyDescent="0.3">
      <c r="C34" s="234" t="s">
        <v>991</v>
      </c>
      <c r="D34" s="235"/>
      <c r="E34" s="235"/>
      <c r="F34" s="235"/>
      <c r="G34" s="236"/>
      <c r="H34" s="236"/>
      <c r="I34" s="235"/>
      <c r="J34" s="237"/>
      <c r="K34" s="237"/>
      <c r="L34" s="237"/>
      <c r="M34" s="237"/>
    </row>
    <row r="35" spans="1:13" ht="16.5" x14ac:dyDescent="0.3">
      <c r="C35" s="19"/>
      <c r="D35" s="19"/>
      <c r="E35" s="19"/>
      <c r="F35" s="19"/>
      <c r="G35" s="19"/>
      <c r="H35" s="19"/>
      <c r="I35" s="19"/>
      <c r="J35" s="19"/>
      <c r="K35" s="19"/>
      <c r="L35" s="19"/>
      <c r="M35" s="19"/>
    </row>
    <row r="36" spans="1:13" ht="78.75" customHeight="1" x14ac:dyDescent="0.25">
      <c r="C36" s="879" t="s">
        <v>992</v>
      </c>
      <c r="D36" s="880"/>
      <c r="E36" s="880"/>
      <c r="F36" s="880"/>
      <c r="G36" s="880"/>
      <c r="H36" s="880"/>
      <c r="I36" s="880"/>
      <c r="J36" s="880"/>
      <c r="K36" s="880"/>
      <c r="L36" s="881"/>
      <c r="M36" s="263"/>
    </row>
    <row r="37" spans="1:13" ht="16.5" x14ac:dyDescent="0.3">
      <c r="C37" s="19"/>
      <c r="D37" s="19"/>
      <c r="E37" s="19"/>
      <c r="F37" s="19"/>
      <c r="G37" s="19"/>
      <c r="H37" s="19"/>
      <c r="I37" s="19"/>
      <c r="J37" s="19"/>
      <c r="K37" s="19"/>
      <c r="L37" s="19"/>
      <c r="M37" s="19"/>
    </row>
    <row r="38" spans="1:13" ht="17.25" x14ac:dyDescent="0.3">
      <c r="C38" s="238" t="s">
        <v>971</v>
      </c>
      <c r="D38" s="19"/>
      <c r="E38" s="19"/>
      <c r="F38" s="19"/>
      <c r="G38" s="19"/>
      <c r="H38" s="19"/>
      <c r="I38" s="19"/>
      <c r="J38" s="19"/>
      <c r="K38" s="19"/>
      <c r="L38" s="19"/>
      <c r="M38" s="19"/>
    </row>
    <row r="41" spans="1:13" ht="15" customHeight="1" x14ac:dyDescent="0.25">
      <c r="C41" s="868"/>
      <c r="D41" s="889" t="s">
        <v>974</v>
      </c>
      <c r="E41" s="890" t="s">
        <v>977</v>
      </c>
      <c r="F41" s="890"/>
      <c r="G41" s="890"/>
      <c r="H41" s="890"/>
      <c r="I41" s="891"/>
    </row>
    <row r="42" spans="1:13" x14ac:dyDescent="0.25">
      <c r="A42" s="28">
        <v>500</v>
      </c>
      <c r="C42" s="869"/>
      <c r="D42" s="889"/>
      <c r="E42" s="264" t="s">
        <v>222</v>
      </c>
      <c r="F42" s="219" t="s">
        <v>223</v>
      </c>
      <c r="G42" s="219" t="s">
        <v>224</v>
      </c>
      <c r="H42" s="219" t="s">
        <v>225</v>
      </c>
      <c r="I42" s="219" t="s">
        <v>227</v>
      </c>
    </row>
    <row r="43" spans="1:13" ht="57.75" customHeight="1" x14ac:dyDescent="0.25">
      <c r="C43" s="265" t="s">
        <v>993</v>
      </c>
      <c r="D43" s="139" t="s">
        <v>2404</v>
      </c>
      <c r="E43" s="139" t="s">
        <v>2405</v>
      </c>
      <c r="F43" s="139" t="s">
        <v>2406</v>
      </c>
      <c r="G43" s="139" t="s">
        <v>2407</v>
      </c>
      <c r="H43" s="139" t="s">
        <v>2408</v>
      </c>
      <c r="I43" s="139" t="s">
        <v>2409</v>
      </c>
    </row>
    <row r="44" spans="1:13" ht="57.75" customHeight="1" x14ac:dyDescent="0.25">
      <c r="C44" s="183" t="s">
        <v>994</v>
      </c>
      <c r="D44" s="139" t="s">
        <v>2403</v>
      </c>
      <c r="E44" s="139" t="s">
        <v>2410</v>
      </c>
      <c r="F44" s="139" t="s">
        <v>2411</v>
      </c>
      <c r="G44" s="139" t="s">
        <v>2412</v>
      </c>
      <c r="H44" s="139" t="s">
        <v>2413</v>
      </c>
      <c r="I44" s="139" t="s">
        <v>2414</v>
      </c>
    </row>
    <row r="45" spans="1:13" ht="57.75" customHeight="1" x14ac:dyDescent="0.25">
      <c r="C45" s="183" t="s">
        <v>995</v>
      </c>
      <c r="D45" s="570" t="s">
        <v>3501</v>
      </c>
      <c r="E45" s="570" t="s">
        <v>3501</v>
      </c>
      <c r="F45" s="570" t="s">
        <v>3501</v>
      </c>
      <c r="G45" s="570" t="s">
        <v>3501</v>
      </c>
      <c r="H45" s="570" t="s">
        <v>3501</v>
      </c>
      <c r="I45" s="570" t="s">
        <v>3501</v>
      </c>
    </row>
    <row r="46" spans="1:13" ht="57.75" customHeight="1" x14ac:dyDescent="0.25">
      <c r="C46" s="183" t="s">
        <v>996</v>
      </c>
      <c r="D46" s="581" t="s">
        <v>3502</v>
      </c>
      <c r="E46" s="581" t="s">
        <v>3502</v>
      </c>
      <c r="F46" s="581" t="s">
        <v>3502</v>
      </c>
      <c r="G46" s="581" t="s">
        <v>3502</v>
      </c>
      <c r="H46" s="581" t="s">
        <v>3502</v>
      </c>
      <c r="I46" s="581" t="s">
        <v>3502</v>
      </c>
    </row>
    <row r="47" spans="1:13" ht="25.5" customHeight="1" x14ac:dyDescent="0.25">
      <c r="C47" s="870"/>
      <c r="D47" s="871"/>
      <c r="E47" s="871"/>
      <c r="F47" s="871"/>
      <c r="G47" s="871"/>
      <c r="H47" s="871"/>
      <c r="I47" s="872"/>
    </row>
    <row r="48" spans="1:13" ht="57.75" customHeight="1" x14ac:dyDescent="0.25">
      <c r="C48" s="265" t="s">
        <v>997</v>
      </c>
      <c r="D48" s="570" t="s">
        <v>2403</v>
      </c>
      <c r="E48" s="570" t="s">
        <v>2805</v>
      </c>
      <c r="F48" s="570" t="s">
        <v>2806</v>
      </c>
      <c r="G48" s="570" t="s">
        <v>2807</v>
      </c>
      <c r="H48" s="570" t="s">
        <v>2808</v>
      </c>
      <c r="I48" s="570" t="s">
        <v>2809</v>
      </c>
    </row>
    <row r="49" spans="3:9" ht="57.75" customHeight="1" x14ac:dyDescent="0.25">
      <c r="C49" s="183" t="s">
        <v>998</v>
      </c>
      <c r="D49" s="570" t="s">
        <v>3503</v>
      </c>
      <c r="E49" s="570" t="s">
        <v>3503</v>
      </c>
      <c r="F49" s="570" t="s">
        <v>3503</v>
      </c>
      <c r="G49" s="570" t="s">
        <v>3503</v>
      </c>
      <c r="H49" s="570" t="s">
        <v>3503</v>
      </c>
      <c r="I49" s="570" t="s">
        <v>3503</v>
      </c>
    </row>
    <row r="50" spans="3:9" ht="57.75" customHeight="1" x14ac:dyDescent="0.25">
      <c r="C50" s="183" t="s">
        <v>999</v>
      </c>
      <c r="D50" s="582" t="s">
        <v>3515</v>
      </c>
      <c r="E50" s="582" t="s">
        <v>3515</v>
      </c>
      <c r="F50" s="582" t="s">
        <v>3515</v>
      </c>
      <c r="G50" s="582" t="s">
        <v>3515</v>
      </c>
      <c r="H50" s="582" t="s">
        <v>3515</v>
      </c>
      <c r="I50" s="582" t="s">
        <v>3515</v>
      </c>
    </row>
    <row r="64" spans="3:9" s="2" customFormat="1" x14ac:dyDescent="0.25"/>
    <row r="65" spans="2:13" s="19" customFormat="1" ht="17.25" x14ac:dyDescent="0.3">
      <c r="B65" s="213"/>
      <c r="C65" s="234" t="s">
        <v>1000</v>
      </c>
      <c r="D65" s="235"/>
      <c r="E65" s="235"/>
      <c r="F65" s="235"/>
      <c r="G65" s="236"/>
      <c r="H65" s="236"/>
      <c r="I65" s="235"/>
      <c r="J65" s="237"/>
      <c r="K65" s="237"/>
      <c r="L65" s="237"/>
      <c r="M65" s="237"/>
    </row>
    <row r="66" spans="2:13" s="19" customFormat="1" ht="16.5" x14ac:dyDescent="0.3"/>
    <row r="67" spans="2:13" s="19" customFormat="1" ht="74.25" customHeight="1" x14ac:dyDescent="0.3">
      <c r="C67" s="859" t="s">
        <v>1001</v>
      </c>
      <c r="D67" s="860"/>
      <c r="E67" s="860"/>
      <c r="F67" s="860"/>
      <c r="G67" s="860"/>
      <c r="H67" s="860"/>
      <c r="I67" s="860"/>
      <c r="J67" s="860"/>
      <c r="K67" s="861"/>
      <c r="L67" s="263"/>
      <c r="M67" s="263"/>
    </row>
    <row r="68" spans="2:13" s="19" customFormat="1" ht="16.5" x14ac:dyDescent="0.3"/>
    <row r="69" spans="2:13" s="19" customFormat="1" ht="17.25" x14ac:dyDescent="0.3">
      <c r="C69" s="238" t="s">
        <v>971</v>
      </c>
    </row>
    <row r="70" spans="2:13" s="2" customFormat="1" x14ac:dyDescent="0.25"/>
    <row r="71" spans="2:13" ht="20.100000000000001" customHeight="1" x14ac:dyDescent="0.3">
      <c r="C71" s="887" t="s">
        <v>2248</v>
      </c>
      <c r="D71" s="888"/>
      <c r="E71" s="888"/>
      <c r="F71" s="888"/>
      <c r="G71" s="888"/>
      <c r="H71" s="888"/>
      <c r="I71" s="888"/>
      <c r="J71" s="888"/>
      <c r="K71" s="888"/>
    </row>
    <row r="72" spans="2:13" x14ac:dyDescent="0.25">
      <c r="C72" s="266"/>
      <c r="D72" s="267"/>
      <c r="E72" s="267"/>
      <c r="F72" s="267"/>
      <c r="G72" s="267"/>
      <c r="H72" s="267"/>
      <c r="I72" s="267"/>
      <c r="J72" s="267"/>
      <c r="K72" s="268"/>
    </row>
    <row r="73" spans="2:13" x14ac:dyDescent="0.25">
      <c r="C73" s="53"/>
      <c r="D73" s="11"/>
      <c r="E73" s="11"/>
      <c r="F73" s="11"/>
      <c r="G73" s="11"/>
      <c r="H73" s="11"/>
      <c r="I73" s="11"/>
      <c r="J73" s="11"/>
      <c r="K73" s="48"/>
    </row>
    <row r="74" spans="2:13" x14ac:dyDescent="0.25">
      <c r="C74" s="53"/>
      <c r="D74" s="11"/>
      <c r="E74" s="11"/>
      <c r="F74" s="11"/>
      <c r="G74" s="11"/>
      <c r="H74" s="11"/>
      <c r="I74" s="11"/>
      <c r="J74" s="11"/>
      <c r="K74" s="48"/>
    </row>
    <row r="75" spans="2:13" x14ac:dyDescent="0.25">
      <c r="C75" s="53"/>
      <c r="D75" s="11"/>
      <c r="E75" s="11"/>
      <c r="F75" s="11"/>
      <c r="G75" s="11"/>
      <c r="H75" s="11"/>
      <c r="I75" s="11"/>
      <c r="J75" s="11"/>
      <c r="K75" s="48"/>
    </row>
    <row r="76" spans="2:13" x14ac:dyDescent="0.25">
      <c r="C76" s="53"/>
      <c r="D76" s="11"/>
      <c r="E76" s="11"/>
      <c r="F76" s="11"/>
      <c r="G76" s="11"/>
      <c r="H76" s="11"/>
      <c r="I76" s="11"/>
      <c r="J76" s="11"/>
      <c r="K76" s="48"/>
    </row>
    <row r="77" spans="2:13" x14ac:dyDescent="0.25">
      <c r="C77" s="53"/>
      <c r="D77" s="11"/>
      <c r="E77" s="11"/>
      <c r="F77" s="11"/>
      <c r="G77" s="11"/>
      <c r="H77" s="11"/>
      <c r="I77" s="11"/>
      <c r="J77" s="11"/>
      <c r="K77" s="48"/>
    </row>
    <row r="78" spans="2:13" x14ac:dyDescent="0.25">
      <c r="C78" s="53"/>
      <c r="D78" s="11"/>
      <c r="E78" s="11"/>
      <c r="F78" s="11"/>
      <c r="G78" s="11"/>
      <c r="H78" s="11"/>
      <c r="I78" s="11"/>
      <c r="J78" s="11"/>
      <c r="K78" s="48"/>
    </row>
    <row r="79" spans="2:13" x14ac:dyDescent="0.25">
      <c r="C79" s="53"/>
      <c r="D79" s="11"/>
      <c r="E79" s="11"/>
      <c r="F79" s="11"/>
      <c r="G79" s="11"/>
      <c r="H79" s="11"/>
      <c r="I79" s="11"/>
      <c r="J79" s="11"/>
      <c r="K79" s="48"/>
    </row>
    <row r="80" spans="2:13" x14ac:dyDescent="0.25">
      <c r="C80" s="53"/>
      <c r="D80" s="11"/>
      <c r="E80" s="11"/>
      <c r="F80" s="11"/>
      <c r="G80" s="11"/>
      <c r="H80" s="11"/>
      <c r="I80" s="11"/>
      <c r="J80" s="11"/>
      <c r="K80" s="48"/>
    </row>
    <row r="81" spans="3:11" x14ac:dyDescent="0.25">
      <c r="C81" s="53"/>
      <c r="D81" s="11"/>
      <c r="E81" s="11"/>
      <c r="F81" s="11"/>
      <c r="G81" s="11"/>
      <c r="H81" s="11"/>
      <c r="I81" s="11"/>
      <c r="J81" s="11"/>
      <c r="K81" s="48"/>
    </row>
    <row r="82" spans="3:11" x14ac:dyDescent="0.25">
      <c r="C82" s="53"/>
      <c r="D82" s="11"/>
      <c r="E82" s="11"/>
      <c r="F82" s="11"/>
      <c r="G82" s="11"/>
      <c r="H82" s="11"/>
      <c r="I82" s="11"/>
      <c r="J82" s="11"/>
      <c r="K82" s="48"/>
    </row>
    <row r="83" spans="3:11" x14ac:dyDescent="0.25">
      <c r="C83" s="53"/>
      <c r="D83" s="11"/>
      <c r="E83" s="11"/>
      <c r="F83" s="11"/>
      <c r="G83" s="11"/>
      <c r="H83" s="11"/>
      <c r="I83" s="11"/>
      <c r="J83" s="11"/>
      <c r="K83" s="48"/>
    </row>
    <row r="84" spans="3:11" x14ac:dyDescent="0.25">
      <c r="C84" s="53"/>
      <c r="D84" s="11"/>
      <c r="E84" s="11"/>
      <c r="F84" s="11"/>
      <c r="G84" s="11"/>
      <c r="H84" s="11"/>
      <c r="I84" s="11"/>
      <c r="J84" s="11"/>
      <c r="K84" s="48"/>
    </row>
    <row r="85" spans="3:11" x14ac:dyDescent="0.25">
      <c r="C85" s="53"/>
      <c r="D85" s="11"/>
      <c r="E85" s="11"/>
      <c r="F85" s="11"/>
      <c r="G85" s="11"/>
      <c r="H85" s="11"/>
      <c r="I85" s="11"/>
      <c r="J85" s="11"/>
      <c r="K85" s="48"/>
    </row>
    <row r="86" spans="3:11" x14ac:dyDescent="0.25">
      <c r="C86" s="53"/>
      <c r="D86" s="11"/>
      <c r="E86" s="11"/>
      <c r="F86" s="11"/>
      <c r="G86" s="11"/>
      <c r="H86" s="11"/>
      <c r="I86" s="11"/>
      <c r="J86" s="11"/>
      <c r="K86" s="48"/>
    </row>
    <row r="87" spans="3:11" x14ac:dyDescent="0.25">
      <c r="C87" s="53"/>
      <c r="D87" s="11"/>
      <c r="E87" s="11"/>
      <c r="F87" s="11"/>
      <c r="G87" s="11"/>
      <c r="H87" s="11"/>
      <c r="I87" s="11"/>
      <c r="J87" s="11"/>
      <c r="K87" s="48"/>
    </row>
    <row r="88" spans="3:11" x14ac:dyDescent="0.25">
      <c r="C88" s="63"/>
      <c r="D88" s="66"/>
      <c r="E88" s="66"/>
      <c r="F88" s="66"/>
      <c r="G88" s="66"/>
      <c r="H88" s="66"/>
      <c r="I88" s="66"/>
      <c r="J88" s="66"/>
      <c r="K88" s="269"/>
    </row>
    <row r="89" spans="3:11" s="2" customFormat="1" x14ac:dyDescent="0.25">
      <c r="C89" s="11"/>
      <c r="D89" s="11"/>
      <c r="E89" s="11"/>
      <c r="F89" s="11"/>
      <c r="G89" s="11"/>
      <c r="H89" s="11"/>
      <c r="I89" s="11"/>
      <c r="J89" s="11"/>
      <c r="K89" s="11"/>
    </row>
    <row r="91" spans="3:11" ht="20.100000000000001" customHeight="1" x14ac:dyDescent="0.3">
      <c r="C91" s="884" t="s">
        <v>2249</v>
      </c>
      <c r="D91" s="885"/>
      <c r="E91" s="885"/>
      <c r="F91" s="885"/>
      <c r="G91" s="885"/>
      <c r="H91" s="885"/>
      <c r="I91" s="885"/>
      <c r="J91" s="885"/>
      <c r="K91" s="886"/>
    </row>
    <row r="92" spans="3:11" x14ac:dyDescent="0.25">
      <c r="C92" s="53"/>
      <c r="D92" s="11"/>
      <c r="E92" s="11"/>
      <c r="F92" s="11"/>
      <c r="G92" s="11"/>
      <c r="H92" s="11"/>
      <c r="I92" s="11"/>
      <c r="J92" s="11"/>
      <c r="K92" s="48"/>
    </row>
    <row r="93" spans="3:11" x14ac:dyDescent="0.25">
      <c r="C93" s="53"/>
      <c r="D93" s="11"/>
      <c r="E93" s="11"/>
      <c r="F93" s="11"/>
      <c r="G93" s="11"/>
      <c r="H93" s="11"/>
      <c r="I93" s="11"/>
      <c r="J93" s="11"/>
      <c r="K93" s="48"/>
    </row>
    <row r="94" spans="3:11" x14ac:dyDescent="0.25">
      <c r="C94" s="53"/>
      <c r="D94" s="11"/>
      <c r="E94" s="11"/>
      <c r="F94" s="11"/>
      <c r="G94" s="11"/>
      <c r="H94" s="11"/>
      <c r="I94" s="11"/>
      <c r="J94" s="11"/>
      <c r="K94" s="48"/>
    </row>
    <row r="95" spans="3:11" x14ac:dyDescent="0.25">
      <c r="C95" s="53"/>
      <c r="D95" s="11"/>
      <c r="E95" s="11"/>
      <c r="F95" s="11"/>
      <c r="G95" s="11"/>
      <c r="H95" s="11"/>
      <c r="I95" s="11"/>
      <c r="J95" s="11"/>
      <c r="K95" s="48"/>
    </row>
    <row r="96" spans="3:11" x14ac:dyDescent="0.25">
      <c r="C96" s="53"/>
      <c r="D96" s="11"/>
      <c r="E96" s="11"/>
      <c r="F96" s="11"/>
      <c r="G96" s="11"/>
      <c r="H96" s="11"/>
      <c r="I96" s="11"/>
      <c r="J96" s="11"/>
      <c r="K96" s="48"/>
    </row>
    <row r="97" spans="3:11" x14ac:dyDescent="0.25">
      <c r="C97" s="53"/>
      <c r="D97" s="11"/>
      <c r="E97" s="11"/>
      <c r="F97" s="11"/>
      <c r="G97" s="11"/>
      <c r="H97" s="11"/>
      <c r="I97" s="11"/>
      <c r="J97" s="11"/>
      <c r="K97" s="48"/>
    </row>
    <row r="98" spans="3:11" x14ac:dyDescent="0.25">
      <c r="C98" s="53"/>
      <c r="D98" s="11"/>
      <c r="E98" s="11"/>
      <c r="F98" s="11"/>
      <c r="G98" s="11"/>
      <c r="H98" s="11"/>
      <c r="I98" s="11"/>
      <c r="J98" s="11"/>
      <c r="K98" s="48"/>
    </row>
    <row r="99" spans="3:11" x14ac:dyDescent="0.25">
      <c r="C99" s="53"/>
      <c r="D99" s="11"/>
      <c r="E99" s="11"/>
      <c r="F99" s="11"/>
      <c r="G99" s="11"/>
      <c r="H99" s="11"/>
      <c r="I99" s="11"/>
      <c r="J99" s="11"/>
      <c r="K99" s="48"/>
    </row>
    <row r="100" spans="3:11" x14ac:dyDescent="0.25">
      <c r="C100" s="53"/>
      <c r="D100" s="11"/>
      <c r="E100" s="11"/>
      <c r="F100" s="11"/>
      <c r="G100" s="11"/>
      <c r="H100" s="11"/>
      <c r="I100" s="11"/>
      <c r="J100" s="11"/>
      <c r="K100" s="48"/>
    </row>
    <row r="101" spans="3:11" x14ac:dyDescent="0.25">
      <c r="C101" s="53"/>
      <c r="D101" s="11"/>
      <c r="E101" s="11"/>
      <c r="F101" s="11"/>
      <c r="G101" s="11"/>
      <c r="H101" s="11"/>
      <c r="I101" s="11"/>
      <c r="J101" s="11"/>
      <c r="K101" s="48"/>
    </row>
    <row r="102" spans="3:11" x14ac:dyDescent="0.25">
      <c r="C102" s="53"/>
      <c r="D102" s="11"/>
      <c r="E102" s="11"/>
      <c r="F102" s="11"/>
      <c r="G102" s="11"/>
      <c r="H102" s="11"/>
      <c r="I102" s="11"/>
      <c r="J102" s="11"/>
      <c r="K102" s="48"/>
    </row>
    <row r="103" spans="3:11" x14ac:dyDescent="0.25">
      <c r="C103" s="53"/>
      <c r="D103" s="11"/>
      <c r="E103" s="11"/>
      <c r="F103" s="11"/>
      <c r="G103" s="11"/>
      <c r="H103" s="11"/>
      <c r="I103" s="11"/>
      <c r="J103" s="11"/>
      <c r="K103" s="48"/>
    </row>
    <row r="104" spans="3:11" x14ac:dyDescent="0.25">
      <c r="C104" s="53"/>
      <c r="D104" s="11"/>
      <c r="E104" s="11"/>
      <c r="F104" s="11"/>
      <c r="G104" s="11"/>
      <c r="H104" s="11"/>
      <c r="I104" s="11"/>
      <c r="J104" s="11"/>
      <c r="K104" s="48"/>
    </row>
    <row r="105" spans="3:11" x14ac:dyDescent="0.25">
      <c r="C105" s="53"/>
      <c r="D105" s="11"/>
      <c r="E105" s="11"/>
      <c r="F105" s="11"/>
      <c r="G105" s="11"/>
      <c r="H105" s="11"/>
      <c r="I105" s="11"/>
      <c r="J105" s="11"/>
      <c r="K105" s="48"/>
    </row>
    <row r="106" spans="3:11" x14ac:dyDescent="0.25">
      <c r="C106" s="53"/>
      <c r="D106" s="11"/>
      <c r="E106" s="11"/>
      <c r="F106" s="11"/>
      <c r="G106" s="11"/>
      <c r="H106" s="11"/>
      <c r="I106" s="11"/>
      <c r="J106" s="11"/>
      <c r="K106" s="48"/>
    </row>
    <row r="107" spans="3:11" x14ac:dyDescent="0.25">
      <c r="C107" s="53"/>
      <c r="D107" s="11"/>
      <c r="E107" s="11"/>
      <c r="F107" s="11"/>
      <c r="G107" s="11"/>
      <c r="H107" s="11"/>
      <c r="I107" s="11"/>
      <c r="J107" s="11"/>
      <c r="K107" s="48"/>
    </row>
    <row r="108" spans="3:11" x14ac:dyDescent="0.25">
      <c r="C108" s="63"/>
      <c r="D108" s="66"/>
      <c r="E108" s="66"/>
      <c r="F108" s="66"/>
      <c r="G108" s="66"/>
      <c r="H108" s="66"/>
      <c r="I108" s="66"/>
      <c r="J108" s="66"/>
      <c r="K108" s="269"/>
    </row>
    <row r="109" spans="3:11" s="2" customFormat="1" x14ac:dyDescent="0.25">
      <c r="C109" s="11"/>
      <c r="D109" s="11"/>
      <c r="E109" s="11"/>
      <c r="F109" s="11"/>
      <c r="G109" s="11"/>
      <c r="H109" s="11"/>
      <c r="I109" s="11"/>
      <c r="J109" s="11"/>
      <c r="K109" s="11"/>
    </row>
    <row r="111" spans="3:11" ht="20.100000000000001" customHeight="1" x14ac:dyDescent="0.3">
      <c r="C111" s="882" t="s">
        <v>2250</v>
      </c>
      <c r="D111" s="883"/>
      <c r="E111" s="883"/>
      <c r="F111" s="883"/>
      <c r="G111" s="883"/>
      <c r="H111" s="883"/>
      <c r="I111" s="883"/>
      <c r="J111" s="883"/>
      <c r="K111" s="883"/>
    </row>
    <row r="112" spans="3:11" x14ac:dyDescent="0.25">
      <c r="C112" s="266"/>
      <c r="D112" s="267"/>
      <c r="E112" s="267"/>
      <c r="F112" s="267"/>
      <c r="G112" s="267"/>
      <c r="H112" s="267"/>
      <c r="I112" s="267"/>
      <c r="J112" s="267"/>
      <c r="K112" s="268"/>
    </row>
    <row r="113" spans="3:11" x14ac:dyDescent="0.25">
      <c r="C113" s="53"/>
      <c r="D113" s="11"/>
      <c r="E113" s="11"/>
      <c r="F113" s="11"/>
      <c r="G113" s="11"/>
      <c r="H113" s="11"/>
      <c r="I113" s="11"/>
      <c r="J113" s="11"/>
      <c r="K113" s="48"/>
    </row>
    <row r="114" spans="3:11" x14ac:dyDescent="0.25">
      <c r="C114" s="53"/>
      <c r="D114" s="11"/>
      <c r="E114" s="11"/>
      <c r="F114" s="11"/>
      <c r="G114" s="11"/>
      <c r="H114" s="11"/>
      <c r="I114" s="11"/>
      <c r="J114" s="11"/>
      <c r="K114" s="48"/>
    </row>
    <row r="115" spans="3:11" x14ac:dyDescent="0.25">
      <c r="C115" s="53"/>
      <c r="D115" s="11"/>
      <c r="E115" s="11"/>
      <c r="F115" s="11"/>
      <c r="G115" s="11"/>
      <c r="H115" s="11"/>
      <c r="I115" s="11"/>
      <c r="J115" s="11"/>
      <c r="K115" s="48"/>
    </row>
    <row r="116" spans="3:11" x14ac:dyDescent="0.25">
      <c r="C116" s="53"/>
      <c r="D116" s="11"/>
      <c r="E116" s="11"/>
      <c r="F116" s="11"/>
      <c r="G116" s="11"/>
      <c r="H116" s="11"/>
      <c r="I116" s="11"/>
      <c r="J116" s="11"/>
      <c r="K116" s="48"/>
    </row>
    <row r="117" spans="3:11" x14ac:dyDescent="0.25">
      <c r="C117" s="53"/>
      <c r="D117" s="11"/>
      <c r="E117" s="11"/>
      <c r="F117" s="11"/>
      <c r="G117" s="11"/>
      <c r="H117" s="11"/>
      <c r="I117" s="11"/>
      <c r="J117" s="11"/>
      <c r="K117" s="48"/>
    </row>
    <row r="118" spans="3:11" x14ac:dyDescent="0.25">
      <c r="C118" s="53"/>
      <c r="D118" s="11"/>
      <c r="E118" s="11"/>
      <c r="F118" s="11"/>
      <c r="G118" s="11"/>
      <c r="H118" s="11"/>
      <c r="I118" s="11"/>
      <c r="J118" s="11"/>
      <c r="K118" s="48"/>
    </row>
    <row r="119" spans="3:11" x14ac:dyDescent="0.25">
      <c r="C119" s="53"/>
      <c r="D119" s="11"/>
      <c r="E119" s="11"/>
      <c r="F119" s="11"/>
      <c r="G119" s="11"/>
      <c r="H119" s="11"/>
      <c r="I119" s="11"/>
      <c r="J119" s="11"/>
      <c r="K119" s="48"/>
    </row>
    <row r="120" spans="3:11" x14ac:dyDescent="0.25">
      <c r="C120" s="53"/>
      <c r="D120" s="11"/>
      <c r="E120" s="11"/>
      <c r="F120" s="11"/>
      <c r="G120" s="11"/>
      <c r="H120" s="11"/>
      <c r="I120" s="11"/>
      <c r="J120" s="11"/>
      <c r="K120" s="48"/>
    </row>
    <row r="121" spans="3:11" x14ac:dyDescent="0.25">
      <c r="C121" s="53"/>
      <c r="D121" s="11"/>
      <c r="E121" s="11"/>
      <c r="F121" s="11"/>
      <c r="G121" s="11"/>
      <c r="H121" s="11"/>
      <c r="I121" s="11"/>
      <c r="J121" s="11"/>
      <c r="K121" s="48"/>
    </row>
    <row r="122" spans="3:11" x14ac:dyDescent="0.25">
      <c r="C122" s="53"/>
      <c r="D122" s="11"/>
      <c r="E122" s="11"/>
      <c r="F122" s="11"/>
      <c r="G122" s="11"/>
      <c r="H122" s="11"/>
      <c r="I122" s="11"/>
      <c r="J122" s="11"/>
      <c r="K122" s="48"/>
    </row>
    <row r="123" spans="3:11" x14ac:dyDescent="0.25">
      <c r="C123" s="53"/>
      <c r="D123" s="11"/>
      <c r="E123" s="11"/>
      <c r="F123" s="11"/>
      <c r="G123" s="11"/>
      <c r="H123" s="11"/>
      <c r="I123" s="11"/>
      <c r="J123" s="11"/>
      <c r="K123" s="48"/>
    </row>
    <row r="124" spans="3:11" x14ac:dyDescent="0.25">
      <c r="C124" s="53"/>
      <c r="D124" s="11"/>
      <c r="E124" s="11"/>
      <c r="F124" s="11"/>
      <c r="G124" s="11"/>
      <c r="H124" s="11"/>
      <c r="I124" s="11"/>
      <c r="J124" s="11"/>
      <c r="K124" s="48"/>
    </row>
    <row r="125" spans="3:11" x14ac:dyDescent="0.25">
      <c r="C125" s="53"/>
      <c r="D125" s="11"/>
      <c r="E125" s="11"/>
      <c r="F125" s="11"/>
      <c r="G125" s="11"/>
      <c r="H125" s="11"/>
      <c r="I125" s="11"/>
      <c r="J125" s="11"/>
      <c r="K125" s="48"/>
    </row>
    <row r="126" spans="3:11" x14ac:dyDescent="0.25">
      <c r="C126" s="53"/>
      <c r="D126" s="11"/>
      <c r="E126" s="11"/>
      <c r="F126" s="11"/>
      <c r="G126" s="11"/>
      <c r="H126" s="11"/>
      <c r="I126" s="11"/>
      <c r="J126" s="11"/>
      <c r="K126" s="48"/>
    </row>
    <row r="127" spans="3:11" x14ac:dyDescent="0.25">
      <c r="C127" s="53"/>
      <c r="D127" s="11"/>
      <c r="E127" s="11"/>
      <c r="F127" s="11"/>
      <c r="G127" s="11"/>
      <c r="H127" s="11"/>
      <c r="I127" s="11"/>
      <c r="J127" s="11"/>
      <c r="K127" s="48"/>
    </row>
    <row r="128" spans="3:11" x14ac:dyDescent="0.25">
      <c r="C128" s="63"/>
      <c r="D128" s="66"/>
      <c r="E128" s="66"/>
      <c r="F128" s="66"/>
      <c r="G128" s="66"/>
      <c r="H128" s="66"/>
      <c r="I128" s="66"/>
      <c r="J128" s="66"/>
      <c r="K128" s="269"/>
    </row>
  </sheetData>
  <sheetProtection formatColumns="0"/>
  <mergeCells count="25">
    <mergeCell ref="N14:N15"/>
    <mergeCell ref="M27:M28"/>
    <mergeCell ref="C23:L23"/>
    <mergeCell ref="C36:L36"/>
    <mergeCell ref="C111:K111"/>
    <mergeCell ref="C91:K91"/>
    <mergeCell ref="C71:K71"/>
    <mergeCell ref="D41:D42"/>
    <mergeCell ref="E41:I41"/>
    <mergeCell ref="C27:C28"/>
    <mergeCell ref="D27:D28"/>
    <mergeCell ref="E27:E28"/>
    <mergeCell ref="F27:F28"/>
    <mergeCell ref="C67:K67"/>
    <mergeCell ref="G27:G28"/>
    <mergeCell ref="H27:L27"/>
    <mergeCell ref="C41:C42"/>
    <mergeCell ref="C47:I47"/>
    <mergeCell ref="C10:M10"/>
    <mergeCell ref="C14:C15"/>
    <mergeCell ref="D14:D15"/>
    <mergeCell ref="E14:E15"/>
    <mergeCell ref="F14:F15"/>
    <mergeCell ref="G14:G15"/>
    <mergeCell ref="H14:M14"/>
  </mergeCells>
  <pageMargins left="0.70866141732283472" right="0.70866141732283472" top="0.74803149606299213" bottom="0.74803149606299213" header="0.31496062992125984" footer="0.31496062992125984"/>
  <pageSetup paperSize="9" scale="51" fitToHeight="0" orientation="landscape" r:id="rId1"/>
  <headerFooter scaleWithDoc="0">
    <oddHeader>&amp;R&amp;F</oddHeader>
    <oddFooter>&amp;L&amp;D &amp;T&amp;C&amp;1#&amp;"Calibri,Regular"&amp;10 Classification: Confidential&amp;RPage &amp;P of &amp;N</oddFooter>
  </headerFooter>
  <rowBreaks count="3" manualBreakCount="3">
    <brk id="33" max="17" man="1"/>
    <brk id="63" max="17" man="1"/>
    <brk id="109" max="15" man="1"/>
  </row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2">
    <tabColor rgb="FFFFFF00"/>
    <pageSetUpPr fitToPage="1"/>
  </sheetPr>
  <dimension ref="A1:Z76"/>
  <sheetViews>
    <sheetView showGridLines="0" zoomScaleNormal="100" workbookViewId="0"/>
  </sheetViews>
  <sheetFormatPr defaultRowHeight="15" x14ac:dyDescent="0.25"/>
  <cols>
    <col min="1" max="1" width="2" style="2" customWidth="1"/>
    <col min="2" max="2" width="4.28515625" style="2" customWidth="1"/>
    <col min="3" max="3" width="35.140625" style="2" customWidth="1"/>
    <col min="4" max="13" width="18" style="2" customWidth="1"/>
    <col min="14" max="26" width="10.42578125" style="2" hidden="1" customWidth="1"/>
    <col min="27" max="27" width="0" hidden="1" customWidth="1"/>
  </cols>
  <sheetData>
    <row r="1" spans="1:13" s="19" customFormat="1" ht="16.5" x14ac:dyDescent="0.3">
      <c r="A1" s="3"/>
    </row>
    <row r="2" spans="1:13" s="19" customFormat="1" ht="16.5" x14ac:dyDescent="0.3">
      <c r="A2" s="3"/>
    </row>
    <row r="3" spans="1:13" s="19" customFormat="1" ht="16.5" x14ac:dyDescent="0.3">
      <c r="A3" s="3"/>
    </row>
    <row r="4" spans="1:13" s="19" customFormat="1" ht="20.25" x14ac:dyDescent="0.35">
      <c r="A4" s="3"/>
      <c r="B4" s="210"/>
      <c r="C4" s="232" t="s">
        <v>83</v>
      </c>
      <c r="D4" s="211"/>
      <c r="E4" s="211"/>
      <c r="F4" s="211"/>
      <c r="G4" s="155"/>
      <c r="H4" s="211"/>
      <c r="I4" s="233"/>
      <c r="J4" s="233"/>
      <c r="K4" s="233"/>
      <c r="L4" s="155" t="s">
        <v>124</v>
      </c>
      <c r="M4" s="156" t="str">
        <f>'010'!E8</f>
        <v>1234</v>
      </c>
    </row>
    <row r="5" spans="1:13" s="19" customFormat="1" ht="16.5" x14ac:dyDescent="0.3">
      <c r="A5" s="3"/>
      <c r="B5" s="213"/>
      <c r="C5" s="213"/>
      <c r="D5" s="214"/>
      <c r="E5" s="214"/>
      <c r="F5" s="214"/>
      <c r="G5" s="215"/>
      <c r="H5" s="214"/>
    </row>
    <row r="6" spans="1:13" s="19" customFormat="1" ht="17.25" x14ac:dyDescent="0.3">
      <c r="A6" s="3"/>
      <c r="B6" s="213"/>
      <c r="C6" s="216" t="s">
        <v>2335</v>
      </c>
      <c r="D6" s="211"/>
      <c r="E6" s="211"/>
      <c r="F6" s="211"/>
      <c r="G6" s="155"/>
      <c r="H6" s="211"/>
      <c r="I6" s="233"/>
      <c r="J6" s="233"/>
      <c r="K6" s="233"/>
      <c r="L6" s="233"/>
    </row>
    <row r="7" spans="1:13" s="19" customFormat="1" ht="17.25" x14ac:dyDescent="0.3">
      <c r="A7" s="3"/>
      <c r="B7" s="213"/>
      <c r="C7" s="103"/>
      <c r="D7" s="214"/>
      <c r="E7" s="214"/>
      <c r="F7" s="214"/>
      <c r="G7" s="215"/>
      <c r="H7" s="214"/>
      <c r="I7" s="102"/>
      <c r="J7" s="102"/>
      <c r="K7" s="102"/>
      <c r="L7" s="102"/>
    </row>
    <row r="8" spans="1:13" s="19" customFormat="1" ht="17.25" x14ac:dyDescent="0.3">
      <c r="B8" s="213"/>
      <c r="C8" s="234" t="s">
        <v>970</v>
      </c>
      <c r="D8" s="235"/>
      <c r="E8" s="235"/>
      <c r="F8" s="235"/>
      <c r="G8" s="236"/>
      <c r="H8" s="235"/>
      <c r="I8" s="237"/>
      <c r="J8" s="237"/>
      <c r="K8" s="237"/>
      <c r="L8" s="237"/>
    </row>
    <row r="9" spans="1:13" s="19" customFormat="1" ht="16.5" x14ac:dyDescent="0.3"/>
    <row r="10" spans="1:13" s="19" customFormat="1" ht="300" customHeight="1" x14ac:dyDescent="0.3">
      <c r="C10" s="825" t="s">
        <v>3065</v>
      </c>
      <c r="D10" s="826"/>
      <c r="E10" s="826"/>
      <c r="F10" s="826"/>
      <c r="G10" s="826"/>
      <c r="H10" s="826"/>
      <c r="I10" s="826"/>
      <c r="J10" s="826"/>
      <c r="K10" s="826"/>
      <c r="L10" s="827"/>
    </row>
    <row r="11" spans="1:13" s="19" customFormat="1" ht="12.75" customHeight="1" x14ac:dyDescent="0.3"/>
    <row r="12" spans="1:13" s="19" customFormat="1" ht="17.25" x14ac:dyDescent="0.3">
      <c r="C12" s="238" t="s">
        <v>971</v>
      </c>
    </row>
    <row r="14" spans="1:13" s="19" customFormat="1" ht="38.25" customHeight="1" x14ac:dyDescent="0.3">
      <c r="C14" s="853" t="s">
        <v>972</v>
      </c>
      <c r="D14" s="851" t="s">
        <v>973</v>
      </c>
      <c r="E14" s="851" t="s">
        <v>974</v>
      </c>
      <c r="F14" s="851" t="s">
        <v>975</v>
      </c>
      <c r="G14" s="856" t="s">
        <v>976</v>
      </c>
      <c r="H14" s="894" t="s">
        <v>977</v>
      </c>
      <c r="I14" s="895"/>
      <c r="J14" s="895"/>
      <c r="K14" s="895"/>
      <c r="L14" s="896"/>
      <c r="M14" s="494" t="s">
        <v>2203</v>
      </c>
    </row>
    <row r="15" spans="1:13" s="19" customFormat="1" ht="16.5" x14ac:dyDescent="0.3">
      <c r="C15" s="854"/>
      <c r="D15" s="892"/>
      <c r="E15" s="892"/>
      <c r="F15" s="892"/>
      <c r="G15" s="893"/>
      <c r="H15" s="219" t="s">
        <v>222</v>
      </c>
      <c r="I15" s="219" t="s">
        <v>223</v>
      </c>
      <c r="J15" s="219" t="s">
        <v>224</v>
      </c>
      <c r="K15" s="219" t="s">
        <v>225</v>
      </c>
      <c r="L15" s="219" t="s">
        <v>227</v>
      </c>
      <c r="M15" s="219" t="s">
        <v>227</v>
      </c>
    </row>
    <row r="16" spans="1:13" s="19" customFormat="1" ht="16.5" x14ac:dyDescent="0.3">
      <c r="C16" s="855"/>
      <c r="D16" s="435" t="s">
        <v>172</v>
      </c>
      <c r="E16" s="435" t="s">
        <v>173</v>
      </c>
      <c r="F16" s="435" t="s">
        <v>184</v>
      </c>
      <c r="G16" s="435" t="s">
        <v>185</v>
      </c>
      <c r="H16" s="219" t="s">
        <v>186</v>
      </c>
      <c r="I16" s="219" t="s">
        <v>187</v>
      </c>
      <c r="J16" s="219" t="s">
        <v>188</v>
      </c>
      <c r="K16" s="219" t="s">
        <v>189</v>
      </c>
      <c r="L16" s="219" t="s">
        <v>190</v>
      </c>
      <c r="M16" s="219" t="s">
        <v>2206</v>
      </c>
    </row>
    <row r="17" spans="1:26" s="19" customFormat="1" ht="39.950000000000003" customHeight="1" x14ac:dyDescent="0.3">
      <c r="C17" s="241" t="s">
        <v>2397</v>
      </c>
      <c r="D17" s="421">
        <v>0</v>
      </c>
      <c r="E17" s="421">
        <v>0</v>
      </c>
      <c r="F17" s="421" t="s">
        <v>31</v>
      </c>
      <c r="G17" s="421" t="s">
        <v>31</v>
      </c>
      <c r="H17" s="421">
        <v>0</v>
      </c>
      <c r="I17" s="442" t="s">
        <v>2083</v>
      </c>
      <c r="J17" s="442" t="s">
        <v>2084</v>
      </c>
      <c r="K17" s="442" t="s">
        <v>2085</v>
      </c>
      <c r="L17" s="441" t="s">
        <v>2135</v>
      </c>
      <c r="M17" s="441"/>
      <c r="N17" s="242">
        <f>E17</f>
        <v>0</v>
      </c>
      <c r="O17" s="143">
        <f t="shared" ref="O17:S17" si="0">H17</f>
        <v>0</v>
      </c>
      <c r="P17" s="143" t="str">
        <f t="shared" si="0"/>
        <v>&gt; 50th w: if &lt; 50th</v>
      </c>
      <c r="Q17" s="143" t="str">
        <f t="shared" si="0"/>
        <v>&gt; 75th w: if &lt; 75th</v>
      </c>
      <c r="R17" s="143" t="str">
        <f t="shared" si="0"/>
        <v>&gt; 90th w: if &lt; 90th</v>
      </c>
      <c r="S17" s="143" t="str">
        <f t="shared" si="0"/>
        <v>&gt; 95th w: if &lt; 95th
w: if &lt; A</v>
      </c>
      <c r="Z17" s="143">
        <f>D17</f>
        <v>0</v>
      </c>
    </row>
    <row r="18" spans="1:26" s="19" customFormat="1" ht="39.950000000000003" customHeight="1" x14ac:dyDescent="0.3">
      <c r="C18" s="241" t="s">
        <v>2843</v>
      </c>
      <c r="D18" s="421">
        <v>0</v>
      </c>
      <c r="E18" s="421">
        <v>0</v>
      </c>
      <c r="F18" s="421" t="s">
        <v>31</v>
      </c>
      <c r="G18" s="421" t="s">
        <v>31</v>
      </c>
      <c r="H18" s="421">
        <v>0</v>
      </c>
      <c r="I18" s="442" t="s">
        <v>2083</v>
      </c>
      <c r="J18" s="442" t="s">
        <v>2084</v>
      </c>
      <c r="K18" s="442" t="s">
        <v>2085</v>
      </c>
      <c r="L18" s="441" t="s">
        <v>2135</v>
      </c>
      <c r="M18" s="441"/>
      <c r="N18" s="242">
        <f>E18</f>
        <v>0</v>
      </c>
      <c r="O18" s="143">
        <f t="shared" ref="O18" si="1">H18</f>
        <v>0</v>
      </c>
      <c r="P18" s="143" t="str">
        <f t="shared" ref="P18" si="2">I18</f>
        <v>&gt; 50th w: if &lt; 50th</v>
      </c>
      <c r="Q18" s="143" t="str">
        <f t="shared" ref="Q18" si="3">J18</f>
        <v>&gt; 75th w: if &lt; 75th</v>
      </c>
      <c r="R18" s="143" t="str">
        <f t="shared" ref="R18" si="4">K18</f>
        <v>&gt; 90th w: if &lt; 90th</v>
      </c>
      <c r="S18" s="143" t="str">
        <f t="shared" ref="S18" si="5">L18</f>
        <v>&gt; 95th w: if &lt; 95th
w: if &lt; A</v>
      </c>
      <c r="Z18" s="143">
        <f>D18</f>
        <v>0</v>
      </c>
    </row>
    <row r="19" spans="1:26" s="19" customFormat="1" ht="39.950000000000003" customHeight="1" x14ac:dyDescent="0.3">
      <c r="C19" s="244" t="s">
        <v>979</v>
      </c>
      <c r="D19" s="421">
        <v>0</v>
      </c>
      <c r="E19" s="421">
        <v>0</v>
      </c>
      <c r="F19" s="421" t="s">
        <v>31</v>
      </c>
      <c r="G19" s="421" t="s">
        <v>31</v>
      </c>
      <c r="H19" s="421">
        <v>0</v>
      </c>
      <c r="I19" s="442" t="s">
        <v>2083</v>
      </c>
      <c r="J19" s="442" t="s">
        <v>2084</v>
      </c>
      <c r="K19" s="442" t="s">
        <v>2085</v>
      </c>
      <c r="L19" s="441" t="s">
        <v>2135</v>
      </c>
      <c r="M19" s="441"/>
      <c r="N19" s="242">
        <f>E19</f>
        <v>0</v>
      </c>
      <c r="O19" s="143">
        <f t="shared" ref="O19" si="6">H19</f>
        <v>0</v>
      </c>
      <c r="P19" s="143" t="str">
        <f t="shared" ref="P19" si="7">I19</f>
        <v>&gt; 50th w: if &lt; 50th</v>
      </c>
      <c r="Q19" s="143" t="str">
        <f t="shared" ref="Q19" si="8">J19</f>
        <v>&gt; 75th w: if &lt; 75th</v>
      </c>
      <c r="R19" s="143" t="str">
        <f t="shared" ref="R19" si="9">K19</f>
        <v>&gt; 90th w: if &lt; 90th</v>
      </c>
      <c r="S19" s="143" t="str">
        <f t="shared" ref="S19" si="10">L19</f>
        <v>&gt; 95th w: if &lt; 95th
w: if &lt; A</v>
      </c>
      <c r="Z19" s="143">
        <f>D19</f>
        <v>0</v>
      </c>
    </row>
    <row r="20" spans="1:26" s="19" customFormat="1" ht="49.5" customHeight="1" x14ac:dyDescent="0.3">
      <c r="C20" s="544" t="s">
        <v>177</v>
      </c>
      <c r="D20" s="588" t="s">
        <v>3049</v>
      </c>
      <c r="E20" s="588" t="s">
        <v>3336</v>
      </c>
      <c r="F20" s="545"/>
      <c r="G20" s="545"/>
      <c r="H20" s="421" t="s">
        <v>2087</v>
      </c>
      <c r="I20" s="442" t="s">
        <v>2083</v>
      </c>
      <c r="J20" s="442" t="s">
        <v>2084</v>
      </c>
      <c r="K20" s="442" t="s">
        <v>2085</v>
      </c>
      <c r="L20" s="441" t="s">
        <v>3066</v>
      </c>
      <c r="M20" s="588" t="s">
        <v>3297</v>
      </c>
      <c r="T20" s="143" t="str">
        <f>E20</f>
        <v>= SUM(B)
v: if &lt;&gt; 313.3 H1 + 313.3 H4</v>
      </c>
      <c r="U20" s="143" t="str">
        <f>H20</f>
        <v>w: if &lt; B Total</v>
      </c>
      <c r="V20" s="143" t="str">
        <f>I20</f>
        <v>&gt; 50th w: if &lt; 50th</v>
      </c>
      <c r="W20" s="143" t="str">
        <f>J20</f>
        <v>&gt; 75th w: if &lt; 75th</v>
      </c>
      <c r="X20" s="143" t="str">
        <f>K20</f>
        <v>&gt; 90th w: if &lt; 90th</v>
      </c>
      <c r="Y20" s="143" t="str">
        <f>L20</f>
        <v>&gt; 95th w: if &lt; 95th
v: if&lt;&gt; I(i) Total
w: if &lt; A</v>
      </c>
    </row>
    <row r="21" spans="1:26" s="19" customFormat="1" ht="16.5" x14ac:dyDescent="0.3">
      <c r="D21" s="455"/>
      <c r="E21" s="455"/>
    </row>
    <row r="22" spans="1:26" s="19" customFormat="1" ht="17.25" x14ac:dyDescent="0.3">
      <c r="C22" s="74" t="s">
        <v>980</v>
      </c>
    </row>
    <row r="23" spans="1:26" s="19" customFormat="1" ht="16.5" x14ac:dyDescent="0.3"/>
    <row r="24" spans="1:26" s="19" customFormat="1" ht="58.5" customHeight="1" x14ac:dyDescent="0.3">
      <c r="C24" s="828" t="s">
        <v>31</v>
      </c>
      <c r="D24" s="829"/>
      <c r="E24" s="829"/>
      <c r="F24" s="829"/>
      <c r="G24" s="829"/>
      <c r="H24" s="829"/>
      <c r="I24" s="829"/>
      <c r="J24" s="829"/>
      <c r="K24" s="829"/>
      <c r="L24" s="830"/>
    </row>
    <row r="25" spans="1:26" s="19" customFormat="1" ht="16.5" x14ac:dyDescent="0.3"/>
    <row r="26" spans="1:26" s="19" customFormat="1" ht="16.5" x14ac:dyDescent="0.3"/>
    <row r="27" spans="1:26" ht="17.25" x14ac:dyDescent="0.3">
      <c r="C27" s="234" t="s">
        <v>981</v>
      </c>
      <c r="D27" s="235"/>
      <c r="E27" s="235"/>
      <c r="F27" s="235"/>
      <c r="G27" s="236"/>
      <c r="H27" s="235"/>
      <c r="I27" s="237"/>
      <c r="J27" s="237"/>
      <c r="K27" s="237"/>
      <c r="L27" s="237"/>
    </row>
    <row r="28" spans="1:26" ht="16.5" x14ac:dyDescent="0.3">
      <c r="C28" s="19"/>
      <c r="D28" s="19"/>
      <c r="E28" s="19"/>
      <c r="F28" s="19"/>
      <c r="G28" s="19"/>
      <c r="H28" s="19"/>
      <c r="I28" s="19"/>
      <c r="J28" s="19"/>
      <c r="K28" s="19"/>
      <c r="L28" s="19"/>
    </row>
    <row r="29" spans="1:26" ht="123" customHeight="1" x14ac:dyDescent="0.25">
      <c r="C29" s="859" t="s">
        <v>1016</v>
      </c>
      <c r="D29" s="860"/>
      <c r="E29" s="860"/>
      <c r="F29" s="860"/>
      <c r="G29" s="860"/>
      <c r="H29" s="860"/>
      <c r="I29" s="860"/>
      <c r="J29" s="860"/>
      <c r="K29" s="860"/>
      <c r="L29" s="861"/>
    </row>
    <row r="30" spans="1:26" ht="16.5" x14ac:dyDescent="0.3">
      <c r="A30" s="19"/>
      <c r="C30" s="19"/>
      <c r="D30" s="19"/>
      <c r="E30" s="19"/>
      <c r="F30" s="19"/>
      <c r="G30" s="19"/>
      <c r="H30" s="19"/>
      <c r="I30" s="19"/>
      <c r="J30" s="19"/>
      <c r="K30" s="19"/>
      <c r="L30" s="19"/>
    </row>
    <row r="31" spans="1:26" ht="17.25" x14ac:dyDescent="0.3">
      <c r="A31" s="19"/>
      <c r="C31" s="238" t="s">
        <v>971</v>
      </c>
      <c r="D31" s="19"/>
      <c r="E31" s="19"/>
      <c r="F31" s="19"/>
      <c r="G31" s="19"/>
      <c r="H31" s="19"/>
      <c r="I31" s="19"/>
      <c r="J31" s="19"/>
      <c r="K31" s="19"/>
      <c r="L31" s="19"/>
    </row>
    <row r="32" spans="1:26" ht="16.5" x14ac:dyDescent="0.3">
      <c r="A32" s="19"/>
    </row>
    <row r="33" spans="1:13" ht="16.5" x14ac:dyDescent="0.3">
      <c r="A33" s="19"/>
      <c r="C33" s="897" t="s">
        <v>983</v>
      </c>
      <c r="D33" s="898"/>
      <c r="E33" s="901" t="s">
        <v>972</v>
      </c>
      <c r="F33" s="902"/>
      <c r="G33" s="903"/>
      <c r="H33" s="904" t="s">
        <v>984</v>
      </c>
      <c r="I33" s="905"/>
      <c r="J33" s="247"/>
      <c r="K33" s="39"/>
      <c r="L33" s="248"/>
    </row>
    <row r="34" spans="1:13" ht="25.5" customHeight="1" x14ac:dyDescent="0.3">
      <c r="A34" s="19"/>
      <c r="C34" s="899" t="s">
        <v>985</v>
      </c>
      <c r="D34" s="900"/>
      <c r="E34" s="845" t="s">
        <v>2421</v>
      </c>
      <c r="F34" s="846"/>
      <c r="G34" s="847"/>
      <c r="H34" s="842" t="s">
        <v>2422</v>
      </c>
      <c r="I34" s="843"/>
      <c r="J34" s="270"/>
      <c r="K34" s="39"/>
      <c r="L34" s="39"/>
    </row>
    <row r="35" spans="1:13" ht="25.5" customHeight="1" x14ac:dyDescent="0.3">
      <c r="A35" s="242" t="str">
        <f>IFERROR(INDEX(#REF!,MATCH(LARGE($N:$N,1),$N:$N,0)),"")</f>
        <v/>
      </c>
      <c r="C35" s="899" t="s">
        <v>986</v>
      </c>
      <c r="D35" s="900"/>
      <c r="E35" s="848" t="s">
        <v>2423</v>
      </c>
      <c r="F35" s="849"/>
      <c r="G35" s="850"/>
      <c r="H35" s="842" t="s">
        <v>2424</v>
      </c>
      <c r="I35" s="843"/>
      <c r="J35" s="270"/>
      <c r="K35" s="39"/>
      <c r="L35" s="39"/>
    </row>
    <row r="36" spans="1:13" ht="25.5" customHeight="1" x14ac:dyDescent="0.3">
      <c r="A36" s="19"/>
      <c r="C36" s="899" t="s">
        <v>987</v>
      </c>
      <c r="D36" s="900"/>
      <c r="E36" s="848" t="s">
        <v>2425</v>
      </c>
      <c r="F36" s="849"/>
      <c r="G36" s="850"/>
      <c r="H36" s="842" t="s">
        <v>2426</v>
      </c>
      <c r="I36" s="843"/>
      <c r="J36" s="270"/>
      <c r="K36" s="39"/>
      <c r="L36" s="39"/>
    </row>
    <row r="37" spans="1:13" ht="16.5" x14ac:dyDescent="0.3">
      <c r="A37" s="19"/>
      <c r="C37" s="3"/>
      <c r="D37" s="3"/>
      <c r="E37" s="3"/>
      <c r="F37" s="3"/>
      <c r="G37" s="3"/>
      <c r="H37" s="3"/>
      <c r="I37" s="3"/>
      <c r="J37" s="38"/>
      <c r="K37" s="38"/>
      <c r="L37" s="38"/>
    </row>
    <row r="38" spans="1:13" ht="16.5" x14ac:dyDescent="0.3">
      <c r="A38" s="19"/>
      <c r="C38" s="3"/>
      <c r="D38" s="3"/>
      <c r="E38" s="3"/>
      <c r="F38" s="3"/>
      <c r="G38" s="3"/>
      <c r="H38" s="3"/>
      <c r="I38" s="3"/>
      <c r="J38" s="3"/>
      <c r="K38" s="3"/>
      <c r="L38" s="3"/>
    </row>
    <row r="39" spans="1:13" s="19" customFormat="1" ht="9.9499999999999993" customHeight="1" x14ac:dyDescent="0.3">
      <c r="C39" s="831" t="s">
        <v>988</v>
      </c>
      <c r="D39" s="832"/>
      <c r="E39" s="832"/>
      <c r="F39" s="832"/>
      <c r="G39" s="832"/>
      <c r="H39" s="832"/>
      <c r="I39" s="833"/>
      <c r="J39" s="249"/>
      <c r="K39" s="250"/>
      <c r="L39" s="250"/>
      <c r="M39" s="250"/>
    </row>
    <row r="40" spans="1:13" s="19" customFormat="1" ht="9.9499999999999993" customHeight="1" x14ac:dyDescent="0.3">
      <c r="C40" s="834"/>
      <c r="D40" s="835"/>
      <c r="E40" s="835"/>
      <c r="F40" s="835"/>
      <c r="G40" s="835"/>
      <c r="H40" s="835"/>
      <c r="I40" s="836"/>
      <c r="J40" s="251"/>
      <c r="K40" s="96"/>
      <c r="L40" s="96"/>
      <c r="M40" s="96"/>
    </row>
    <row r="41" spans="1:13" s="19" customFormat="1" ht="20.100000000000001" customHeight="1" x14ac:dyDescent="0.3">
      <c r="C41" s="831" t="s">
        <v>985</v>
      </c>
      <c r="D41" s="832"/>
      <c r="E41" s="93" t="s">
        <v>191</v>
      </c>
      <c r="F41" s="93" t="s">
        <v>354</v>
      </c>
      <c r="G41" s="93" t="s">
        <v>355</v>
      </c>
      <c r="H41" s="93" t="s">
        <v>780</v>
      </c>
      <c r="I41" s="93" t="s">
        <v>781</v>
      </c>
      <c r="J41" s="96"/>
      <c r="K41" s="96"/>
      <c r="L41" s="96"/>
      <c r="M41" s="96"/>
    </row>
    <row r="42" spans="1:13" s="19" customFormat="1" ht="20.100000000000001" customHeight="1" x14ac:dyDescent="0.3">
      <c r="C42" s="834"/>
      <c r="D42" s="835"/>
      <c r="E42" s="252" t="s">
        <v>222</v>
      </c>
      <c r="F42" s="253" t="s">
        <v>223</v>
      </c>
      <c r="G42" s="253" t="s">
        <v>224</v>
      </c>
      <c r="H42" s="253" t="s">
        <v>225</v>
      </c>
      <c r="I42" s="254" t="s">
        <v>227</v>
      </c>
      <c r="J42" s="96"/>
      <c r="K42" s="96"/>
      <c r="L42" s="96"/>
      <c r="M42" s="96"/>
    </row>
    <row r="43" spans="1:13" s="19" customFormat="1" ht="24.95" customHeight="1" x14ac:dyDescent="0.3">
      <c r="C43" s="436">
        <v>1</v>
      </c>
      <c r="D43" s="219" t="s">
        <v>222</v>
      </c>
      <c r="E43" s="439" t="s">
        <v>2103</v>
      </c>
      <c r="F43" s="255"/>
      <c r="G43" s="255"/>
      <c r="H43" s="255"/>
      <c r="I43" s="256"/>
      <c r="J43" s="96"/>
      <c r="K43" s="96"/>
      <c r="L43" s="96"/>
      <c r="M43" s="96"/>
    </row>
    <row r="44" spans="1:13" s="19" customFormat="1" ht="24.95" customHeight="1" x14ac:dyDescent="0.3">
      <c r="C44" s="436">
        <v>2</v>
      </c>
      <c r="D44" s="219" t="s">
        <v>223</v>
      </c>
      <c r="E44" s="255"/>
      <c r="F44" s="439" t="s">
        <v>2104</v>
      </c>
      <c r="G44" s="255"/>
      <c r="H44" s="255"/>
      <c r="I44" s="256"/>
      <c r="J44" s="96"/>
      <c r="K44" s="96"/>
      <c r="L44" s="96"/>
      <c r="M44" s="96"/>
    </row>
    <row r="45" spans="1:13" s="19" customFormat="1" ht="24.95" customHeight="1" x14ac:dyDescent="0.3">
      <c r="C45" s="436">
        <v>3</v>
      </c>
      <c r="D45" s="219" t="s">
        <v>224</v>
      </c>
      <c r="E45" s="255"/>
      <c r="F45" s="255"/>
      <c r="G45" s="439" t="s">
        <v>2105</v>
      </c>
      <c r="H45" s="255"/>
      <c r="I45" s="256"/>
      <c r="J45" s="96"/>
      <c r="K45" s="96"/>
      <c r="L45" s="96"/>
      <c r="M45" s="96"/>
    </row>
    <row r="46" spans="1:13" s="19" customFormat="1" ht="24.95" customHeight="1" x14ac:dyDescent="0.3">
      <c r="C46" s="436">
        <v>4</v>
      </c>
      <c r="D46" s="219" t="s">
        <v>225</v>
      </c>
      <c r="E46" s="255"/>
      <c r="F46" s="255"/>
      <c r="G46" s="255"/>
      <c r="H46" s="439" t="s">
        <v>2106</v>
      </c>
      <c r="I46" s="256"/>
      <c r="J46" s="96"/>
      <c r="K46" s="96"/>
      <c r="L46" s="96"/>
      <c r="M46" s="96"/>
    </row>
    <row r="47" spans="1:13" s="19" customFormat="1" ht="24.95" customHeight="1" x14ac:dyDescent="0.3">
      <c r="C47" s="436">
        <v>5</v>
      </c>
      <c r="D47" s="219" t="s">
        <v>227</v>
      </c>
      <c r="E47" s="255"/>
      <c r="F47" s="255"/>
      <c r="G47" s="255"/>
      <c r="H47" s="255"/>
      <c r="I47" s="439" t="s">
        <v>2107</v>
      </c>
      <c r="J47" s="257"/>
      <c r="K47" s="257"/>
      <c r="L47" s="257"/>
      <c r="M47" s="257"/>
    </row>
    <row r="48" spans="1:13" ht="16.5" x14ac:dyDescent="0.3">
      <c r="A48" s="19"/>
      <c r="C48" s="3"/>
      <c r="D48" s="3"/>
      <c r="E48" s="3"/>
      <c r="F48" s="3"/>
      <c r="G48" s="3"/>
      <c r="H48" s="3"/>
      <c r="I48" s="3"/>
      <c r="J48" s="3"/>
      <c r="K48" s="3"/>
      <c r="L48" s="3"/>
    </row>
    <row r="49" spans="1:13" ht="16.5" x14ac:dyDescent="0.3">
      <c r="A49" s="19"/>
      <c r="C49" s="3"/>
      <c r="D49" s="3"/>
      <c r="E49" s="3"/>
      <c r="F49" s="3"/>
      <c r="G49" s="3"/>
      <c r="H49" s="3"/>
      <c r="I49" s="3"/>
      <c r="J49" s="3"/>
      <c r="K49" s="3"/>
      <c r="L49" s="3"/>
    </row>
    <row r="50" spans="1:13" s="19" customFormat="1" ht="9.9499999999999993" customHeight="1" x14ac:dyDescent="0.3">
      <c r="C50" s="831" t="s">
        <v>988</v>
      </c>
      <c r="D50" s="832"/>
      <c r="E50" s="832"/>
      <c r="F50" s="832"/>
      <c r="G50" s="832"/>
      <c r="H50" s="832"/>
      <c r="I50" s="833"/>
      <c r="J50" s="259"/>
      <c r="K50" s="260"/>
      <c r="L50" s="260"/>
    </row>
    <row r="51" spans="1:13" s="19" customFormat="1" ht="9.9499999999999993" customHeight="1" x14ac:dyDescent="0.3">
      <c r="C51" s="834"/>
      <c r="D51" s="835"/>
      <c r="E51" s="835"/>
      <c r="F51" s="835"/>
      <c r="G51" s="835"/>
      <c r="H51" s="835"/>
      <c r="I51" s="836"/>
      <c r="J51" s="259"/>
      <c r="K51" s="260"/>
      <c r="L51" s="260"/>
    </row>
    <row r="52" spans="1:13" s="19" customFormat="1" ht="20.100000000000001" customHeight="1" x14ac:dyDescent="0.3">
      <c r="C52" s="831" t="s">
        <v>986</v>
      </c>
      <c r="D52" s="832"/>
      <c r="E52" s="93" t="s">
        <v>782</v>
      </c>
      <c r="F52" s="93" t="s">
        <v>783</v>
      </c>
      <c r="G52" s="93" t="s">
        <v>784</v>
      </c>
      <c r="H52" s="93" t="s">
        <v>2096</v>
      </c>
      <c r="I52" s="93" t="s">
        <v>2097</v>
      </c>
      <c r="J52" s="96"/>
      <c r="K52" s="96"/>
      <c r="L52" s="96"/>
      <c r="M52" s="96"/>
    </row>
    <row r="53" spans="1:13" s="19" customFormat="1" ht="20.100000000000001" customHeight="1" x14ac:dyDescent="0.3">
      <c r="C53" s="834"/>
      <c r="D53" s="835"/>
      <c r="E53" s="252" t="s">
        <v>222</v>
      </c>
      <c r="F53" s="253" t="s">
        <v>223</v>
      </c>
      <c r="G53" s="253" t="s">
        <v>224</v>
      </c>
      <c r="H53" s="253" t="s">
        <v>225</v>
      </c>
      <c r="I53" s="254" t="s">
        <v>227</v>
      </c>
      <c r="J53" s="259"/>
      <c r="K53" s="260"/>
      <c r="L53" s="260"/>
    </row>
    <row r="54" spans="1:13" s="19" customFormat="1" ht="24.95" customHeight="1" x14ac:dyDescent="0.3">
      <c r="C54" s="436">
        <v>1</v>
      </c>
      <c r="D54" s="219" t="s">
        <v>222</v>
      </c>
      <c r="E54" s="439" t="s">
        <v>2103</v>
      </c>
      <c r="F54" s="255"/>
      <c r="G54" s="255"/>
      <c r="H54" s="255"/>
      <c r="I54" s="256"/>
      <c r="J54" s="259"/>
      <c r="K54" s="260"/>
      <c r="L54" s="260"/>
    </row>
    <row r="55" spans="1:13" s="19" customFormat="1" ht="24.95" customHeight="1" x14ac:dyDescent="0.3">
      <c r="C55" s="436">
        <v>2</v>
      </c>
      <c r="D55" s="219" t="s">
        <v>223</v>
      </c>
      <c r="E55" s="255"/>
      <c r="F55" s="439" t="s">
        <v>2104</v>
      </c>
      <c r="G55" s="255"/>
      <c r="H55" s="255"/>
      <c r="I55" s="256"/>
      <c r="J55" s="259"/>
      <c r="K55" s="260"/>
      <c r="L55" s="260"/>
    </row>
    <row r="56" spans="1:13" s="19" customFormat="1" ht="24.95" customHeight="1" x14ac:dyDescent="0.3">
      <c r="C56" s="436">
        <v>3</v>
      </c>
      <c r="D56" s="219" t="s">
        <v>224</v>
      </c>
      <c r="E56" s="255"/>
      <c r="F56" s="255"/>
      <c r="G56" s="439" t="s">
        <v>2105</v>
      </c>
      <c r="H56" s="255"/>
      <c r="I56" s="256"/>
      <c r="J56" s="259"/>
      <c r="K56" s="260"/>
      <c r="L56" s="260"/>
    </row>
    <row r="57" spans="1:13" s="19" customFormat="1" ht="24.95" customHeight="1" x14ac:dyDescent="0.3">
      <c r="C57" s="436">
        <v>4</v>
      </c>
      <c r="D57" s="219" t="s">
        <v>225</v>
      </c>
      <c r="E57" s="255"/>
      <c r="F57" s="255"/>
      <c r="G57" s="255"/>
      <c r="H57" s="439" t="s">
        <v>2106</v>
      </c>
      <c r="I57" s="256"/>
      <c r="J57" s="259"/>
      <c r="K57" s="260"/>
      <c r="L57" s="260"/>
    </row>
    <row r="58" spans="1:13" s="19" customFormat="1" ht="24.95" customHeight="1" x14ac:dyDescent="0.3">
      <c r="C58" s="436">
        <v>5</v>
      </c>
      <c r="D58" s="219" t="s">
        <v>227</v>
      </c>
      <c r="E58" s="255"/>
      <c r="F58" s="255"/>
      <c r="G58" s="255"/>
      <c r="H58" s="255"/>
      <c r="I58" s="439" t="s">
        <v>2107</v>
      </c>
      <c r="J58" s="259"/>
      <c r="K58" s="260"/>
      <c r="L58" s="260"/>
    </row>
    <row r="59" spans="1:13" ht="16.5" x14ac:dyDescent="0.3">
      <c r="A59" s="19"/>
      <c r="C59" s="3"/>
      <c r="D59" s="3"/>
      <c r="E59" s="3"/>
      <c r="F59" s="3"/>
      <c r="G59" s="3"/>
      <c r="H59" s="3"/>
      <c r="I59" s="3"/>
      <c r="J59" s="3"/>
      <c r="K59" s="3"/>
      <c r="L59" s="3"/>
    </row>
    <row r="60" spans="1:13" ht="16.5" x14ac:dyDescent="0.3">
      <c r="A60" s="19"/>
      <c r="C60" s="3"/>
      <c r="D60" s="3"/>
      <c r="E60" s="3"/>
      <c r="F60" s="3"/>
      <c r="G60" s="3"/>
      <c r="H60" s="3"/>
      <c r="I60" s="3"/>
      <c r="J60" s="3"/>
      <c r="K60" s="3"/>
      <c r="L60" s="3"/>
    </row>
    <row r="61" spans="1:13" s="19" customFormat="1" ht="9.9499999999999993" customHeight="1" x14ac:dyDescent="0.3">
      <c r="C61" s="831" t="s">
        <v>988</v>
      </c>
      <c r="D61" s="832"/>
      <c r="E61" s="832"/>
      <c r="F61" s="832"/>
      <c r="G61" s="832"/>
      <c r="H61" s="832"/>
      <c r="I61" s="833"/>
      <c r="J61" s="260"/>
      <c r="K61" s="260"/>
      <c r="L61" s="260"/>
    </row>
    <row r="62" spans="1:13" s="19" customFormat="1" ht="9.9499999999999993" customHeight="1" x14ac:dyDescent="0.3">
      <c r="C62" s="834"/>
      <c r="D62" s="835"/>
      <c r="E62" s="835"/>
      <c r="F62" s="835"/>
      <c r="G62" s="835"/>
      <c r="H62" s="835"/>
      <c r="I62" s="836"/>
      <c r="J62" s="260"/>
      <c r="K62" s="260"/>
      <c r="L62" s="260"/>
    </row>
    <row r="63" spans="1:13" s="19" customFormat="1" ht="20.100000000000001" customHeight="1" x14ac:dyDescent="0.3">
      <c r="C63" s="831" t="s">
        <v>987</v>
      </c>
      <c r="D63" s="832"/>
      <c r="E63" s="93" t="s">
        <v>2098</v>
      </c>
      <c r="F63" s="93" t="s">
        <v>2099</v>
      </c>
      <c r="G63" s="93" t="s">
        <v>2100</v>
      </c>
      <c r="H63" s="93" t="s">
        <v>2101</v>
      </c>
      <c r="I63" s="93" t="s">
        <v>2102</v>
      </c>
      <c r="J63" s="259"/>
      <c r="K63" s="260"/>
      <c r="L63" s="260"/>
    </row>
    <row r="64" spans="1:13" s="19" customFormat="1" ht="20.100000000000001" customHeight="1" x14ac:dyDescent="0.3">
      <c r="C64" s="834"/>
      <c r="D64" s="835"/>
      <c r="E64" s="252" t="s">
        <v>222</v>
      </c>
      <c r="F64" s="253" t="s">
        <v>223</v>
      </c>
      <c r="G64" s="253" t="s">
        <v>224</v>
      </c>
      <c r="H64" s="253" t="s">
        <v>225</v>
      </c>
      <c r="I64" s="254" t="s">
        <v>227</v>
      </c>
      <c r="J64" s="259"/>
      <c r="K64" s="260"/>
      <c r="L64" s="260"/>
    </row>
    <row r="65" spans="1:12" s="19" customFormat="1" ht="24.95" customHeight="1" x14ac:dyDescent="0.3">
      <c r="C65" s="436">
        <v>1</v>
      </c>
      <c r="D65" s="219" t="s">
        <v>222</v>
      </c>
      <c r="E65" s="439" t="s">
        <v>2103</v>
      </c>
      <c r="F65" s="255"/>
      <c r="G65" s="255"/>
      <c r="H65" s="255"/>
      <c r="I65" s="256"/>
      <c r="J65" s="259"/>
      <c r="K65" s="260"/>
      <c r="L65" s="260"/>
    </row>
    <row r="66" spans="1:12" s="19" customFormat="1" ht="24.95" customHeight="1" x14ac:dyDescent="0.3">
      <c r="C66" s="436">
        <v>2</v>
      </c>
      <c r="D66" s="219" t="s">
        <v>223</v>
      </c>
      <c r="E66" s="255"/>
      <c r="F66" s="439" t="s">
        <v>2104</v>
      </c>
      <c r="G66" s="255"/>
      <c r="H66" s="255"/>
      <c r="I66" s="256"/>
      <c r="J66" s="259"/>
      <c r="K66" s="260"/>
      <c r="L66" s="260"/>
    </row>
    <row r="67" spans="1:12" s="19" customFormat="1" ht="24.95" customHeight="1" x14ac:dyDescent="0.3">
      <c r="C67" s="436">
        <v>3</v>
      </c>
      <c r="D67" s="219" t="s">
        <v>224</v>
      </c>
      <c r="E67" s="255"/>
      <c r="F67" s="255"/>
      <c r="G67" s="439" t="s">
        <v>2105</v>
      </c>
      <c r="H67" s="255"/>
      <c r="I67" s="256"/>
      <c r="J67" s="259"/>
      <c r="K67" s="260"/>
      <c r="L67" s="260"/>
    </row>
    <row r="68" spans="1:12" s="19" customFormat="1" ht="24.95" customHeight="1" x14ac:dyDescent="0.3">
      <c r="C68" s="436">
        <v>4</v>
      </c>
      <c r="D68" s="219" t="s">
        <v>225</v>
      </c>
      <c r="E68" s="255"/>
      <c r="F68" s="255"/>
      <c r="G68" s="255"/>
      <c r="H68" s="439" t="s">
        <v>2106</v>
      </c>
      <c r="I68" s="256"/>
      <c r="J68" s="259"/>
      <c r="K68" s="260"/>
      <c r="L68" s="260"/>
    </row>
    <row r="69" spans="1:12" s="19" customFormat="1" ht="24.95" customHeight="1" x14ac:dyDescent="0.3">
      <c r="C69" s="436">
        <v>5</v>
      </c>
      <c r="D69" s="219" t="s">
        <v>227</v>
      </c>
      <c r="E69" s="255"/>
      <c r="F69" s="255"/>
      <c r="G69" s="255"/>
      <c r="H69" s="255"/>
      <c r="I69" s="439" t="s">
        <v>2107</v>
      </c>
      <c r="J69" s="259"/>
      <c r="K69" s="260"/>
      <c r="L69" s="260"/>
    </row>
    <row r="70" spans="1:12" ht="16.5" x14ac:dyDescent="0.3">
      <c r="A70" s="19"/>
      <c r="C70" s="3"/>
      <c r="D70" s="3"/>
      <c r="E70" s="3"/>
      <c r="F70" s="3"/>
      <c r="G70" s="3"/>
      <c r="H70" s="3"/>
      <c r="I70" s="3"/>
      <c r="J70" s="3"/>
      <c r="K70" s="3"/>
      <c r="L70" s="3"/>
    </row>
    <row r="71" spans="1:12" ht="17.25" x14ac:dyDescent="0.3">
      <c r="A71" s="19"/>
      <c r="C71" s="74" t="s">
        <v>980</v>
      </c>
      <c r="D71" s="19"/>
      <c r="E71" s="19"/>
      <c r="F71" s="19"/>
      <c r="G71" s="19"/>
      <c r="H71" s="19"/>
      <c r="I71" s="19"/>
      <c r="J71" s="19"/>
      <c r="K71" s="19"/>
      <c r="L71" s="19"/>
    </row>
    <row r="72" spans="1:12" ht="16.5" x14ac:dyDescent="0.3">
      <c r="A72" s="19"/>
      <c r="C72" s="19"/>
      <c r="D72" s="19"/>
      <c r="E72" s="19"/>
      <c r="F72" s="19"/>
      <c r="G72" s="19"/>
      <c r="H72" s="19"/>
      <c r="I72" s="19"/>
      <c r="J72" s="19"/>
      <c r="K72" s="19"/>
      <c r="L72" s="19"/>
    </row>
    <row r="73" spans="1:12" ht="57" customHeight="1" x14ac:dyDescent="0.3">
      <c r="A73" s="19"/>
      <c r="C73" s="828" t="s">
        <v>31</v>
      </c>
      <c r="D73" s="829"/>
      <c r="E73" s="829"/>
      <c r="F73" s="829"/>
      <c r="G73" s="829"/>
      <c r="H73" s="829"/>
      <c r="I73" s="829"/>
      <c r="J73" s="829"/>
      <c r="K73" s="829"/>
      <c r="L73" s="830"/>
    </row>
    <row r="74" spans="1:12" ht="16.5" x14ac:dyDescent="0.3">
      <c r="A74" s="19"/>
      <c r="C74" s="19"/>
      <c r="D74" s="19"/>
      <c r="E74" s="19"/>
      <c r="F74" s="19"/>
      <c r="G74" s="19"/>
      <c r="H74" s="19"/>
      <c r="I74" s="19"/>
      <c r="J74" s="19"/>
      <c r="K74" s="19"/>
      <c r="L74" s="19"/>
    </row>
    <row r="75" spans="1:12" ht="16.5" x14ac:dyDescent="0.3">
      <c r="A75" s="19"/>
      <c r="C75" s="451" t="s">
        <v>2172</v>
      </c>
    </row>
    <row r="76" spans="1:12" ht="16.5" x14ac:dyDescent="0.3">
      <c r="A76" s="19"/>
      <c r="C76" s="19" t="s">
        <v>3349</v>
      </c>
    </row>
  </sheetData>
  <sheetProtection formatColumns="0"/>
  <mergeCells count="28">
    <mergeCell ref="C73:L73"/>
    <mergeCell ref="C63:D64"/>
    <mergeCell ref="C39:I40"/>
    <mergeCell ref="C50:I51"/>
    <mergeCell ref="C41:D42"/>
    <mergeCell ref="C52:D53"/>
    <mergeCell ref="C61:I62"/>
    <mergeCell ref="C35:D35"/>
    <mergeCell ref="H35:I35"/>
    <mergeCell ref="C36:D36"/>
    <mergeCell ref="H36:I36"/>
    <mergeCell ref="E35:G35"/>
    <mergeCell ref="E36:G36"/>
    <mergeCell ref="C24:L24"/>
    <mergeCell ref="C29:L29"/>
    <mergeCell ref="C33:D33"/>
    <mergeCell ref="C34:D34"/>
    <mergeCell ref="H34:I34"/>
    <mergeCell ref="E33:G33"/>
    <mergeCell ref="H33:I33"/>
    <mergeCell ref="E34:G34"/>
    <mergeCell ref="C10:L10"/>
    <mergeCell ref="D14:D15"/>
    <mergeCell ref="E14:E15"/>
    <mergeCell ref="F14:F15"/>
    <mergeCell ref="G14:G15"/>
    <mergeCell ref="H14:L14"/>
    <mergeCell ref="C14:C16"/>
  </mergeCells>
  <conditionalFormatting sqref="D17:L17">
    <cfRule type="expression" dxfId="149" priority="32">
      <formula>ISNUMBER(D17)</formula>
    </cfRule>
  </conditionalFormatting>
  <conditionalFormatting sqref="E43">
    <cfRule type="expression" dxfId="148" priority="31">
      <formula>ISNUMBER(E43)</formula>
    </cfRule>
  </conditionalFormatting>
  <conditionalFormatting sqref="F44">
    <cfRule type="expression" dxfId="147" priority="30">
      <formula>ISNUMBER(F44)</formula>
    </cfRule>
  </conditionalFormatting>
  <conditionalFormatting sqref="G45">
    <cfRule type="expression" dxfId="146" priority="29">
      <formula>ISNUMBER(G45)</formula>
    </cfRule>
  </conditionalFormatting>
  <conditionalFormatting sqref="H46">
    <cfRule type="expression" dxfId="145" priority="28">
      <formula>ISNUMBER(H46)</formula>
    </cfRule>
  </conditionalFormatting>
  <conditionalFormatting sqref="I47">
    <cfRule type="expression" dxfId="144" priority="27">
      <formula>ISNUMBER(I47)</formula>
    </cfRule>
  </conditionalFormatting>
  <conditionalFormatting sqref="F55">
    <cfRule type="expression" dxfId="143" priority="25">
      <formula>ISNUMBER(F55)</formula>
    </cfRule>
  </conditionalFormatting>
  <conditionalFormatting sqref="G56">
    <cfRule type="expression" dxfId="142" priority="24">
      <formula>ISNUMBER(G56)</formula>
    </cfRule>
  </conditionalFormatting>
  <conditionalFormatting sqref="H57">
    <cfRule type="expression" dxfId="141" priority="23">
      <formula>ISNUMBER(H57)</formula>
    </cfRule>
  </conditionalFormatting>
  <conditionalFormatting sqref="I58">
    <cfRule type="expression" dxfId="140" priority="22">
      <formula>ISNUMBER(I58)</formula>
    </cfRule>
  </conditionalFormatting>
  <conditionalFormatting sqref="E65">
    <cfRule type="expression" dxfId="139" priority="21">
      <formula>ISNUMBER(E65)</formula>
    </cfRule>
  </conditionalFormatting>
  <conditionalFormatting sqref="F66">
    <cfRule type="expression" dxfId="138" priority="20">
      <formula>ISNUMBER(F66)</formula>
    </cfRule>
  </conditionalFormatting>
  <conditionalFormatting sqref="G67">
    <cfRule type="expression" dxfId="137" priority="19">
      <formula>ISNUMBER(G67)</formula>
    </cfRule>
  </conditionalFormatting>
  <conditionalFormatting sqref="H68">
    <cfRule type="expression" dxfId="136" priority="18">
      <formula>ISNUMBER(H68)</formula>
    </cfRule>
  </conditionalFormatting>
  <conditionalFormatting sqref="I69">
    <cfRule type="expression" dxfId="135" priority="17">
      <formula>ISNUMBER(I69)</formula>
    </cfRule>
  </conditionalFormatting>
  <conditionalFormatting sqref="H20:L20">
    <cfRule type="expression" dxfId="134" priority="13">
      <formula>ISNUMBER(H20)</formula>
    </cfRule>
  </conditionalFormatting>
  <conditionalFormatting sqref="M17">
    <cfRule type="expression" dxfId="133" priority="10">
      <formula>ISNUMBER(M17)</formula>
    </cfRule>
  </conditionalFormatting>
  <conditionalFormatting sqref="H34:I36">
    <cfRule type="expression" dxfId="132" priority="7">
      <formula>ISNUMBER(H34)</formula>
    </cfRule>
  </conditionalFormatting>
  <conditionalFormatting sqref="E34:E36">
    <cfRule type="expression" dxfId="131" priority="6">
      <formula>ISNUMBER(E34)</formula>
    </cfRule>
  </conditionalFormatting>
  <conditionalFormatting sqref="E54">
    <cfRule type="expression" dxfId="130" priority="5">
      <formula>ISNUMBER(E54)</formula>
    </cfRule>
  </conditionalFormatting>
  <conditionalFormatting sqref="D19:L19 L19:L20">
    <cfRule type="expression" dxfId="129" priority="4">
      <formula>ISNUMBER(D19)</formula>
    </cfRule>
  </conditionalFormatting>
  <conditionalFormatting sqref="M19">
    <cfRule type="expression" dxfId="128" priority="3">
      <formula>ISNUMBER(M19)</formula>
    </cfRule>
  </conditionalFormatting>
  <conditionalFormatting sqref="D18:L18">
    <cfRule type="expression" dxfId="127" priority="2">
      <formula>ISNUMBER(D18)</formula>
    </cfRule>
  </conditionalFormatting>
  <conditionalFormatting sqref="M18">
    <cfRule type="expression" dxfId="126" priority="1">
      <formula>ISNUMBER(M18)</formula>
    </cfRule>
  </conditionalFormatting>
  <pageMargins left="0.70866141732283472" right="0.70866141732283472" top="0.74803149606299213" bottom="0.74803149606299213" header="0.31496062992125984" footer="0.31496062992125984"/>
  <pageSetup paperSize="9" scale="60" fitToHeight="0" orientation="landscape" r:id="rId1"/>
  <headerFooter scaleWithDoc="0">
    <oddHeader>&amp;R&amp;F</oddHeader>
    <oddFooter>&amp;L&amp;D &amp;T&amp;C&amp;1#&amp;"Calibri,Regular"&amp;10 Classification: Confidential&amp;RPage &amp;P of &amp;N</oddFooter>
  </headerFooter>
  <rowBreaks count="2" manualBreakCount="2">
    <brk id="25" max="13" man="1"/>
    <brk id="59" max="1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B0B53E52-07AA-4F23-9E53-81E4272BE28C}">
          <x14:formula1>
            <xm:f>RS_ValueSource!F35:F36</xm:f>
          </x14:formula1>
          <xm:sqref>G17:G18</xm:sqref>
        </x14:dataValidation>
        <x14:dataValidation type="list" allowBlank="1" showInputMessage="1" showErrorMessage="1" xr:uid="{FA82C9B9-8529-4469-9C9D-E67AE228DEE6}">
          <x14:formula1>
            <xm:f>RS_ValueSource!F36:F37</xm:f>
          </x14:formula1>
          <xm:sqref>G19</xm:sqref>
        </x14:dataValidation>
        <x14:dataValidation type="list" allowBlank="1" showInputMessage="1" showErrorMessage="1" xr:uid="{B29C3D62-30BB-447E-B883-B91FE8FEF79A}">
          <x14:formula1>
            <xm:f>RS_ValueSource!F35:F36</xm:f>
          </x14:formula1>
          <xm:sqref>F17:F18</xm:sqref>
        </x14:dataValidation>
        <x14:dataValidation type="list" allowBlank="1" showInputMessage="1" showErrorMessage="1" xr:uid="{570BDF22-4040-4A16-A67E-4300B8F2EBFA}">
          <x14:formula1>
            <xm:f>RS_ValueSource!F36:F37</xm:f>
          </x14:formula1>
          <xm:sqref>F19</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0">
    <tabColor rgb="FFFFFF00"/>
    <pageSetUpPr fitToPage="1"/>
  </sheetPr>
  <dimension ref="B2:I27"/>
  <sheetViews>
    <sheetView zoomScaleNormal="100" zoomScaleSheetLayoutView="40" workbookViewId="0">
      <pane ySplit="3" topLeftCell="A4" activePane="bottomLeft" state="frozen"/>
      <selection pane="bottomLeft" activeCell="A4" sqref="A4"/>
    </sheetView>
  </sheetViews>
  <sheetFormatPr defaultRowHeight="15" x14ac:dyDescent="0.25"/>
  <cols>
    <col min="1" max="1" width="13.42578125" style="414" customWidth="1"/>
    <col min="2" max="2" width="11.85546875" style="414" customWidth="1"/>
    <col min="3" max="3" width="11.85546875" style="419" customWidth="1"/>
    <col min="4" max="4" width="28" style="415" customWidth="1"/>
    <col min="5" max="5" width="32.85546875" style="415" customWidth="1"/>
    <col min="6" max="6" width="9.140625" style="415"/>
    <col min="7" max="7" width="44.28515625" style="415" customWidth="1"/>
    <col min="8" max="8" width="40.7109375" style="415" customWidth="1"/>
    <col min="9" max="9" width="10.7109375" style="414" customWidth="1"/>
    <col min="10" max="16384" width="9.140625" style="414"/>
  </cols>
  <sheetData>
    <row r="2" spans="2:9" ht="48" customHeight="1" x14ac:dyDescent="0.25">
      <c r="B2" s="672" t="s">
        <v>2133</v>
      </c>
      <c r="C2" s="672"/>
      <c r="D2" s="672"/>
      <c r="E2" s="672"/>
      <c r="F2" s="672"/>
      <c r="G2" s="672"/>
      <c r="H2" s="672"/>
      <c r="I2" s="672"/>
    </row>
    <row r="3" spans="2:9" ht="32.25" customHeight="1" x14ac:dyDescent="0.25">
      <c r="B3" s="417" t="s">
        <v>2427</v>
      </c>
      <c r="C3" s="417" t="s">
        <v>1665</v>
      </c>
      <c r="D3" s="417" t="s">
        <v>2296</v>
      </c>
      <c r="E3" s="417" t="s">
        <v>1501</v>
      </c>
      <c r="F3" s="440" t="s">
        <v>1502</v>
      </c>
      <c r="G3" s="417" t="s">
        <v>1503</v>
      </c>
      <c r="H3" s="417" t="s">
        <v>1357</v>
      </c>
      <c r="I3" s="417" t="s">
        <v>89</v>
      </c>
    </row>
    <row r="4" spans="2:9" ht="30" customHeight="1" x14ac:dyDescent="0.25">
      <c r="B4" s="424" t="s">
        <v>2667</v>
      </c>
      <c r="C4" s="424" t="s">
        <v>172</v>
      </c>
      <c r="D4" s="425" t="s">
        <v>973</v>
      </c>
      <c r="E4" s="425" t="s">
        <v>1668</v>
      </c>
      <c r="F4" s="424" t="s">
        <v>1515</v>
      </c>
      <c r="G4" s="425" t="s">
        <v>2126</v>
      </c>
      <c r="H4" s="555"/>
      <c r="I4" s="550" t="s">
        <v>2298</v>
      </c>
    </row>
    <row r="5" spans="2:9" ht="30" customHeight="1" x14ac:dyDescent="0.25">
      <c r="B5" s="424" t="s">
        <v>2668</v>
      </c>
      <c r="C5" s="424" t="s">
        <v>3063</v>
      </c>
      <c r="D5" s="425" t="s">
        <v>2220</v>
      </c>
      <c r="E5" s="425" t="s">
        <v>2228</v>
      </c>
      <c r="F5" s="424" t="s">
        <v>1507</v>
      </c>
      <c r="G5" s="425" t="s">
        <v>2239</v>
      </c>
      <c r="H5" s="555"/>
      <c r="I5" s="550" t="s">
        <v>2297</v>
      </c>
    </row>
    <row r="6" spans="2:9" ht="30" customHeight="1" x14ac:dyDescent="0.25">
      <c r="B6" s="424" t="s">
        <v>2669</v>
      </c>
      <c r="C6" s="424" t="s">
        <v>186</v>
      </c>
      <c r="D6" s="425" t="s">
        <v>2088</v>
      </c>
      <c r="E6" s="425" t="s">
        <v>2094</v>
      </c>
      <c r="F6" s="424" t="s">
        <v>1515</v>
      </c>
      <c r="G6" s="425" t="s">
        <v>2093</v>
      </c>
      <c r="H6" s="555"/>
      <c r="I6" s="550" t="s">
        <v>2298</v>
      </c>
    </row>
    <row r="7" spans="2:9" ht="30" customHeight="1" x14ac:dyDescent="0.25">
      <c r="B7" s="424" t="s">
        <v>2670</v>
      </c>
      <c r="C7" s="424" t="s">
        <v>187</v>
      </c>
      <c r="D7" s="425" t="s">
        <v>2089</v>
      </c>
      <c r="E7" s="425" t="str">
        <f>"Should be greater than "&amp;D6&amp;" ("&amp;C6&amp;")"</f>
        <v>Should be greater than 50th Net Claims Percentile (E)</v>
      </c>
      <c r="F7" s="424" t="s">
        <v>1515</v>
      </c>
      <c r="G7" s="425" t="str">
        <f>D7&amp;" ("&amp;C7&amp;")"&amp;" should normally be greater than "&amp;D6&amp;" ("&amp;C6&amp;")"</f>
        <v>75th Net Claims Percentile (F) should normally be greater than 50th Net Claims Percentile (E)</v>
      </c>
      <c r="H7" s="555"/>
      <c r="I7" s="550" t="s">
        <v>2298</v>
      </c>
    </row>
    <row r="8" spans="2:9" ht="30" customHeight="1" x14ac:dyDescent="0.25">
      <c r="B8" s="424" t="s">
        <v>2671</v>
      </c>
      <c r="C8" s="424" t="s">
        <v>188</v>
      </c>
      <c r="D8" s="425" t="s">
        <v>2090</v>
      </c>
      <c r="E8" s="425" t="str">
        <f>"Should be greater than "&amp;D7&amp;" ("&amp;C7&amp;")"</f>
        <v>Should be greater than 75th Net Claims Percentile (F)</v>
      </c>
      <c r="F8" s="424" t="s">
        <v>1515</v>
      </c>
      <c r="G8" s="425" t="str">
        <f>D8&amp;" ("&amp;C8&amp;")"&amp;" should normally be greater than "&amp;D7&amp;" ("&amp;C7&amp;")"</f>
        <v>90th Net Claims Percentile (G) should normally be greater than 75th Net Claims Percentile (F)</v>
      </c>
      <c r="H8" s="555"/>
      <c r="I8" s="550" t="s">
        <v>2298</v>
      </c>
    </row>
    <row r="9" spans="2:9" ht="39.950000000000003" customHeight="1" x14ac:dyDescent="0.25">
      <c r="B9" s="424" t="s">
        <v>2672</v>
      </c>
      <c r="C9" s="424" t="s">
        <v>189</v>
      </c>
      <c r="D9" s="425" t="s">
        <v>2091</v>
      </c>
      <c r="E9" s="425" t="str">
        <f>"Should be greater than "&amp;D8&amp;" ("&amp;C8&amp;")"</f>
        <v>Should be greater than 90th Net Claims Percentile (G)</v>
      </c>
      <c r="F9" s="424" t="s">
        <v>1515</v>
      </c>
      <c r="G9" s="425" t="str">
        <f>D9&amp;" ("&amp;C9&amp;")"&amp;" should normally be greater than "&amp;D8&amp;" ("&amp;C8&amp;")"</f>
        <v>95th Net Claims Percentile (H) should normally be greater than 90th Net Claims Percentile (G)</v>
      </c>
      <c r="H9" s="555"/>
      <c r="I9" s="550" t="s">
        <v>2298</v>
      </c>
    </row>
    <row r="10" spans="2:9" ht="50.1" customHeight="1" x14ac:dyDescent="0.25">
      <c r="B10" s="424" t="s">
        <v>2673</v>
      </c>
      <c r="C10" s="424" t="s">
        <v>190</v>
      </c>
      <c r="D10" s="425" t="s">
        <v>2092</v>
      </c>
      <c r="E10" s="425" t="str">
        <f>"Should be greater than "&amp;D9&amp;" ("&amp;C9&amp;")"</f>
        <v>Should be greater than 95th Net Claims Percentile (H)</v>
      </c>
      <c r="F10" s="424" t="s">
        <v>1515</v>
      </c>
      <c r="G10" s="425" t="str">
        <f>D10&amp;" ("&amp;C10&amp;")"&amp;" should normally be greater than "&amp;D9&amp;" ("&amp;C9&amp;")"</f>
        <v>99.5th Net Claims Percentile (I) should normally be greater than 95th Net Claims Percentile (H)</v>
      </c>
      <c r="H10" s="555"/>
      <c r="I10" s="550" t="s">
        <v>2298</v>
      </c>
    </row>
    <row r="11" spans="2:9" ht="50.1" customHeight="1" x14ac:dyDescent="0.25">
      <c r="B11" s="424" t="s">
        <v>2674</v>
      </c>
      <c r="C11" s="424" t="s">
        <v>190</v>
      </c>
      <c r="D11" s="425" t="s">
        <v>2092</v>
      </c>
      <c r="E11" s="425" t="str">
        <f>"Is "&amp;D11&amp;" (I) &gt; net premium (A)"</f>
        <v>Is 99.5th Net Claims Percentile (I) &gt; net premium (A)</v>
      </c>
      <c r="F11" s="424" t="s">
        <v>1515</v>
      </c>
      <c r="G11" s="425" t="s">
        <v>2134</v>
      </c>
      <c r="H11" s="555"/>
      <c r="I11" s="550" t="s">
        <v>2298</v>
      </c>
    </row>
    <row r="12" spans="2:9" ht="50.1" customHeight="1" x14ac:dyDescent="0.25">
      <c r="B12" s="424" t="s">
        <v>2675</v>
      </c>
      <c r="C12" s="424" t="s">
        <v>2378</v>
      </c>
      <c r="D12" s="425" t="s">
        <v>2092</v>
      </c>
      <c r="E12" s="425" t="s">
        <v>3064</v>
      </c>
      <c r="F12" s="424" t="s">
        <v>1507</v>
      </c>
      <c r="G12" s="425" t="s">
        <v>2745</v>
      </c>
      <c r="H12" s="556"/>
      <c r="I12" s="550" t="s">
        <v>2299</v>
      </c>
    </row>
    <row r="13" spans="2:9" ht="61.5" customHeight="1" x14ac:dyDescent="0.25">
      <c r="B13" s="424" t="s">
        <v>2676</v>
      </c>
      <c r="C13" s="424" t="s">
        <v>2095</v>
      </c>
      <c r="D13" s="425" t="s">
        <v>2127</v>
      </c>
      <c r="E13" s="425" t="s">
        <v>2132</v>
      </c>
      <c r="F13" s="424" t="s">
        <v>1515</v>
      </c>
      <c r="G13" s="425" t="str">
        <f t="shared" ref="G13:G27" si="0">D13&amp;" "&amp;REPLACE(E13,1,6,"should normally")&amp;". Outside of this threshold implies there is a negative dependence at the "&amp;LEFT(D13,4)&amp;" precentile"</f>
        <v>50th Joint Quantile Exceedance Probability should normally be between 50% AND 25%. Outside of this threshold implies there is a negative dependence at the 50th precentile</v>
      </c>
      <c r="H13" s="555"/>
      <c r="I13" s="550" t="s">
        <v>2298</v>
      </c>
    </row>
    <row r="14" spans="2:9" ht="50.1" customHeight="1" x14ac:dyDescent="0.25">
      <c r="B14" s="424" t="s">
        <v>2677</v>
      </c>
      <c r="C14" s="424" t="s">
        <v>2108</v>
      </c>
      <c r="D14" s="425" t="s">
        <v>2128</v>
      </c>
      <c r="E14" s="425" t="s">
        <v>2122</v>
      </c>
      <c r="F14" s="424" t="s">
        <v>1515</v>
      </c>
      <c r="G14" s="425" t="str">
        <f t="shared" si="0"/>
        <v>75th Joint Quantile Exceedance Probability should normally be between 25% AND  6.25%. Outside of this threshold implies there is a negative dependence at the 75th precentile</v>
      </c>
      <c r="H14" s="555"/>
      <c r="I14" s="550" t="s">
        <v>2298</v>
      </c>
    </row>
    <row r="15" spans="2:9" ht="50.1" customHeight="1" x14ac:dyDescent="0.25">
      <c r="B15" s="424" t="s">
        <v>2678</v>
      </c>
      <c r="C15" s="424" t="s">
        <v>2109</v>
      </c>
      <c r="D15" s="425" t="s">
        <v>2129</v>
      </c>
      <c r="E15" s="425" t="s">
        <v>2123</v>
      </c>
      <c r="F15" s="424" t="s">
        <v>1515</v>
      </c>
      <c r="G15" s="425" t="str">
        <f t="shared" si="0"/>
        <v>90th Joint Quantile Exceedance Probability should normally be between 10% AND  1%. Outside of this threshold implies there is a negative dependence at the 90th precentile</v>
      </c>
      <c r="H15" s="555"/>
      <c r="I15" s="550" t="s">
        <v>2298</v>
      </c>
    </row>
    <row r="16" spans="2:9" ht="50.1" customHeight="1" x14ac:dyDescent="0.25">
      <c r="B16" s="424" t="s">
        <v>2679</v>
      </c>
      <c r="C16" s="424" t="s">
        <v>2110</v>
      </c>
      <c r="D16" s="425" t="s">
        <v>2130</v>
      </c>
      <c r="E16" s="425" t="s">
        <v>2124</v>
      </c>
      <c r="F16" s="424" t="s">
        <v>1515</v>
      </c>
      <c r="G16" s="425" t="str">
        <f t="shared" si="0"/>
        <v>95th Joint Quantile Exceedance Probability should normally be between 5% AND  0.25%. Outside of this threshold implies there is a negative dependence at the 95th precentile</v>
      </c>
      <c r="H16" s="555"/>
      <c r="I16" s="576" t="s">
        <v>2300</v>
      </c>
    </row>
    <row r="17" spans="2:9" ht="50.1" customHeight="1" x14ac:dyDescent="0.25">
      <c r="B17" s="424" t="s">
        <v>2680</v>
      </c>
      <c r="C17" s="424" t="s">
        <v>2111</v>
      </c>
      <c r="D17" s="425" t="s">
        <v>2131</v>
      </c>
      <c r="E17" s="425" t="s">
        <v>2125</v>
      </c>
      <c r="F17" s="424" t="s">
        <v>1515</v>
      </c>
      <c r="G17" s="425" t="str">
        <f t="shared" si="0"/>
        <v>99.5th Joint Quantile Exceedance Probability should normally be between 0.5% AND  0.0025%. Outside of this threshold implies there is a negative dependence at the 99.5 precentile</v>
      </c>
      <c r="H17" s="555"/>
      <c r="I17" s="576" t="s">
        <v>2300</v>
      </c>
    </row>
    <row r="18" spans="2:9" ht="50.1" customHeight="1" x14ac:dyDescent="0.25">
      <c r="B18" s="424" t="s">
        <v>2681</v>
      </c>
      <c r="C18" s="424" t="s">
        <v>2112</v>
      </c>
      <c r="D18" s="425" t="s">
        <v>2127</v>
      </c>
      <c r="E18" s="425" t="s">
        <v>2121</v>
      </c>
      <c r="F18" s="424" t="s">
        <v>1515</v>
      </c>
      <c r="G18" s="425" t="str">
        <f>C18&amp;" "&amp;REPLACE(E18,1,6,"should normally")&amp;". Outside of this threshold implies there is a negative dependence at the "&amp;LEFT(C18,4)&amp;" precentile"</f>
        <v>O1 should normally be between 50% AND  25%. Outside of this threshold implies there is a negative dependence at the O1 precentile</v>
      </c>
      <c r="H18" s="555"/>
      <c r="I18" s="576" t="s">
        <v>2300</v>
      </c>
    </row>
    <row r="19" spans="2:9" ht="50.1" customHeight="1" x14ac:dyDescent="0.25">
      <c r="B19" s="424" t="s">
        <v>2682</v>
      </c>
      <c r="C19" s="424" t="s">
        <v>2113</v>
      </c>
      <c r="D19" s="425" t="s">
        <v>2128</v>
      </c>
      <c r="E19" s="425" t="s">
        <v>2122</v>
      </c>
      <c r="F19" s="424" t="s">
        <v>1515</v>
      </c>
      <c r="G19" s="425" t="str">
        <f t="shared" si="0"/>
        <v>75th Joint Quantile Exceedance Probability should normally be between 25% AND  6.25%. Outside of this threshold implies there is a negative dependence at the 75th precentile</v>
      </c>
      <c r="H19" s="555"/>
      <c r="I19" s="576" t="s">
        <v>2300</v>
      </c>
    </row>
    <row r="20" spans="2:9" ht="50.1" customHeight="1" x14ac:dyDescent="0.25">
      <c r="B20" s="424" t="s">
        <v>2683</v>
      </c>
      <c r="C20" s="424" t="s">
        <v>2114</v>
      </c>
      <c r="D20" s="425" t="s">
        <v>2129</v>
      </c>
      <c r="E20" s="425" t="s">
        <v>2123</v>
      </c>
      <c r="F20" s="424" t="s">
        <v>1515</v>
      </c>
      <c r="G20" s="425" t="str">
        <f t="shared" si="0"/>
        <v>90th Joint Quantile Exceedance Probability should normally be between 10% AND  1%. Outside of this threshold implies there is a negative dependence at the 90th precentile</v>
      </c>
      <c r="H20" s="555"/>
      <c r="I20" s="576" t="s">
        <v>2300</v>
      </c>
    </row>
    <row r="21" spans="2:9" ht="50.1" customHeight="1" x14ac:dyDescent="0.25">
      <c r="B21" s="424" t="s">
        <v>2684</v>
      </c>
      <c r="C21" s="424" t="s">
        <v>2115</v>
      </c>
      <c r="D21" s="425" t="s">
        <v>2130</v>
      </c>
      <c r="E21" s="425" t="s">
        <v>2124</v>
      </c>
      <c r="F21" s="424" t="s">
        <v>1515</v>
      </c>
      <c r="G21" s="425" t="str">
        <f t="shared" si="0"/>
        <v>95th Joint Quantile Exceedance Probability should normally be between 5% AND  0.25%. Outside of this threshold implies there is a negative dependence at the 95th precentile</v>
      </c>
      <c r="H21" s="555"/>
      <c r="I21" s="576" t="s">
        <v>2300</v>
      </c>
    </row>
    <row r="22" spans="2:9" ht="50.1" customHeight="1" x14ac:dyDescent="0.25">
      <c r="B22" s="424" t="s">
        <v>2685</v>
      </c>
      <c r="C22" s="424" t="s">
        <v>2116</v>
      </c>
      <c r="D22" s="425" t="s">
        <v>2131</v>
      </c>
      <c r="E22" s="425" t="s">
        <v>2125</v>
      </c>
      <c r="F22" s="424" t="s">
        <v>1515</v>
      </c>
      <c r="G22" s="425" t="str">
        <f t="shared" si="0"/>
        <v>99.5th Joint Quantile Exceedance Probability should normally be between 0.5% AND  0.0025%. Outside of this threshold implies there is a negative dependence at the 99.5 precentile</v>
      </c>
      <c r="H22" s="555"/>
      <c r="I22" s="576" t="s">
        <v>2300</v>
      </c>
    </row>
    <row r="23" spans="2:9" ht="50.1" customHeight="1" x14ac:dyDescent="0.25">
      <c r="B23" s="424" t="s">
        <v>2686</v>
      </c>
      <c r="C23" s="424" t="s">
        <v>2052</v>
      </c>
      <c r="D23" s="425" t="s">
        <v>2127</v>
      </c>
      <c r="E23" s="425" t="s">
        <v>2121</v>
      </c>
      <c r="F23" s="424" t="s">
        <v>1515</v>
      </c>
      <c r="G23" s="425" t="str">
        <f t="shared" si="0"/>
        <v>50th Joint Quantile Exceedance Probability should normally be between 50% AND  25%. Outside of this threshold implies there is a negative dependence at the 50th precentile</v>
      </c>
      <c r="H23" s="555"/>
      <c r="I23" s="576" t="s">
        <v>2300</v>
      </c>
    </row>
    <row r="24" spans="2:9" ht="51" x14ac:dyDescent="0.25">
      <c r="B24" s="424" t="s">
        <v>2687</v>
      </c>
      <c r="C24" s="424" t="s">
        <v>2117</v>
      </c>
      <c r="D24" s="425" t="s">
        <v>2128</v>
      </c>
      <c r="E24" s="425" t="s">
        <v>2122</v>
      </c>
      <c r="F24" s="424" t="s">
        <v>1515</v>
      </c>
      <c r="G24" s="425" t="str">
        <f t="shared" si="0"/>
        <v>75th Joint Quantile Exceedance Probability should normally be between 25% AND  6.25%. Outside of this threshold implies there is a negative dependence at the 75th precentile</v>
      </c>
      <c r="H24" s="555"/>
      <c r="I24" s="576" t="s">
        <v>2300</v>
      </c>
    </row>
    <row r="25" spans="2:9" ht="51" x14ac:dyDescent="0.25">
      <c r="B25" s="424" t="s">
        <v>2688</v>
      </c>
      <c r="C25" s="424" t="s">
        <v>2118</v>
      </c>
      <c r="D25" s="425" t="s">
        <v>2129</v>
      </c>
      <c r="E25" s="425" t="s">
        <v>2123</v>
      </c>
      <c r="F25" s="424" t="s">
        <v>1515</v>
      </c>
      <c r="G25" s="425" t="str">
        <f t="shared" si="0"/>
        <v>90th Joint Quantile Exceedance Probability should normally be between 10% AND  1%. Outside of this threshold implies there is a negative dependence at the 90th precentile</v>
      </c>
      <c r="H25" s="555"/>
      <c r="I25" s="576" t="s">
        <v>2300</v>
      </c>
    </row>
    <row r="26" spans="2:9" ht="51" x14ac:dyDescent="0.25">
      <c r="B26" s="424" t="s">
        <v>2689</v>
      </c>
      <c r="C26" s="424" t="s">
        <v>2119</v>
      </c>
      <c r="D26" s="425" t="s">
        <v>2130</v>
      </c>
      <c r="E26" s="425" t="s">
        <v>2124</v>
      </c>
      <c r="F26" s="424" t="s">
        <v>1515</v>
      </c>
      <c r="G26" s="425" t="str">
        <f t="shared" si="0"/>
        <v>95th Joint Quantile Exceedance Probability should normally be between 5% AND  0.25%. Outside of this threshold implies there is a negative dependence at the 95th precentile</v>
      </c>
      <c r="H26" s="555"/>
      <c r="I26" s="576" t="s">
        <v>2300</v>
      </c>
    </row>
    <row r="27" spans="2:9" ht="51" x14ac:dyDescent="0.25">
      <c r="B27" s="424" t="s">
        <v>2690</v>
      </c>
      <c r="C27" s="424" t="s">
        <v>2120</v>
      </c>
      <c r="D27" s="425" t="s">
        <v>2131</v>
      </c>
      <c r="E27" s="425" t="s">
        <v>2125</v>
      </c>
      <c r="F27" s="424" t="s">
        <v>1515</v>
      </c>
      <c r="G27" s="425" t="str">
        <f t="shared" si="0"/>
        <v>99.5th Joint Quantile Exceedance Probability should normally be between 0.5% AND  0.0025%. Outside of this threshold implies there is a negative dependence at the 99.5 precentile</v>
      </c>
      <c r="H27" s="555"/>
      <c r="I27" s="576" t="s">
        <v>2300</v>
      </c>
    </row>
  </sheetData>
  <sortState ref="C4:H27">
    <sortCondition ref="C21"/>
  </sortState>
  <mergeCells count="1">
    <mergeCell ref="B2:I2"/>
  </mergeCells>
  <conditionalFormatting sqref="B4:H11 B12 B13:H27">
    <cfRule type="expression" dxfId="125" priority="12">
      <formula>OR($I4="New",$I4="Updated")</formula>
    </cfRule>
  </conditionalFormatting>
  <conditionalFormatting sqref="F4:F11 F13:F27">
    <cfRule type="cellIs" dxfId="124" priority="8" stopIfTrue="1" operator="equal">
      <formula>"Validation"</formula>
    </cfRule>
    <cfRule type="cellIs" dxfId="123" priority="9" operator="equal">
      <formula>"Pre-populated"</formula>
    </cfRule>
  </conditionalFormatting>
  <conditionalFormatting sqref="I4:I27">
    <cfRule type="cellIs" dxfId="122" priority="10" operator="equal">
      <formula>"Updated"</formula>
    </cfRule>
    <cfRule type="cellIs" dxfId="121" priority="11" operator="equal">
      <formula>"New"</formula>
    </cfRule>
  </conditionalFormatting>
  <conditionalFormatting sqref="C12:G12">
    <cfRule type="expression" dxfId="120" priority="4">
      <formula>OR($I12="New",$I12="Updated")</formula>
    </cfRule>
  </conditionalFormatting>
  <conditionalFormatting sqref="F12">
    <cfRule type="cellIs" dxfId="119" priority="2" stopIfTrue="1" operator="equal">
      <formula>"Validation"</formula>
    </cfRule>
    <cfRule type="cellIs" dxfId="118" priority="3" operator="equal">
      <formula>"Pre-populated"</formula>
    </cfRule>
  </conditionalFormatting>
  <conditionalFormatting sqref="H12">
    <cfRule type="expression" dxfId="117" priority="1">
      <formula>OR($I12="New",$I12="Updated")</formula>
    </cfRule>
  </conditionalFormatting>
  <pageMargins left="0.70866141732283472" right="0.70866141732283472" top="0.74803149606299213" bottom="0.74803149606299213" header="0.31496062992125984" footer="0.31496062992125984"/>
  <pageSetup paperSize="9" scale="65" fitToHeight="0" orientation="landscape" r:id="rId1"/>
  <headerFooter>
    <oddFooter>&amp;C&amp;1#&amp;"Calibri"&amp;10 Classification: Confidential</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E167727D-DFBD-4390-B81D-CBBCD6270D2E}">
          <x14:formula1>
            <xm:f>RS_ValueSource!$E$38:$E$40</xm:f>
          </x14:formula1>
          <xm:sqref>I4:I27</xm:sqref>
        </x14:dataValidation>
        <x14:dataValidation type="list" allowBlank="1" showInputMessage="1" showErrorMessage="1" xr:uid="{21C3AFBC-4040-4DE9-B182-F1D28CFAE999}">
          <x14:formula1>
            <xm:f>RS_ValueSource!$E$41:$E$43</xm:f>
          </x14:formula1>
          <xm:sqref>F4:F27</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3">
    <tabColor rgb="FFFFFF00"/>
    <pageSetUpPr fitToPage="1"/>
  </sheetPr>
  <dimension ref="A1:N132"/>
  <sheetViews>
    <sheetView showGridLines="0" zoomScaleNormal="100" workbookViewId="0"/>
  </sheetViews>
  <sheetFormatPr defaultRowHeight="15" x14ac:dyDescent="0.25"/>
  <cols>
    <col min="1" max="1" width="2" style="2" customWidth="1"/>
    <col min="2" max="2" width="4.28515625" style="2" customWidth="1"/>
    <col min="3" max="3" width="35.140625" style="2" customWidth="1"/>
    <col min="4" max="14" width="18" style="2" customWidth="1"/>
  </cols>
  <sheetData>
    <row r="1" spans="1:14" s="19" customFormat="1" ht="16.5" x14ac:dyDescent="0.3">
      <c r="A1" s="3"/>
    </row>
    <row r="2" spans="1:14" s="19" customFormat="1" ht="16.5" x14ac:dyDescent="0.3">
      <c r="A2" s="3"/>
    </row>
    <row r="3" spans="1:14" s="19" customFormat="1" ht="16.5" x14ac:dyDescent="0.3">
      <c r="A3" s="3"/>
    </row>
    <row r="4" spans="1:14" s="19" customFormat="1" ht="20.25" x14ac:dyDescent="0.35">
      <c r="A4" s="3"/>
      <c r="B4" s="210"/>
      <c r="C4" s="232" t="s">
        <v>83</v>
      </c>
      <c r="D4" s="211"/>
      <c r="E4" s="211"/>
      <c r="F4" s="211"/>
      <c r="G4" s="155"/>
      <c r="H4" s="211"/>
      <c r="I4" s="233"/>
      <c r="J4" s="233"/>
      <c r="K4" s="233"/>
      <c r="L4" s="155"/>
      <c r="M4" s="155" t="s">
        <v>124</v>
      </c>
      <c r="N4" s="156" t="str">
        <f>'010'!E8</f>
        <v>1234</v>
      </c>
    </row>
    <row r="5" spans="1:14" s="19" customFormat="1" ht="16.5" x14ac:dyDescent="0.3">
      <c r="A5" s="3"/>
      <c r="B5" s="213"/>
      <c r="C5" s="213"/>
      <c r="D5" s="214"/>
      <c r="E5" s="214"/>
      <c r="F5" s="214"/>
      <c r="G5" s="215"/>
      <c r="H5" s="214"/>
    </row>
    <row r="6" spans="1:14" s="19" customFormat="1" ht="17.25" x14ac:dyDescent="0.3">
      <c r="A6" s="3"/>
      <c r="B6" s="213"/>
      <c r="C6" s="509" t="s">
        <v>2337</v>
      </c>
      <c r="D6" s="211"/>
      <c r="E6" s="211"/>
      <c r="F6" s="211"/>
      <c r="G6" s="155"/>
      <c r="H6" s="211"/>
      <c r="I6" s="233"/>
      <c r="J6" s="233"/>
      <c r="K6" s="233"/>
      <c r="L6" s="233"/>
      <c r="M6" s="233"/>
    </row>
    <row r="7" spans="1:14" s="19" customFormat="1" ht="17.25" x14ac:dyDescent="0.3">
      <c r="A7" s="3"/>
      <c r="B7" s="213"/>
      <c r="C7" s="103"/>
      <c r="D7" s="214"/>
      <c r="E7" s="214"/>
      <c r="F7" s="214"/>
      <c r="G7" s="215"/>
      <c r="H7" s="214"/>
      <c r="I7" s="102"/>
      <c r="J7" s="102"/>
      <c r="K7" s="102"/>
      <c r="L7" s="102"/>
    </row>
    <row r="8" spans="1:14" s="19" customFormat="1" ht="17.25" x14ac:dyDescent="0.3">
      <c r="B8" s="213"/>
      <c r="C8" s="234" t="s">
        <v>970</v>
      </c>
      <c r="D8" s="235"/>
      <c r="E8" s="235"/>
      <c r="F8" s="235"/>
      <c r="G8" s="236"/>
      <c r="H8" s="235"/>
      <c r="I8" s="237"/>
      <c r="J8" s="237"/>
      <c r="K8" s="237"/>
      <c r="L8" s="237"/>
    </row>
    <row r="9" spans="1:14" s="19" customFormat="1" ht="16.5" x14ac:dyDescent="0.3"/>
    <row r="10" spans="1:14" s="19" customFormat="1" ht="51" customHeight="1" x14ac:dyDescent="0.3">
      <c r="C10" s="859" t="s">
        <v>1017</v>
      </c>
      <c r="D10" s="860"/>
      <c r="E10" s="860"/>
      <c r="F10" s="860"/>
      <c r="G10" s="860"/>
      <c r="H10" s="860"/>
      <c r="I10" s="860"/>
      <c r="J10" s="860"/>
      <c r="K10" s="860"/>
      <c r="L10" s="860"/>
      <c r="M10" s="906"/>
    </row>
    <row r="11" spans="1:14" s="19" customFormat="1" ht="16.5" x14ac:dyDescent="0.3"/>
    <row r="12" spans="1:14" s="19" customFormat="1" ht="17.25" x14ac:dyDescent="0.3">
      <c r="C12" s="238" t="s">
        <v>971</v>
      </c>
    </row>
    <row r="14" spans="1:14" s="19" customFormat="1" ht="16.5" customHeight="1" x14ac:dyDescent="0.3">
      <c r="C14" s="853" t="s">
        <v>972</v>
      </c>
      <c r="D14" s="851" t="s">
        <v>973</v>
      </c>
      <c r="E14" s="851" t="s">
        <v>974</v>
      </c>
      <c r="F14" s="851" t="s">
        <v>975</v>
      </c>
      <c r="G14" s="856" t="s">
        <v>976</v>
      </c>
      <c r="H14" s="894" t="s">
        <v>1018</v>
      </c>
      <c r="I14" s="895"/>
      <c r="J14" s="895"/>
      <c r="K14" s="895"/>
      <c r="L14" s="895"/>
      <c r="M14" s="896"/>
      <c r="N14" s="877" t="s">
        <v>2203</v>
      </c>
    </row>
    <row r="15" spans="1:14" s="19" customFormat="1" ht="16.5" x14ac:dyDescent="0.3">
      <c r="C15" s="854"/>
      <c r="D15" s="892"/>
      <c r="E15" s="892"/>
      <c r="F15" s="892"/>
      <c r="G15" s="893"/>
      <c r="H15" s="219" t="s">
        <v>221</v>
      </c>
      <c r="I15" s="219" t="s">
        <v>222</v>
      </c>
      <c r="J15" s="219" t="s">
        <v>223</v>
      </c>
      <c r="K15" s="219" t="s">
        <v>224</v>
      </c>
      <c r="L15" s="219" t="s">
        <v>225</v>
      </c>
      <c r="M15" s="219" t="s">
        <v>227</v>
      </c>
      <c r="N15" s="878"/>
    </row>
    <row r="16" spans="1:14" s="19" customFormat="1" ht="57.75" customHeight="1" x14ac:dyDescent="0.3">
      <c r="C16" s="241" t="s">
        <v>2397</v>
      </c>
      <c r="D16" s="568" t="s">
        <v>2829</v>
      </c>
      <c r="E16" s="568" t="s">
        <v>2830</v>
      </c>
      <c r="F16" s="568" t="s">
        <v>2831</v>
      </c>
      <c r="G16" s="568" t="s">
        <v>2832</v>
      </c>
      <c r="H16" s="568" t="s">
        <v>2873</v>
      </c>
      <c r="I16" s="568" t="s">
        <v>2874</v>
      </c>
      <c r="J16" s="568" t="s">
        <v>2875</v>
      </c>
      <c r="K16" s="568" t="s">
        <v>2876</v>
      </c>
      <c r="L16" s="568" t="s">
        <v>2877</v>
      </c>
      <c r="M16" s="568" t="s">
        <v>2878</v>
      </c>
      <c r="N16" s="568" t="s">
        <v>2879</v>
      </c>
    </row>
    <row r="17" spans="3:14" s="19" customFormat="1" ht="57.75" customHeight="1" x14ac:dyDescent="0.3">
      <c r="C17" s="241" t="s">
        <v>2843</v>
      </c>
      <c r="D17" s="568" t="s">
        <v>2829</v>
      </c>
      <c r="E17" s="568" t="s">
        <v>2830</v>
      </c>
      <c r="F17" s="568" t="s">
        <v>2831</v>
      </c>
      <c r="G17" s="568" t="s">
        <v>2832</v>
      </c>
      <c r="H17" s="568" t="s">
        <v>2873</v>
      </c>
      <c r="I17" s="568" t="s">
        <v>2874</v>
      </c>
      <c r="J17" s="568" t="s">
        <v>2875</v>
      </c>
      <c r="K17" s="568" t="s">
        <v>2876</v>
      </c>
      <c r="L17" s="568" t="s">
        <v>2877</v>
      </c>
      <c r="M17" s="568" t="s">
        <v>2878</v>
      </c>
      <c r="N17" s="568" t="s">
        <v>2879</v>
      </c>
    </row>
    <row r="18" spans="3:14" s="19" customFormat="1" ht="57.75" customHeight="1" x14ac:dyDescent="0.3">
      <c r="C18" s="244" t="s">
        <v>979</v>
      </c>
      <c r="D18" s="568" t="s">
        <v>2869</v>
      </c>
      <c r="E18" s="568" t="s">
        <v>2870</v>
      </c>
      <c r="F18" s="568" t="s">
        <v>2871</v>
      </c>
      <c r="G18" s="568" t="s">
        <v>2872</v>
      </c>
      <c r="H18" s="567" t="s">
        <v>2880</v>
      </c>
      <c r="I18" s="567" t="s">
        <v>2881</v>
      </c>
      <c r="J18" s="567" t="s">
        <v>2882</v>
      </c>
      <c r="K18" s="567" t="s">
        <v>2883</v>
      </c>
      <c r="L18" s="567" t="s">
        <v>2884</v>
      </c>
      <c r="M18" s="567" t="s">
        <v>2885</v>
      </c>
      <c r="N18" s="567" t="s">
        <v>2886</v>
      </c>
    </row>
    <row r="19" spans="3:14" s="19" customFormat="1" ht="39.75" customHeight="1" x14ac:dyDescent="0.3">
      <c r="C19" s="544" t="s">
        <v>177</v>
      </c>
      <c r="D19" s="568" t="s">
        <v>2833</v>
      </c>
      <c r="E19" s="568" t="s">
        <v>2834</v>
      </c>
      <c r="F19" s="569"/>
      <c r="G19" s="569"/>
      <c r="H19" s="567" t="s">
        <v>2887</v>
      </c>
      <c r="I19" s="567" t="s">
        <v>2888</v>
      </c>
      <c r="J19" s="567" t="s">
        <v>2889</v>
      </c>
      <c r="K19" s="567" t="s">
        <v>2890</v>
      </c>
      <c r="L19" s="567" t="s">
        <v>2891</v>
      </c>
      <c r="M19" s="567" t="s">
        <v>2892</v>
      </c>
      <c r="N19" s="567" t="s">
        <v>2893</v>
      </c>
    </row>
    <row r="20" spans="3:14" s="19" customFormat="1" ht="16.5" x14ac:dyDescent="0.3"/>
    <row r="21" spans="3:14" s="2" customFormat="1" ht="17.25" x14ac:dyDescent="0.3">
      <c r="C21" s="234" t="s">
        <v>981</v>
      </c>
      <c r="D21" s="235"/>
      <c r="E21" s="235"/>
      <c r="F21" s="235"/>
      <c r="G21" s="236"/>
      <c r="H21" s="236"/>
      <c r="I21" s="235"/>
      <c r="J21" s="237"/>
      <c r="K21" s="237"/>
      <c r="L21" s="237"/>
      <c r="M21" s="237"/>
    </row>
    <row r="22" spans="3:14" s="2" customFormat="1" ht="16.5" x14ac:dyDescent="0.3">
      <c r="C22" s="19"/>
      <c r="D22" s="19"/>
      <c r="E22" s="19"/>
      <c r="F22" s="19"/>
      <c r="G22" s="19"/>
      <c r="H22" s="19"/>
      <c r="I22" s="19"/>
      <c r="J22" s="19"/>
      <c r="K22" s="19"/>
      <c r="L22" s="19"/>
      <c r="M22" s="19"/>
    </row>
    <row r="23" spans="3:14" s="2" customFormat="1" ht="62.25" customHeight="1" x14ac:dyDescent="0.25">
      <c r="C23" s="859" t="s">
        <v>1019</v>
      </c>
      <c r="D23" s="860"/>
      <c r="E23" s="860"/>
      <c r="F23" s="860"/>
      <c r="G23" s="860"/>
      <c r="H23" s="860"/>
      <c r="I23" s="860"/>
      <c r="J23" s="860"/>
      <c r="K23" s="860"/>
      <c r="L23" s="860"/>
      <c r="M23" s="906"/>
    </row>
    <row r="24" spans="3:14" s="2" customFormat="1" ht="7.5" customHeight="1" x14ac:dyDescent="0.3">
      <c r="C24" s="19"/>
      <c r="D24" s="19"/>
      <c r="E24" s="19"/>
      <c r="F24" s="19"/>
      <c r="G24" s="19"/>
      <c r="H24" s="19"/>
      <c r="I24" s="19"/>
      <c r="J24" s="19"/>
      <c r="K24" s="19"/>
      <c r="L24" s="19"/>
      <c r="M24" s="19"/>
    </row>
    <row r="25" spans="3:14" s="2" customFormat="1" ht="17.25" x14ac:dyDescent="0.3">
      <c r="C25" s="238" t="s">
        <v>971</v>
      </c>
      <c r="D25" s="19"/>
      <c r="E25" s="19"/>
      <c r="F25" s="19"/>
      <c r="G25" s="19"/>
      <c r="H25" s="19"/>
      <c r="I25" s="19"/>
      <c r="J25" s="19"/>
      <c r="K25" s="19"/>
      <c r="L25" s="19"/>
      <c r="M25" s="19"/>
    </row>
    <row r="27" spans="3:14" s="19" customFormat="1" ht="16.5" x14ac:dyDescent="0.3">
      <c r="C27" s="868" t="s">
        <v>972</v>
      </c>
      <c r="D27" s="851" t="s">
        <v>973</v>
      </c>
      <c r="E27" s="851" t="s">
        <v>974</v>
      </c>
      <c r="F27" s="851" t="s">
        <v>975</v>
      </c>
      <c r="G27" s="856" t="s">
        <v>976</v>
      </c>
      <c r="H27" s="894" t="s">
        <v>1020</v>
      </c>
      <c r="I27" s="895"/>
      <c r="J27" s="895"/>
      <c r="K27" s="895"/>
      <c r="L27" s="895"/>
      <c r="M27" s="877" t="s">
        <v>2203</v>
      </c>
    </row>
    <row r="28" spans="3:14" s="19" customFormat="1" ht="16.5" x14ac:dyDescent="0.3">
      <c r="C28" s="889"/>
      <c r="D28" s="892"/>
      <c r="E28" s="892"/>
      <c r="F28" s="892"/>
      <c r="G28" s="893"/>
      <c r="H28" s="219" t="s">
        <v>222</v>
      </c>
      <c r="I28" s="219" t="s">
        <v>223</v>
      </c>
      <c r="J28" s="219" t="s">
        <v>224</v>
      </c>
      <c r="K28" s="219" t="s">
        <v>225</v>
      </c>
      <c r="L28" s="496" t="s">
        <v>227</v>
      </c>
      <c r="M28" s="878"/>
    </row>
    <row r="29" spans="3:14" s="19" customFormat="1" ht="57.75" customHeight="1" x14ac:dyDescent="0.3">
      <c r="C29" s="241" t="s">
        <v>2397</v>
      </c>
      <c r="D29" s="568" t="s">
        <v>2829</v>
      </c>
      <c r="E29" s="568" t="s">
        <v>2830</v>
      </c>
      <c r="F29" s="568" t="s">
        <v>2831</v>
      </c>
      <c r="G29" s="568" t="s">
        <v>2832</v>
      </c>
      <c r="H29" s="568" t="s">
        <v>2956</v>
      </c>
      <c r="I29" s="568" t="s">
        <v>2957</v>
      </c>
      <c r="J29" s="568" t="s">
        <v>2958</v>
      </c>
      <c r="K29" s="568" t="s">
        <v>2959</v>
      </c>
      <c r="L29" s="568" t="s">
        <v>2960</v>
      </c>
      <c r="M29" s="568" t="s">
        <v>2961</v>
      </c>
    </row>
    <row r="30" spans="3:14" s="19" customFormat="1" ht="57.75" customHeight="1" x14ac:dyDescent="0.3">
      <c r="C30" s="241" t="s">
        <v>2843</v>
      </c>
      <c r="D30" s="568" t="s">
        <v>2829</v>
      </c>
      <c r="E30" s="568" t="s">
        <v>2830</v>
      </c>
      <c r="F30" s="568" t="s">
        <v>2831</v>
      </c>
      <c r="G30" s="568" t="s">
        <v>2832</v>
      </c>
      <c r="H30" s="568" t="s">
        <v>2962</v>
      </c>
      <c r="I30" s="568" t="s">
        <v>2963</v>
      </c>
      <c r="J30" s="568" t="s">
        <v>2964</v>
      </c>
      <c r="K30" s="568" t="s">
        <v>2965</v>
      </c>
      <c r="L30" s="568" t="s">
        <v>2966</v>
      </c>
      <c r="M30" s="568" t="s">
        <v>2967</v>
      </c>
    </row>
    <row r="31" spans="3:14" s="19" customFormat="1" ht="57.75" customHeight="1" x14ac:dyDescent="0.3">
      <c r="C31" s="244" t="s">
        <v>979</v>
      </c>
      <c r="D31" s="568" t="s">
        <v>2869</v>
      </c>
      <c r="E31" s="568" t="s">
        <v>2870</v>
      </c>
      <c r="F31" s="568" t="s">
        <v>2871</v>
      </c>
      <c r="G31" s="568" t="s">
        <v>2872</v>
      </c>
      <c r="H31" s="567" t="s">
        <v>2968</v>
      </c>
      <c r="I31" s="567" t="s">
        <v>2969</v>
      </c>
      <c r="J31" s="567" t="s">
        <v>2970</v>
      </c>
      <c r="K31" s="567" t="s">
        <v>2971</v>
      </c>
      <c r="L31" s="567" t="s">
        <v>2972</v>
      </c>
      <c r="M31" s="567" t="s">
        <v>2973</v>
      </c>
    </row>
    <row r="32" spans="3:14" s="19" customFormat="1" ht="39.950000000000003" customHeight="1" x14ac:dyDescent="0.3">
      <c r="C32" s="245" t="s">
        <v>177</v>
      </c>
      <c r="D32" s="568" t="s">
        <v>2833</v>
      </c>
      <c r="E32" s="568" t="s">
        <v>2834</v>
      </c>
      <c r="F32" s="569"/>
      <c r="G32" s="569"/>
      <c r="H32" s="567" t="s">
        <v>2974</v>
      </c>
      <c r="I32" s="567" t="s">
        <v>2975</v>
      </c>
      <c r="J32" s="567" t="s">
        <v>2976</v>
      </c>
      <c r="K32" s="567" t="s">
        <v>2977</v>
      </c>
      <c r="L32" s="567" t="s">
        <v>2978</v>
      </c>
      <c r="M32" s="567" t="s">
        <v>2979</v>
      </c>
    </row>
    <row r="33" spans="1:13" s="19" customFormat="1" ht="16.5" x14ac:dyDescent="0.3"/>
    <row r="34" spans="1:13" s="19" customFormat="1" ht="16.5" x14ac:dyDescent="0.3"/>
    <row r="35" spans="1:13" s="2" customFormat="1" ht="17.25" x14ac:dyDescent="0.3">
      <c r="C35" s="234" t="s">
        <v>991</v>
      </c>
      <c r="D35" s="235"/>
      <c r="E35" s="235"/>
      <c r="F35" s="235"/>
      <c r="G35" s="236"/>
      <c r="H35" s="236"/>
      <c r="I35" s="235"/>
      <c r="J35" s="237"/>
      <c r="K35" s="237"/>
      <c r="L35" s="237"/>
      <c r="M35" s="237"/>
    </row>
    <row r="36" spans="1:13" s="2" customFormat="1" ht="16.5" x14ac:dyDescent="0.3">
      <c r="C36" s="19"/>
      <c r="D36" s="19"/>
      <c r="E36" s="19"/>
      <c r="F36" s="19"/>
      <c r="G36" s="19"/>
      <c r="H36" s="19"/>
      <c r="I36" s="19"/>
      <c r="J36" s="19"/>
      <c r="K36" s="19"/>
      <c r="L36" s="19"/>
      <c r="M36" s="19"/>
    </row>
    <row r="37" spans="1:13" s="2" customFormat="1" ht="65.25" customHeight="1" x14ac:dyDescent="0.25">
      <c r="C37" s="859" t="s">
        <v>1021</v>
      </c>
      <c r="D37" s="860"/>
      <c r="E37" s="860"/>
      <c r="F37" s="860"/>
      <c r="G37" s="860"/>
      <c r="H37" s="860"/>
      <c r="I37" s="860"/>
      <c r="J37" s="860"/>
      <c r="K37" s="860"/>
      <c r="L37" s="860"/>
      <c r="M37" s="906"/>
    </row>
    <row r="38" spans="1:13" s="2" customFormat="1" ht="16.5" x14ac:dyDescent="0.3">
      <c r="C38" s="19"/>
      <c r="D38" s="19"/>
      <c r="E38" s="19"/>
      <c r="F38" s="19"/>
      <c r="G38" s="19"/>
      <c r="H38" s="19"/>
      <c r="I38" s="19"/>
      <c r="J38" s="19"/>
      <c r="K38" s="19"/>
      <c r="L38" s="19"/>
      <c r="M38" s="19"/>
    </row>
    <row r="39" spans="1:13" s="2" customFormat="1" ht="17.25" x14ac:dyDescent="0.3">
      <c r="C39" s="238" t="s">
        <v>971</v>
      </c>
      <c r="D39" s="19"/>
      <c r="E39" s="19"/>
      <c r="F39" s="19"/>
      <c r="G39" s="19"/>
      <c r="H39" s="19"/>
      <c r="I39" s="19"/>
      <c r="J39" s="19"/>
      <c r="K39" s="19"/>
      <c r="L39" s="19"/>
      <c r="M39" s="19"/>
    </row>
    <row r="41" spans="1:13" ht="15" customHeight="1" x14ac:dyDescent="0.25">
      <c r="C41" s="868"/>
      <c r="D41" s="868" t="s">
        <v>974</v>
      </c>
      <c r="E41" s="890" t="s">
        <v>977</v>
      </c>
      <c r="F41" s="890"/>
      <c r="G41" s="890"/>
      <c r="H41" s="890"/>
      <c r="I41" s="891"/>
      <c r="J41" s="3"/>
    </row>
    <row r="42" spans="1:13" x14ac:dyDescent="0.25">
      <c r="C42" s="869"/>
      <c r="D42" s="869"/>
      <c r="E42" s="264" t="s">
        <v>222</v>
      </c>
      <c r="F42" s="219" t="s">
        <v>223</v>
      </c>
      <c r="G42" s="219" t="s">
        <v>224</v>
      </c>
      <c r="H42" s="219" t="s">
        <v>225</v>
      </c>
      <c r="I42" s="219" t="s">
        <v>227</v>
      </c>
      <c r="J42" s="3"/>
    </row>
    <row r="43" spans="1:13" ht="57.75" customHeight="1" x14ac:dyDescent="0.25">
      <c r="A43" s="28">
        <v>502</v>
      </c>
      <c r="C43" s="181" t="s">
        <v>993</v>
      </c>
      <c r="D43" s="139" t="s">
        <v>2909</v>
      </c>
      <c r="E43" s="139" t="s">
        <v>2910</v>
      </c>
      <c r="F43" s="139" t="s">
        <v>2911</v>
      </c>
      <c r="G43" s="139" t="s">
        <v>2912</v>
      </c>
      <c r="H43" s="139" t="s">
        <v>2913</v>
      </c>
      <c r="I43" s="139" t="s">
        <v>2914</v>
      </c>
      <c r="J43" s="3"/>
    </row>
    <row r="44" spans="1:13" ht="57.75" customHeight="1" x14ac:dyDescent="0.25">
      <c r="C44" s="181" t="s">
        <v>994</v>
      </c>
      <c r="D44" s="139" t="s">
        <v>2834</v>
      </c>
      <c r="E44" s="139" t="s">
        <v>2915</v>
      </c>
      <c r="F44" s="139" t="s">
        <v>2916</v>
      </c>
      <c r="G44" s="139" t="s">
        <v>2917</v>
      </c>
      <c r="H44" s="139" t="s">
        <v>2918</v>
      </c>
      <c r="I44" s="139" t="s">
        <v>2919</v>
      </c>
      <c r="J44" s="3"/>
    </row>
    <row r="45" spans="1:13" ht="57.75" customHeight="1" x14ac:dyDescent="0.25">
      <c r="C45" s="181" t="s">
        <v>995</v>
      </c>
      <c r="D45" s="570" t="s">
        <v>3504</v>
      </c>
      <c r="E45" s="570" t="s">
        <v>3504</v>
      </c>
      <c r="F45" s="570" t="s">
        <v>3504</v>
      </c>
      <c r="G45" s="570" t="s">
        <v>3504</v>
      </c>
      <c r="H45" s="570" t="s">
        <v>3504</v>
      </c>
      <c r="I45" s="570" t="s">
        <v>3504</v>
      </c>
      <c r="J45" s="3"/>
    </row>
    <row r="46" spans="1:13" ht="57.75" customHeight="1" x14ac:dyDescent="0.25">
      <c r="C46" s="183" t="s">
        <v>996</v>
      </c>
      <c r="D46" s="581" t="s">
        <v>3505</v>
      </c>
      <c r="E46" s="581" t="s">
        <v>3505</v>
      </c>
      <c r="F46" s="581" t="s">
        <v>3505</v>
      </c>
      <c r="G46" s="581" t="s">
        <v>3505</v>
      </c>
      <c r="H46" s="581" t="s">
        <v>3505</v>
      </c>
      <c r="I46" s="581" t="s">
        <v>3505</v>
      </c>
      <c r="J46" s="3"/>
    </row>
    <row r="47" spans="1:13" ht="25.5" customHeight="1" x14ac:dyDescent="0.25">
      <c r="C47" s="870"/>
      <c r="D47" s="871"/>
      <c r="E47" s="871"/>
      <c r="F47" s="871"/>
      <c r="G47" s="871"/>
      <c r="H47" s="871"/>
      <c r="I47" s="872"/>
      <c r="J47" s="3"/>
    </row>
    <row r="48" spans="1:13" ht="57.75" customHeight="1" x14ac:dyDescent="0.25">
      <c r="C48" s="272" t="s">
        <v>997</v>
      </c>
      <c r="D48" s="570" t="s">
        <v>2834</v>
      </c>
      <c r="E48" s="570" t="s">
        <v>2894</v>
      </c>
      <c r="F48" s="570" t="s">
        <v>2895</v>
      </c>
      <c r="G48" s="570" t="s">
        <v>2896</v>
      </c>
      <c r="H48" s="570" t="s">
        <v>2897</v>
      </c>
      <c r="I48" s="570" t="s">
        <v>2898</v>
      </c>
      <c r="J48" s="3"/>
    </row>
    <row r="49" spans="3:10" ht="57.75" customHeight="1" x14ac:dyDescent="0.25">
      <c r="C49" s="181" t="s">
        <v>998</v>
      </c>
      <c r="D49" s="570" t="s">
        <v>3506</v>
      </c>
      <c r="E49" s="570" t="s">
        <v>3506</v>
      </c>
      <c r="F49" s="570" t="s">
        <v>3506</v>
      </c>
      <c r="G49" s="570" t="s">
        <v>3506</v>
      </c>
      <c r="H49" s="570" t="s">
        <v>3506</v>
      </c>
      <c r="I49" s="570" t="s">
        <v>3506</v>
      </c>
      <c r="J49" s="3"/>
    </row>
    <row r="50" spans="3:10" ht="57.75" customHeight="1" x14ac:dyDescent="0.25">
      <c r="C50" s="181" t="s">
        <v>999</v>
      </c>
      <c r="D50" s="582" t="s">
        <v>3516</v>
      </c>
      <c r="E50" s="582" t="s">
        <v>3516</v>
      </c>
      <c r="F50" s="582" t="s">
        <v>3516</v>
      </c>
      <c r="G50" s="582" t="s">
        <v>3516</v>
      </c>
      <c r="H50" s="582" t="s">
        <v>3516</v>
      </c>
      <c r="I50" s="582" t="s">
        <v>3516</v>
      </c>
      <c r="J50" s="3"/>
    </row>
    <row r="52" spans="3:10" s="2" customFormat="1" x14ac:dyDescent="0.25"/>
    <row r="53" spans="3:10" s="2" customFormat="1" x14ac:dyDescent="0.25"/>
    <row r="54" spans="3:10" s="2" customFormat="1" x14ac:dyDescent="0.25"/>
    <row r="55" spans="3:10" s="2" customFormat="1" x14ac:dyDescent="0.25"/>
    <row r="56" spans="3:10" s="2" customFormat="1" x14ac:dyDescent="0.25"/>
    <row r="57" spans="3:10" s="2" customFormat="1" x14ac:dyDescent="0.25"/>
    <row r="58" spans="3:10" s="2" customFormat="1" x14ac:dyDescent="0.25"/>
    <row r="59" spans="3:10" s="2" customFormat="1" x14ac:dyDescent="0.25"/>
    <row r="60" spans="3:10" s="2" customFormat="1" x14ac:dyDescent="0.25"/>
    <row r="61" spans="3:10" s="2" customFormat="1" x14ac:dyDescent="0.25"/>
    <row r="63" spans="3:10" s="2" customFormat="1" x14ac:dyDescent="0.25"/>
    <row r="64" spans="3:10" s="2" customFormat="1" x14ac:dyDescent="0.25"/>
    <row r="67" spans="2:13" s="19" customFormat="1" ht="17.25" x14ac:dyDescent="0.3">
      <c r="B67" s="213"/>
      <c r="C67" s="234" t="s">
        <v>1000</v>
      </c>
      <c r="D67" s="235"/>
      <c r="E67" s="235"/>
      <c r="F67" s="235"/>
      <c r="G67" s="236"/>
      <c r="H67" s="236"/>
      <c r="I67" s="235"/>
      <c r="J67" s="237"/>
      <c r="K67" s="237"/>
      <c r="L67" s="237"/>
      <c r="M67" s="237"/>
    </row>
    <row r="68" spans="2:13" s="19" customFormat="1" ht="16.5" x14ac:dyDescent="0.3"/>
    <row r="69" spans="2:13" s="19" customFormat="1" ht="93.75" customHeight="1" x14ac:dyDescent="0.3">
      <c r="C69" s="859" t="s">
        <v>1022</v>
      </c>
      <c r="D69" s="860"/>
      <c r="E69" s="860"/>
      <c r="F69" s="860"/>
      <c r="G69" s="860"/>
      <c r="H69" s="860"/>
      <c r="I69" s="860"/>
      <c r="J69" s="860"/>
      <c r="K69" s="861"/>
      <c r="L69" s="263"/>
      <c r="M69" s="263"/>
    </row>
    <row r="70" spans="2:13" s="19" customFormat="1" ht="16.5" x14ac:dyDescent="0.3"/>
    <row r="71" spans="2:13" s="19" customFormat="1" ht="17.25" x14ac:dyDescent="0.3">
      <c r="C71" s="238" t="s">
        <v>971</v>
      </c>
    </row>
    <row r="72" spans="2:13" s="19" customFormat="1" ht="17.25" x14ac:dyDescent="0.3">
      <c r="C72" s="238"/>
    </row>
    <row r="73" spans="2:13" s="19" customFormat="1" ht="20.100000000000001" customHeight="1" x14ac:dyDescent="0.3">
      <c r="C73" s="887" t="s">
        <v>2248</v>
      </c>
      <c r="D73" s="888"/>
      <c r="E73" s="888"/>
      <c r="F73" s="888"/>
      <c r="G73" s="888"/>
      <c r="H73" s="888"/>
      <c r="I73" s="888"/>
      <c r="J73" s="888"/>
      <c r="K73" s="888"/>
    </row>
    <row r="74" spans="2:13" s="19" customFormat="1" ht="16.5" x14ac:dyDescent="0.3">
      <c r="C74" s="273"/>
      <c r="D74" s="274"/>
      <c r="E74" s="274"/>
      <c r="F74" s="274"/>
      <c r="G74" s="274"/>
      <c r="H74" s="274"/>
      <c r="I74" s="274"/>
      <c r="J74" s="274"/>
      <c r="K74" s="275"/>
    </row>
    <row r="75" spans="2:13" x14ac:dyDescent="0.25">
      <c r="C75" s="53"/>
      <c r="D75" s="11"/>
      <c r="E75" s="11"/>
      <c r="F75" s="11"/>
      <c r="G75" s="11"/>
      <c r="H75" s="11"/>
      <c r="I75" s="11"/>
      <c r="J75" s="11"/>
      <c r="K75" s="48"/>
    </row>
    <row r="76" spans="2:13" x14ac:dyDescent="0.25">
      <c r="C76" s="53"/>
      <c r="D76" s="11"/>
      <c r="E76" s="11"/>
      <c r="F76" s="11"/>
      <c r="G76" s="11"/>
      <c r="H76" s="11"/>
      <c r="I76" s="11"/>
      <c r="J76" s="11"/>
      <c r="K76" s="48"/>
    </row>
    <row r="77" spans="2:13" x14ac:dyDescent="0.25">
      <c r="C77" s="53"/>
      <c r="D77" s="11"/>
      <c r="E77" s="11"/>
      <c r="F77" s="11"/>
      <c r="G77" s="11"/>
      <c r="H77" s="11"/>
      <c r="I77" s="11"/>
      <c r="J77" s="11"/>
      <c r="K77" s="48"/>
    </row>
    <row r="78" spans="2:13" x14ac:dyDescent="0.25">
      <c r="C78" s="53"/>
      <c r="D78" s="11"/>
      <c r="E78" s="11"/>
      <c r="F78" s="11"/>
      <c r="G78" s="11"/>
      <c r="H78" s="11"/>
      <c r="I78" s="11"/>
      <c r="J78" s="11"/>
      <c r="K78" s="48"/>
    </row>
    <row r="79" spans="2:13" x14ac:dyDescent="0.25">
      <c r="C79" s="53"/>
      <c r="D79" s="11"/>
      <c r="E79" s="11"/>
      <c r="F79" s="11"/>
      <c r="G79" s="11"/>
      <c r="H79" s="11"/>
      <c r="I79" s="11"/>
      <c r="J79" s="11"/>
      <c r="K79" s="48"/>
    </row>
    <row r="80" spans="2:13" x14ac:dyDescent="0.25">
      <c r="C80" s="53"/>
      <c r="D80" s="11"/>
      <c r="E80" s="11"/>
      <c r="F80" s="11"/>
      <c r="G80" s="11"/>
      <c r="H80" s="11"/>
      <c r="I80" s="11"/>
      <c r="J80" s="11"/>
      <c r="K80" s="48"/>
    </row>
    <row r="81" spans="3:11" x14ac:dyDescent="0.25">
      <c r="C81" s="53"/>
      <c r="D81" s="11"/>
      <c r="E81" s="11"/>
      <c r="F81" s="11"/>
      <c r="G81" s="11"/>
      <c r="H81" s="11"/>
      <c r="I81" s="11"/>
      <c r="J81" s="11"/>
      <c r="K81" s="48"/>
    </row>
    <row r="82" spans="3:11" x14ac:dyDescent="0.25">
      <c r="C82" s="53"/>
      <c r="D82" s="11"/>
      <c r="E82" s="11"/>
      <c r="F82" s="11"/>
      <c r="G82" s="11"/>
      <c r="H82" s="11"/>
      <c r="I82" s="11"/>
      <c r="J82" s="11"/>
      <c r="K82" s="48"/>
    </row>
    <row r="83" spans="3:11" x14ac:dyDescent="0.25">
      <c r="C83" s="53"/>
      <c r="D83" s="11"/>
      <c r="E83" s="11"/>
      <c r="F83" s="11"/>
      <c r="G83" s="11"/>
      <c r="H83" s="11"/>
      <c r="I83" s="11"/>
      <c r="J83" s="11"/>
      <c r="K83" s="48"/>
    </row>
    <row r="84" spans="3:11" x14ac:dyDescent="0.25">
      <c r="C84" s="53"/>
      <c r="D84" s="11"/>
      <c r="E84" s="11"/>
      <c r="F84" s="11"/>
      <c r="G84" s="11"/>
      <c r="H84" s="11"/>
      <c r="I84" s="11"/>
      <c r="J84" s="11"/>
      <c r="K84" s="48"/>
    </row>
    <row r="85" spans="3:11" x14ac:dyDescent="0.25">
      <c r="C85" s="53"/>
      <c r="D85" s="11"/>
      <c r="E85" s="11"/>
      <c r="F85" s="11"/>
      <c r="G85" s="11"/>
      <c r="H85" s="11"/>
      <c r="I85" s="11"/>
      <c r="J85" s="11"/>
      <c r="K85" s="48"/>
    </row>
    <row r="86" spans="3:11" x14ac:dyDescent="0.25">
      <c r="C86" s="53"/>
      <c r="D86" s="11"/>
      <c r="E86" s="11"/>
      <c r="F86" s="11"/>
      <c r="G86" s="11"/>
      <c r="H86" s="11"/>
      <c r="I86" s="11"/>
      <c r="J86" s="11"/>
      <c r="K86" s="48"/>
    </row>
    <row r="87" spans="3:11" x14ac:dyDescent="0.25">
      <c r="C87" s="53"/>
      <c r="D87" s="11"/>
      <c r="E87" s="11"/>
      <c r="F87" s="11"/>
      <c r="G87" s="11"/>
      <c r="H87" s="11"/>
      <c r="I87" s="11"/>
      <c r="J87" s="11"/>
      <c r="K87" s="48"/>
    </row>
    <row r="88" spans="3:11" x14ac:dyDescent="0.25">
      <c r="C88" s="53"/>
      <c r="D88" s="11"/>
      <c r="E88" s="11"/>
      <c r="F88" s="11"/>
      <c r="G88" s="11"/>
      <c r="H88" s="11"/>
      <c r="I88" s="11"/>
      <c r="J88" s="11"/>
      <c r="K88" s="48"/>
    </row>
    <row r="89" spans="3:11" x14ac:dyDescent="0.25">
      <c r="C89" s="53"/>
      <c r="D89" s="11"/>
      <c r="E89" s="11"/>
      <c r="F89" s="11"/>
      <c r="G89" s="11"/>
      <c r="H89" s="11"/>
      <c r="I89" s="11"/>
      <c r="J89" s="11"/>
      <c r="K89" s="48"/>
    </row>
    <row r="90" spans="3:11" x14ac:dyDescent="0.25">
      <c r="C90" s="53"/>
      <c r="D90" s="11"/>
      <c r="E90" s="11"/>
      <c r="F90" s="11"/>
      <c r="G90" s="11"/>
      <c r="H90" s="11"/>
      <c r="I90" s="11"/>
      <c r="J90" s="11"/>
      <c r="K90" s="48"/>
    </row>
    <row r="91" spans="3:11" x14ac:dyDescent="0.25">
      <c r="C91" s="63"/>
      <c r="D91" s="66"/>
      <c r="E91" s="66"/>
      <c r="F91" s="66"/>
      <c r="G91" s="66"/>
      <c r="H91" s="66"/>
      <c r="I91" s="66"/>
      <c r="J91" s="66"/>
      <c r="K91" s="269"/>
    </row>
    <row r="94" spans="3:11" ht="20.100000000000001" customHeight="1" x14ac:dyDescent="0.3">
      <c r="C94" s="884" t="s">
        <v>2249</v>
      </c>
      <c r="D94" s="885"/>
      <c r="E94" s="885"/>
      <c r="F94" s="885"/>
      <c r="G94" s="885"/>
      <c r="H94" s="885"/>
      <c r="I94" s="885"/>
      <c r="J94" s="885"/>
      <c r="K94" s="886"/>
    </row>
    <row r="95" spans="3:11" x14ac:dyDescent="0.25">
      <c r="C95" s="266"/>
      <c r="D95" s="267"/>
      <c r="E95" s="267"/>
      <c r="F95" s="267"/>
      <c r="G95" s="267"/>
      <c r="H95" s="267"/>
      <c r="I95" s="267"/>
      <c r="J95" s="267"/>
      <c r="K95" s="268"/>
    </row>
    <row r="96" spans="3:11" x14ac:dyDescent="0.25">
      <c r="C96" s="53"/>
      <c r="D96" s="11"/>
      <c r="E96" s="11"/>
      <c r="F96" s="11"/>
      <c r="G96" s="11"/>
      <c r="H96" s="11"/>
      <c r="I96" s="11"/>
      <c r="J96" s="11"/>
      <c r="K96" s="48"/>
    </row>
    <row r="97" spans="3:11" x14ac:dyDescent="0.25">
      <c r="C97" s="53"/>
      <c r="D97" s="11"/>
      <c r="E97" s="11"/>
      <c r="F97" s="11"/>
      <c r="G97" s="11"/>
      <c r="H97" s="11"/>
      <c r="I97" s="11"/>
      <c r="J97" s="11"/>
      <c r="K97" s="48"/>
    </row>
    <row r="98" spans="3:11" x14ac:dyDescent="0.25">
      <c r="C98" s="53"/>
      <c r="D98" s="11"/>
      <c r="E98" s="11"/>
      <c r="F98" s="11"/>
      <c r="G98" s="11"/>
      <c r="H98" s="11"/>
      <c r="I98" s="11"/>
      <c r="J98" s="11"/>
      <c r="K98" s="48"/>
    </row>
    <row r="99" spans="3:11" x14ac:dyDescent="0.25">
      <c r="C99" s="53"/>
      <c r="D99" s="11"/>
      <c r="E99" s="11"/>
      <c r="F99" s="11"/>
      <c r="G99" s="11"/>
      <c r="H99" s="11"/>
      <c r="I99" s="11"/>
      <c r="J99" s="11"/>
      <c r="K99" s="48"/>
    </row>
    <row r="100" spans="3:11" x14ac:dyDescent="0.25">
      <c r="C100" s="53"/>
      <c r="D100" s="11"/>
      <c r="E100" s="11"/>
      <c r="F100" s="11"/>
      <c r="G100" s="11"/>
      <c r="H100" s="11"/>
      <c r="I100" s="11"/>
      <c r="J100" s="11"/>
      <c r="K100" s="48"/>
    </row>
    <row r="101" spans="3:11" x14ac:dyDescent="0.25">
      <c r="C101" s="53"/>
      <c r="D101" s="11"/>
      <c r="E101" s="11"/>
      <c r="F101" s="11"/>
      <c r="G101" s="11"/>
      <c r="H101" s="11"/>
      <c r="I101" s="11"/>
      <c r="J101" s="11"/>
      <c r="K101" s="48"/>
    </row>
    <row r="102" spans="3:11" x14ac:dyDescent="0.25">
      <c r="C102" s="53"/>
      <c r="D102" s="11"/>
      <c r="E102" s="11"/>
      <c r="F102" s="11"/>
      <c r="G102" s="11"/>
      <c r="H102" s="11"/>
      <c r="I102" s="11"/>
      <c r="J102" s="11"/>
      <c r="K102" s="48"/>
    </row>
    <row r="103" spans="3:11" x14ac:dyDescent="0.25">
      <c r="C103" s="53"/>
      <c r="D103" s="11"/>
      <c r="E103" s="11"/>
      <c r="F103" s="11"/>
      <c r="G103" s="11"/>
      <c r="H103" s="11"/>
      <c r="I103" s="11"/>
      <c r="J103" s="11"/>
      <c r="K103" s="48"/>
    </row>
    <row r="104" spans="3:11" x14ac:dyDescent="0.25">
      <c r="C104" s="53"/>
      <c r="D104" s="11"/>
      <c r="E104" s="11"/>
      <c r="F104" s="11"/>
      <c r="G104" s="11"/>
      <c r="H104" s="11"/>
      <c r="I104" s="11"/>
      <c r="J104" s="11"/>
      <c r="K104" s="48"/>
    </row>
    <row r="105" spans="3:11" x14ac:dyDescent="0.25">
      <c r="C105" s="53"/>
      <c r="D105" s="11"/>
      <c r="E105" s="11"/>
      <c r="F105" s="11"/>
      <c r="G105" s="11"/>
      <c r="H105" s="11"/>
      <c r="I105" s="11"/>
      <c r="J105" s="11"/>
      <c r="K105" s="48"/>
    </row>
    <row r="106" spans="3:11" x14ac:dyDescent="0.25">
      <c r="C106" s="53"/>
      <c r="D106" s="11"/>
      <c r="E106" s="11"/>
      <c r="F106" s="11"/>
      <c r="G106" s="11"/>
      <c r="H106" s="11"/>
      <c r="I106" s="11"/>
      <c r="J106" s="11"/>
      <c r="K106" s="48"/>
    </row>
    <row r="107" spans="3:11" x14ac:dyDescent="0.25">
      <c r="C107" s="53"/>
      <c r="D107" s="11"/>
      <c r="E107" s="11"/>
      <c r="F107" s="11"/>
      <c r="G107" s="11"/>
      <c r="H107" s="11"/>
      <c r="I107" s="11"/>
      <c r="J107" s="11"/>
      <c r="K107" s="48"/>
    </row>
    <row r="108" spans="3:11" x14ac:dyDescent="0.25">
      <c r="C108" s="53"/>
      <c r="D108" s="11"/>
      <c r="E108" s="11"/>
      <c r="F108" s="11"/>
      <c r="G108" s="11"/>
      <c r="H108" s="11"/>
      <c r="I108" s="11"/>
      <c r="J108" s="11"/>
      <c r="K108" s="48"/>
    </row>
    <row r="109" spans="3:11" x14ac:dyDescent="0.25">
      <c r="C109" s="53"/>
      <c r="D109" s="11"/>
      <c r="E109" s="11"/>
      <c r="F109" s="11"/>
      <c r="G109" s="11"/>
      <c r="H109" s="11"/>
      <c r="I109" s="11"/>
      <c r="J109" s="11"/>
      <c r="K109" s="48"/>
    </row>
    <row r="110" spans="3:11" x14ac:dyDescent="0.25">
      <c r="C110" s="53"/>
      <c r="D110" s="11"/>
      <c r="E110" s="11"/>
      <c r="F110" s="11"/>
      <c r="G110" s="11"/>
      <c r="H110" s="11"/>
      <c r="I110" s="11"/>
      <c r="J110" s="11"/>
      <c r="K110" s="48"/>
    </row>
    <row r="111" spans="3:11" x14ac:dyDescent="0.25">
      <c r="C111" s="53"/>
      <c r="D111" s="11"/>
      <c r="E111" s="11"/>
      <c r="F111" s="11"/>
      <c r="G111" s="11"/>
      <c r="H111" s="11"/>
      <c r="I111" s="11"/>
      <c r="J111" s="11"/>
      <c r="K111" s="48"/>
    </row>
    <row r="112" spans="3:11" x14ac:dyDescent="0.25">
      <c r="C112" s="63"/>
      <c r="D112" s="66"/>
      <c r="E112" s="66"/>
      <c r="F112" s="66"/>
      <c r="G112" s="66"/>
      <c r="H112" s="66"/>
      <c r="I112" s="66"/>
      <c r="J112" s="66"/>
      <c r="K112" s="269"/>
    </row>
    <row r="115" spans="3:11" ht="20.100000000000001" customHeight="1" x14ac:dyDescent="0.3">
      <c r="C115" s="882" t="s">
        <v>2250</v>
      </c>
      <c r="D115" s="883"/>
      <c r="E115" s="883"/>
      <c r="F115" s="883"/>
      <c r="G115" s="883"/>
      <c r="H115" s="883"/>
      <c r="I115" s="883"/>
      <c r="J115" s="883"/>
      <c r="K115" s="883"/>
    </row>
    <row r="116" spans="3:11" x14ac:dyDescent="0.25">
      <c r="C116" s="266"/>
      <c r="D116" s="267"/>
      <c r="E116" s="267"/>
      <c r="F116" s="267"/>
      <c r="G116" s="267"/>
      <c r="H116" s="267"/>
      <c r="I116" s="267"/>
      <c r="J116" s="267"/>
      <c r="K116" s="268"/>
    </row>
    <row r="117" spans="3:11" x14ac:dyDescent="0.25">
      <c r="C117" s="53"/>
      <c r="D117" s="11"/>
      <c r="E117" s="11"/>
      <c r="F117" s="11"/>
      <c r="G117" s="11"/>
      <c r="H117" s="11"/>
      <c r="I117" s="11"/>
      <c r="J117" s="11"/>
      <c r="K117" s="48"/>
    </row>
    <row r="118" spans="3:11" x14ac:dyDescent="0.25">
      <c r="C118" s="53"/>
      <c r="D118" s="11"/>
      <c r="E118" s="11"/>
      <c r="F118" s="11"/>
      <c r="G118" s="11"/>
      <c r="H118" s="11"/>
      <c r="I118" s="11"/>
      <c r="J118" s="11"/>
      <c r="K118" s="48"/>
    </row>
    <row r="119" spans="3:11" x14ac:dyDescent="0.25">
      <c r="C119" s="53"/>
      <c r="D119" s="11"/>
      <c r="E119" s="11"/>
      <c r="F119" s="11"/>
      <c r="G119" s="11"/>
      <c r="H119" s="11"/>
      <c r="I119" s="11"/>
      <c r="J119" s="11"/>
      <c r="K119" s="48"/>
    </row>
    <row r="120" spans="3:11" x14ac:dyDescent="0.25">
      <c r="C120" s="53"/>
      <c r="D120" s="11"/>
      <c r="E120" s="11"/>
      <c r="F120" s="11"/>
      <c r="G120" s="11"/>
      <c r="H120" s="11"/>
      <c r="I120" s="11"/>
      <c r="J120" s="11"/>
      <c r="K120" s="48"/>
    </row>
    <row r="121" spans="3:11" x14ac:dyDescent="0.25">
      <c r="C121" s="53"/>
      <c r="D121" s="11"/>
      <c r="E121" s="11"/>
      <c r="F121" s="11"/>
      <c r="G121" s="11"/>
      <c r="H121" s="11"/>
      <c r="I121" s="11"/>
      <c r="J121" s="11"/>
      <c r="K121" s="48"/>
    </row>
    <row r="122" spans="3:11" x14ac:dyDescent="0.25">
      <c r="C122" s="53"/>
      <c r="D122" s="11"/>
      <c r="E122" s="11"/>
      <c r="F122" s="11"/>
      <c r="G122" s="11"/>
      <c r="H122" s="11"/>
      <c r="I122" s="11"/>
      <c r="J122" s="11"/>
      <c r="K122" s="48"/>
    </row>
    <row r="123" spans="3:11" x14ac:dyDescent="0.25">
      <c r="C123" s="53"/>
      <c r="D123" s="11"/>
      <c r="E123" s="11"/>
      <c r="F123" s="11"/>
      <c r="G123" s="11"/>
      <c r="H123" s="11"/>
      <c r="I123" s="11"/>
      <c r="J123" s="11"/>
      <c r="K123" s="48"/>
    </row>
    <row r="124" spans="3:11" x14ac:dyDescent="0.25">
      <c r="C124" s="53"/>
      <c r="D124" s="11"/>
      <c r="E124" s="11"/>
      <c r="F124" s="11"/>
      <c r="G124" s="11"/>
      <c r="H124" s="11"/>
      <c r="I124" s="11"/>
      <c r="J124" s="11"/>
      <c r="K124" s="48"/>
    </row>
    <row r="125" spans="3:11" x14ac:dyDescent="0.25">
      <c r="C125" s="53"/>
      <c r="D125" s="11"/>
      <c r="E125" s="11"/>
      <c r="F125" s="11"/>
      <c r="G125" s="11"/>
      <c r="H125" s="11"/>
      <c r="I125" s="11"/>
      <c r="J125" s="11"/>
      <c r="K125" s="48"/>
    </row>
    <row r="126" spans="3:11" x14ac:dyDescent="0.25">
      <c r="C126" s="53"/>
      <c r="D126" s="11"/>
      <c r="E126" s="11"/>
      <c r="F126" s="11"/>
      <c r="G126" s="11"/>
      <c r="H126" s="11"/>
      <c r="I126" s="11"/>
      <c r="J126" s="11"/>
      <c r="K126" s="48"/>
    </row>
    <row r="127" spans="3:11" x14ac:dyDescent="0.25">
      <c r="C127" s="53"/>
      <c r="D127" s="11"/>
      <c r="E127" s="11"/>
      <c r="F127" s="11"/>
      <c r="G127" s="11"/>
      <c r="H127" s="11"/>
      <c r="I127" s="11"/>
      <c r="J127" s="11"/>
      <c r="K127" s="48"/>
    </row>
    <row r="128" spans="3:11" x14ac:dyDescent="0.25">
      <c r="C128" s="53"/>
      <c r="D128" s="11"/>
      <c r="E128" s="11"/>
      <c r="F128" s="11"/>
      <c r="G128" s="11"/>
      <c r="H128" s="11"/>
      <c r="I128" s="11"/>
      <c r="J128" s="11"/>
      <c r="K128" s="48"/>
    </row>
    <row r="129" spans="3:11" x14ac:dyDescent="0.25">
      <c r="C129" s="53"/>
      <c r="D129" s="11"/>
      <c r="E129" s="11"/>
      <c r="F129" s="11"/>
      <c r="G129" s="11"/>
      <c r="H129" s="11"/>
      <c r="I129" s="11"/>
      <c r="J129" s="11"/>
      <c r="K129" s="48"/>
    </row>
    <row r="130" spans="3:11" x14ac:dyDescent="0.25">
      <c r="C130" s="53"/>
      <c r="D130" s="11"/>
      <c r="E130" s="11"/>
      <c r="F130" s="11"/>
      <c r="G130" s="11"/>
      <c r="H130" s="11"/>
      <c r="I130" s="11"/>
      <c r="J130" s="11"/>
      <c r="K130" s="48"/>
    </row>
    <row r="131" spans="3:11" x14ac:dyDescent="0.25">
      <c r="C131" s="53"/>
      <c r="D131" s="11"/>
      <c r="E131" s="11"/>
      <c r="F131" s="11"/>
      <c r="G131" s="11"/>
      <c r="H131" s="11"/>
      <c r="I131" s="11"/>
      <c r="J131" s="11"/>
      <c r="K131" s="48"/>
    </row>
    <row r="132" spans="3:11" x14ac:dyDescent="0.25">
      <c r="C132" s="63"/>
      <c r="D132" s="66"/>
      <c r="E132" s="66"/>
      <c r="F132" s="66"/>
      <c r="G132" s="66"/>
      <c r="H132" s="66"/>
      <c r="I132" s="66"/>
      <c r="J132" s="66"/>
      <c r="K132" s="269"/>
    </row>
  </sheetData>
  <sheetProtection formatColumns="0"/>
  <mergeCells count="25">
    <mergeCell ref="C37:M37"/>
    <mergeCell ref="N14:N15"/>
    <mergeCell ref="M27:M28"/>
    <mergeCell ref="C69:K69"/>
    <mergeCell ref="D41:D42"/>
    <mergeCell ref="E41:I41"/>
    <mergeCell ref="C23:M23"/>
    <mergeCell ref="C41:C42"/>
    <mergeCell ref="C47:I47"/>
    <mergeCell ref="C73:K73"/>
    <mergeCell ref="C94:K94"/>
    <mergeCell ref="C115:K115"/>
    <mergeCell ref="C10:M10"/>
    <mergeCell ref="H14:M14"/>
    <mergeCell ref="C27:C28"/>
    <mergeCell ref="D27:D28"/>
    <mergeCell ref="E27:E28"/>
    <mergeCell ref="F27:F28"/>
    <mergeCell ref="G27:G28"/>
    <mergeCell ref="H27:L27"/>
    <mergeCell ref="C14:C15"/>
    <mergeCell ref="D14:D15"/>
    <mergeCell ref="E14:E15"/>
    <mergeCell ref="F14:F15"/>
    <mergeCell ref="G14:G15"/>
  </mergeCells>
  <dataValidations count="2">
    <dataValidation type="list" allowBlank="1" showInputMessage="1" showErrorMessage="1" sqref="F19 F32" xr:uid="{00000000-0002-0000-1900-000000000000}">
      <formula1>RNGDROPDOWN1</formula1>
    </dataValidation>
    <dataValidation type="list" allowBlank="1" showInputMessage="1" showErrorMessage="1" sqref="G32 G19" xr:uid="{00000000-0002-0000-1900-000001000000}">
      <formula1>CYBERDROPDOWN</formula1>
    </dataValidation>
  </dataValidations>
  <pageMargins left="0.70866141732283472" right="0.70866141732283472" top="0.74803149606299213" bottom="0.74803149606299213" header="0.31496062992125984" footer="0.31496062992125984"/>
  <pageSetup paperSize="9" scale="55" fitToHeight="0" orientation="landscape" r:id="rId1"/>
  <headerFooter scaleWithDoc="0">
    <oddHeader>&amp;R&amp;F</oddHeader>
    <oddFooter>&amp;L&amp;D &amp;T&amp;C&amp;1#&amp;"Calibri,Regular"&amp;10 Classification: Confidential&amp;RPage &amp;P of &amp;N</oddFooter>
  </headerFooter>
  <rowBreaks count="1" manualBreakCount="1">
    <brk id="66" max="1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1">
    <pageSetUpPr fitToPage="1"/>
  </sheetPr>
  <dimension ref="B2:M63"/>
  <sheetViews>
    <sheetView showGridLines="0" tabSelected="1" zoomScaleNormal="100" workbookViewId="0">
      <pane ySplit="4" topLeftCell="A5" activePane="bottomLeft" state="frozen"/>
      <selection activeCell="B3" sqref="B3"/>
      <selection pane="bottomLeft" activeCell="A5" sqref="A5"/>
    </sheetView>
  </sheetViews>
  <sheetFormatPr defaultRowHeight="12.75" x14ac:dyDescent="0.2"/>
  <cols>
    <col min="1" max="1" width="2.7109375" customWidth="1"/>
    <col min="2" max="2" width="5.7109375" customWidth="1"/>
    <col min="3" max="3" width="19.7109375" style="512" customWidth="1"/>
    <col min="4" max="4" width="4.140625" style="512" customWidth="1"/>
    <col min="5" max="10" width="9.140625" style="512"/>
  </cols>
  <sheetData>
    <row r="2" spans="2:11" ht="30" x14ac:dyDescent="0.2">
      <c r="B2" s="526" t="s">
        <v>2312</v>
      </c>
      <c r="C2" s="526"/>
      <c r="D2" s="517"/>
      <c r="E2" s="517"/>
      <c r="F2" s="517"/>
      <c r="G2" s="517"/>
      <c r="H2" s="517"/>
      <c r="I2" s="517"/>
    </row>
    <row r="3" spans="2:11" ht="15" customHeight="1" x14ac:dyDescent="0.2">
      <c r="C3" s="521"/>
      <c r="D3" s="522"/>
      <c r="E3" s="522"/>
      <c r="F3" s="522"/>
      <c r="G3" s="522"/>
      <c r="H3" s="522"/>
      <c r="I3" s="522"/>
    </row>
    <row r="4" spans="2:11" ht="24.95" customHeight="1" x14ac:dyDescent="0.2">
      <c r="B4" s="541" t="s">
        <v>2352</v>
      </c>
      <c r="C4" s="518" t="s">
        <v>2061</v>
      </c>
      <c r="D4" s="522"/>
      <c r="E4" s="522"/>
      <c r="F4" s="522"/>
      <c r="G4" s="522"/>
      <c r="H4" s="522"/>
      <c r="I4" s="522"/>
    </row>
    <row r="5" spans="2:11" ht="15" customHeight="1" x14ac:dyDescent="0.2">
      <c r="C5" s="522"/>
      <c r="D5" s="522"/>
      <c r="E5" s="522"/>
      <c r="F5" s="522"/>
      <c r="G5" s="522"/>
      <c r="H5" s="522"/>
      <c r="I5" s="522"/>
    </row>
    <row r="6" spans="2:11" ht="24.95" customHeight="1" x14ac:dyDescent="0.2">
      <c r="B6" s="541" t="s">
        <v>2352</v>
      </c>
      <c r="C6" s="643" t="s">
        <v>2040</v>
      </c>
      <c r="D6" s="643"/>
      <c r="E6" s="643"/>
      <c r="F6" s="643"/>
      <c r="G6" s="643"/>
      <c r="H6" s="643"/>
      <c r="I6" s="643"/>
      <c r="J6" s="524"/>
      <c r="K6" s="525"/>
    </row>
    <row r="7" spans="2:11" ht="15" customHeight="1" x14ac:dyDescent="0.2">
      <c r="C7" s="522"/>
      <c r="D7" s="522"/>
      <c r="E7" s="522"/>
      <c r="F7" s="522"/>
      <c r="G7" s="522"/>
      <c r="H7" s="522"/>
      <c r="I7" s="522"/>
    </row>
    <row r="8" spans="2:11" ht="24.95" customHeight="1" x14ac:dyDescent="0.2">
      <c r="B8" s="541" t="s">
        <v>2352</v>
      </c>
      <c r="C8" s="643" t="s">
        <v>2743</v>
      </c>
      <c r="D8" s="643"/>
      <c r="E8" s="643"/>
      <c r="F8" s="643"/>
      <c r="G8" s="643"/>
      <c r="H8" s="643"/>
      <c r="I8" s="643"/>
      <c r="J8" s="524"/>
      <c r="K8" s="525"/>
    </row>
    <row r="9" spans="2:11" ht="24.95" customHeight="1" x14ac:dyDescent="0.2">
      <c r="B9" s="541" t="s">
        <v>2352</v>
      </c>
      <c r="C9" s="643" t="s">
        <v>2775</v>
      </c>
      <c r="D9" s="643"/>
      <c r="E9" s="643"/>
      <c r="F9" s="643"/>
      <c r="G9" s="643"/>
      <c r="H9" s="643"/>
      <c r="I9" s="643"/>
      <c r="J9" s="524"/>
      <c r="K9" s="525"/>
    </row>
    <row r="10" spans="2:11" ht="15" customHeight="1" x14ac:dyDescent="0.2">
      <c r="C10" s="522"/>
      <c r="D10" s="522"/>
      <c r="E10" s="522"/>
      <c r="F10" s="522"/>
      <c r="G10" s="522"/>
      <c r="H10" s="522"/>
      <c r="I10" s="522"/>
    </row>
    <row r="11" spans="2:11" ht="24.95" customHeight="1" x14ac:dyDescent="0.2">
      <c r="B11" s="541" t="s">
        <v>2352</v>
      </c>
      <c r="C11" s="643" t="s">
        <v>2351</v>
      </c>
      <c r="D11" s="643"/>
      <c r="E11" s="643"/>
      <c r="F11" s="643"/>
      <c r="G11" s="643"/>
      <c r="H11" s="643"/>
      <c r="I11" s="643"/>
      <c r="J11" s="524"/>
      <c r="K11" s="525"/>
    </row>
    <row r="12" spans="2:11" ht="24.95" customHeight="1" x14ac:dyDescent="0.2">
      <c r="C12" s="530" t="s">
        <v>92</v>
      </c>
      <c r="D12" s="530"/>
      <c r="E12" s="530" t="s">
        <v>1362</v>
      </c>
      <c r="F12" s="520"/>
      <c r="G12" s="520"/>
      <c r="H12" s="520"/>
      <c r="I12" s="520"/>
      <c r="J12" s="523"/>
      <c r="K12" s="519"/>
    </row>
    <row r="13" spans="2:11" s="528" customFormat="1" ht="24.95" customHeight="1" x14ac:dyDescent="0.2">
      <c r="C13" s="608" t="s">
        <v>3138</v>
      </c>
      <c r="D13" s="532"/>
      <c r="E13" s="533" t="s">
        <v>3137</v>
      </c>
      <c r="F13" s="532"/>
      <c r="G13" s="532"/>
      <c r="H13" s="532"/>
      <c r="I13" s="532"/>
      <c r="J13" s="534"/>
      <c r="K13" s="535"/>
    </row>
    <row r="14" spans="2:11" s="528" customFormat="1" ht="24.95" customHeight="1" x14ac:dyDescent="0.2">
      <c r="C14" s="608" t="str">
        <f>C13&amp;" Validations"</f>
        <v>Form 012 Validations</v>
      </c>
      <c r="D14" s="604"/>
      <c r="E14" s="605"/>
      <c r="F14" s="604"/>
      <c r="G14" s="604"/>
      <c r="H14" s="604"/>
      <c r="I14" s="604"/>
      <c r="J14" s="606"/>
      <c r="K14" s="607"/>
    </row>
    <row r="15" spans="2:11" s="528" customFormat="1" ht="24.95" customHeight="1" x14ac:dyDescent="0.2">
      <c r="C15" s="608" t="s">
        <v>2054</v>
      </c>
      <c r="D15" s="609"/>
      <c r="E15" s="610" t="s">
        <v>2060</v>
      </c>
      <c r="F15" s="609"/>
      <c r="G15" s="609"/>
      <c r="H15" s="609"/>
      <c r="I15" s="609"/>
      <c r="J15" s="611"/>
      <c r="K15" s="612"/>
    </row>
    <row r="16" spans="2:11" s="528" customFormat="1" ht="24.95" customHeight="1" x14ac:dyDescent="0.2">
      <c r="C16" s="536" t="str">
        <f>C15&amp;" Validations"</f>
        <v>Form 309 Validations</v>
      </c>
      <c r="D16" s="537"/>
      <c r="E16" s="538"/>
      <c r="F16" s="537"/>
      <c r="G16" s="537"/>
      <c r="H16" s="537"/>
      <c r="I16" s="537"/>
      <c r="J16" s="539"/>
      <c r="K16" s="540"/>
    </row>
    <row r="17" spans="2:13" s="528" customFormat="1" ht="24.95" customHeight="1" x14ac:dyDescent="0.2">
      <c r="C17" s="536" t="s">
        <v>2055</v>
      </c>
      <c r="D17" s="537"/>
      <c r="E17" s="538" t="s">
        <v>2062</v>
      </c>
      <c r="F17" s="537"/>
      <c r="G17" s="537"/>
      <c r="H17" s="537"/>
      <c r="I17" s="537"/>
      <c r="J17" s="539"/>
      <c r="K17" s="540"/>
    </row>
    <row r="18" spans="2:13" s="528" customFormat="1" ht="24.95" customHeight="1" x14ac:dyDescent="0.2">
      <c r="C18" s="536" t="str">
        <f>C17&amp;" Validations"</f>
        <v>Form 310 Validations</v>
      </c>
      <c r="D18" s="537"/>
      <c r="E18" s="538"/>
      <c r="F18" s="537"/>
      <c r="G18" s="537"/>
      <c r="H18" s="537"/>
      <c r="I18" s="537"/>
      <c r="J18" s="539"/>
      <c r="K18" s="540"/>
    </row>
    <row r="19" spans="2:13" s="528" customFormat="1" ht="24.95" customHeight="1" x14ac:dyDescent="0.2">
      <c r="C19" s="536" t="s">
        <v>2056</v>
      </c>
      <c r="D19" s="537"/>
      <c r="E19" s="538" t="s">
        <v>2063</v>
      </c>
      <c r="F19" s="537"/>
      <c r="G19" s="537"/>
      <c r="H19" s="537"/>
      <c r="I19" s="537"/>
      <c r="J19" s="539"/>
      <c r="K19" s="540"/>
    </row>
    <row r="20" spans="2:13" s="528" customFormat="1" ht="24.95" customHeight="1" x14ac:dyDescent="0.2">
      <c r="C20" s="536" t="str">
        <f>C19&amp;" Validations"</f>
        <v>Form 311 Validations</v>
      </c>
      <c r="D20" s="537"/>
      <c r="E20" s="538"/>
      <c r="F20" s="537"/>
      <c r="G20" s="537"/>
      <c r="H20" s="537"/>
      <c r="I20" s="537"/>
      <c r="J20" s="539"/>
      <c r="K20" s="540"/>
    </row>
    <row r="21" spans="2:13" s="528" customFormat="1" ht="24.95" customHeight="1" x14ac:dyDescent="0.2">
      <c r="C21" s="536" t="s">
        <v>2057</v>
      </c>
      <c r="D21" s="537"/>
      <c r="E21" s="538" t="s">
        <v>2064</v>
      </c>
      <c r="F21" s="537"/>
      <c r="G21" s="537"/>
      <c r="H21" s="537"/>
      <c r="I21" s="537"/>
      <c r="J21" s="539"/>
      <c r="K21" s="540"/>
    </row>
    <row r="22" spans="2:13" s="528" customFormat="1" ht="24.95" customHeight="1" x14ac:dyDescent="0.2">
      <c r="C22" s="536" t="str">
        <f>C21&amp;" Validations"</f>
        <v>Form 312 Validations</v>
      </c>
      <c r="D22" s="537"/>
      <c r="E22" s="538"/>
      <c r="F22" s="537"/>
      <c r="G22" s="537"/>
      <c r="H22" s="537"/>
      <c r="I22" s="537"/>
      <c r="J22" s="539"/>
      <c r="K22" s="540"/>
    </row>
    <row r="23" spans="2:13" s="528" customFormat="1" ht="24.95" customHeight="1" x14ac:dyDescent="0.2">
      <c r="C23" s="536" t="s">
        <v>2058</v>
      </c>
      <c r="D23" s="537"/>
      <c r="E23" s="538" t="s">
        <v>2065</v>
      </c>
      <c r="F23" s="537"/>
      <c r="G23" s="537"/>
      <c r="H23" s="537"/>
      <c r="I23" s="537"/>
      <c r="J23" s="539"/>
      <c r="K23" s="540"/>
    </row>
    <row r="24" spans="2:13" s="528" customFormat="1" ht="24.95" customHeight="1" x14ac:dyDescent="0.2">
      <c r="C24" s="536" t="str">
        <f>C23&amp;" Validations"</f>
        <v>Form 313 Validations</v>
      </c>
      <c r="D24" s="537"/>
      <c r="E24" s="538"/>
      <c r="F24" s="537"/>
      <c r="G24" s="537"/>
      <c r="H24" s="537"/>
      <c r="I24" s="537"/>
      <c r="J24" s="539"/>
      <c r="K24" s="540"/>
    </row>
    <row r="25" spans="2:13" s="528" customFormat="1" ht="24.95" customHeight="1" x14ac:dyDescent="0.2">
      <c r="C25" s="536" t="s">
        <v>2059</v>
      </c>
      <c r="D25" s="537"/>
      <c r="E25" s="538" t="s">
        <v>2814</v>
      </c>
      <c r="F25" s="537"/>
      <c r="G25" s="537"/>
      <c r="H25" s="537"/>
      <c r="I25" s="537"/>
      <c r="J25" s="539"/>
      <c r="K25" s="540"/>
    </row>
    <row r="26" spans="2:13" s="528" customFormat="1" ht="24.95" customHeight="1" x14ac:dyDescent="0.2">
      <c r="C26" s="536" t="str">
        <f>C25&amp;" Validations"</f>
        <v>Form 314 Validations</v>
      </c>
      <c r="D26" s="537"/>
      <c r="E26" s="538"/>
      <c r="F26" s="537"/>
      <c r="G26" s="537"/>
      <c r="H26" s="537"/>
      <c r="I26" s="537"/>
      <c r="J26" s="539"/>
      <c r="K26" s="540"/>
    </row>
    <row r="27" spans="2:13" s="528" customFormat="1" ht="15" customHeight="1" x14ac:dyDescent="0.2">
      <c r="C27" s="527"/>
      <c r="D27" s="527"/>
      <c r="E27" s="527"/>
      <c r="F27" s="527"/>
      <c r="G27" s="527"/>
      <c r="H27" s="527"/>
      <c r="I27" s="527"/>
      <c r="J27" s="44"/>
    </row>
    <row r="28" spans="2:13" s="528" customFormat="1" ht="24.95" customHeight="1" x14ac:dyDescent="0.2">
      <c r="B28" s="541" t="s">
        <v>2352</v>
      </c>
      <c r="C28" s="643" t="s">
        <v>2066</v>
      </c>
      <c r="D28" s="643"/>
      <c r="E28" s="643"/>
      <c r="F28" s="643"/>
      <c r="G28" s="643"/>
      <c r="H28" s="643"/>
      <c r="I28" s="643"/>
      <c r="J28" s="524"/>
      <c r="K28" s="525"/>
      <c r="L28" s="529"/>
    </row>
    <row r="29" spans="2:13" s="528" customFormat="1" ht="24.95" customHeight="1" x14ac:dyDescent="0.2">
      <c r="C29" s="530" t="s">
        <v>92</v>
      </c>
      <c r="D29" s="530"/>
      <c r="E29" s="530" t="s">
        <v>1362</v>
      </c>
      <c r="F29" s="520"/>
      <c r="G29" s="520"/>
      <c r="H29" s="520"/>
      <c r="I29" s="520"/>
      <c r="J29" s="523"/>
      <c r="K29" s="519"/>
      <c r="L29"/>
      <c r="M29"/>
    </row>
    <row r="30" spans="2:13" s="528" customFormat="1" ht="24.95" customHeight="1" x14ac:dyDescent="0.2">
      <c r="C30" s="531" t="s">
        <v>2315</v>
      </c>
      <c r="D30" s="532"/>
      <c r="E30" s="533" t="s">
        <v>2316</v>
      </c>
      <c r="F30" s="532"/>
      <c r="G30" s="532"/>
      <c r="H30" s="532"/>
      <c r="I30" s="532"/>
      <c r="J30" s="534"/>
      <c r="K30" s="535"/>
    </row>
    <row r="31" spans="2:13" s="528" customFormat="1" ht="24.95" customHeight="1" x14ac:dyDescent="0.2">
      <c r="C31" s="536" t="str">
        <f>C30&amp;" Validations"</f>
        <v>Form 400 Validations</v>
      </c>
      <c r="D31" s="537"/>
      <c r="E31" s="538"/>
      <c r="F31" s="537"/>
      <c r="G31" s="537"/>
      <c r="H31" s="537"/>
      <c r="I31" s="537"/>
      <c r="J31" s="539"/>
      <c r="K31" s="540"/>
    </row>
    <row r="32" spans="2:13" s="528" customFormat="1" ht="24.95" customHeight="1" x14ac:dyDescent="0.2">
      <c r="C32" s="536" t="s">
        <v>2067</v>
      </c>
      <c r="D32" s="537"/>
      <c r="E32" s="538" t="s">
        <v>2339</v>
      </c>
      <c r="F32" s="537"/>
      <c r="G32" s="537"/>
      <c r="H32" s="537"/>
      <c r="I32" s="537"/>
      <c r="J32" s="539"/>
      <c r="K32" s="540"/>
    </row>
    <row r="33" spans="3:11" s="528" customFormat="1" ht="24.95" customHeight="1" x14ac:dyDescent="0.2">
      <c r="C33" s="536" t="str">
        <f>C32&amp;" Validations"</f>
        <v>Form 500 Validations</v>
      </c>
      <c r="D33" s="537"/>
      <c r="E33" s="538"/>
      <c r="F33" s="537"/>
      <c r="G33" s="537"/>
      <c r="H33" s="537"/>
      <c r="I33" s="537"/>
      <c r="J33" s="539"/>
      <c r="K33" s="540"/>
    </row>
    <row r="34" spans="3:11" s="528" customFormat="1" ht="24.95" customHeight="1" x14ac:dyDescent="0.2">
      <c r="C34" s="536" t="s">
        <v>2068</v>
      </c>
      <c r="D34" s="537"/>
      <c r="E34" s="538" t="s">
        <v>2340</v>
      </c>
      <c r="F34" s="537"/>
      <c r="G34" s="537"/>
      <c r="H34" s="537"/>
      <c r="I34" s="537"/>
      <c r="J34" s="539"/>
      <c r="K34" s="540"/>
    </row>
    <row r="35" spans="3:11" s="528" customFormat="1" ht="24.95" customHeight="1" x14ac:dyDescent="0.2">
      <c r="C35" s="536" t="s">
        <v>2069</v>
      </c>
      <c r="D35" s="537"/>
      <c r="E35" s="538" t="s">
        <v>2341</v>
      </c>
      <c r="F35" s="537"/>
      <c r="G35" s="537"/>
      <c r="H35" s="537"/>
      <c r="I35" s="537"/>
      <c r="J35" s="539"/>
      <c r="K35" s="540"/>
    </row>
    <row r="36" spans="3:11" s="528" customFormat="1" ht="24.95" customHeight="1" x14ac:dyDescent="0.2">
      <c r="C36" s="536" t="str">
        <f>C35&amp;" Validations"</f>
        <v>Form 502 Validations</v>
      </c>
      <c r="D36" s="537"/>
      <c r="E36" s="538"/>
      <c r="F36" s="537"/>
      <c r="G36" s="537"/>
      <c r="H36" s="537"/>
      <c r="I36" s="537"/>
      <c r="J36" s="539"/>
      <c r="K36" s="540"/>
    </row>
    <row r="37" spans="3:11" s="528" customFormat="1" ht="24.95" customHeight="1" x14ac:dyDescent="0.2">
      <c r="C37" s="536" t="s">
        <v>2070</v>
      </c>
      <c r="D37" s="537"/>
      <c r="E37" s="538" t="s">
        <v>2342</v>
      </c>
      <c r="F37" s="537"/>
      <c r="G37" s="537"/>
      <c r="H37" s="537"/>
      <c r="I37" s="537"/>
      <c r="J37" s="539"/>
      <c r="K37" s="540"/>
    </row>
    <row r="38" spans="3:11" s="528" customFormat="1" ht="24.95" customHeight="1" x14ac:dyDescent="0.2">
      <c r="C38" s="536" t="s">
        <v>2071</v>
      </c>
      <c r="D38" s="537"/>
      <c r="E38" s="538" t="s">
        <v>2317</v>
      </c>
      <c r="F38" s="537"/>
      <c r="G38" s="537"/>
      <c r="H38" s="537"/>
      <c r="I38" s="537"/>
      <c r="J38" s="539"/>
      <c r="K38" s="540"/>
    </row>
    <row r="39" spans="3:11" s="528" customFormat="1" ht="24.95" customHeight="1" x14ac:dyDescent="0.2">
      <c r="C39" s="536" t="str">
        <f>C38&amp;" Validations"</f>
        <v>Form 510 Validations</v>
      </c>
      <c r="D39" s="537"/>
      <c r="E39" s="538"/>
      <c r="F39" s="537"/>
      <c r="G39" s="537"/>
      <c r="H39" s="537"/>
      <c r="I39" s="537"/>
      <c r="J39" s="539"/>
      <c r="K39" s="540"/>
    </row>
    <row r="40" spans="3:11" s="528" customFormat="1" ht="24.95" customHeight="1" x14ac:dyDescent="0.2">
      <c r="C40" s="536" t="s">
        <v>2072</v>
      </c>
      <c r="D40" s="537"/>
      <c r="E40" s="538" t="s">
        <v>2318</v>
      </c>
      <c r="F40" s="537"/>
      <c r="G40" s="537"/>
      <c r="H40" s="537"/>
      <c r="I40" s="537"/>
      <c r="J40" s="539"/>
      <c r="K40" s="540"/>
    </row>
    <row r="41" spans="3:11" s="528" customFormat="1" ht="24.95" customHeight="1" x14ac:dyDescent="0.2">
      <c r="C41" s="536" t="s">
        <v>2073</v>
      </c>
      <c r="D41" s="537"/>
      <c r="E41" s="538" t="s">
        <v>2319</v>
      </c>
      <c r="F41" s="537"/>
      <c r="G41" s="537"/>
      <c r="H41" s="537"/>
      <c r="I41" s="537"/>
      <c r="J41" s="539"/>
      <c r="K41" s="540"/>
    </row>
    <row r="42" spans="3:11" s="528" customFormat="1" ht="24.95" customHeight="1" x14ac:dyDescent="0.2">
      <c r="C42" s="536" t="str">
        <f>C41&amp;" Validations"</f>
        <v>Form 520 Validations</v>
      </c>
      <c r="D42" s="537"/>
      <c r="E42" s="538"/>
      <c r="F42" s="537"/>
      <c r="G42" s="537"/>
      <c r="H42" s="537"/>
      <c r="I42" s="537"/>
      <c r="J42" s="539"/>
      <c r="K42" s="540"/>
    </row>
    <row r="43" spans="3:11" s="528" customFormat="1" ht="24.95" customHeight="1" x14ac:dyDescent="0.2">
      <c r="C43" s="536" t="s">
        <v>2074</v>
      </c>
      <c r="D43" s="537"/>
      <c r="E43" s="538" t="s">
        <v>2320</v>
      </c>
      <c r="F43" s="537"/>
      <c r="G43" s="537"/>
      <c r="H43" s="537"/>
      <c r="I43" s="537"/>
      <c r="J43" s="539"/>
      <c r="K43" s="540"/>
    </row>
    <row r="44" spans="3:11" s="528" customFormat="1" ht="24.95" customHeight="1" x14ac:dyDescent="0.2">
      <c r="C44" s="536" t="s">
        <v>2075</v>
      </c>
      <c r="D44" s="537"/>
      <c r="E44" s="538" t="s">
        <v>2321</v>
      </c>
      <c r="F44" s="537"/>
      <c r="G44" s="537"/>
      <c r="H44" s="537"/>
      <c r="I44" s="537"/>
      <c r="J44" s="539"/>
      <c r="K44" s="540"/>
    </row>
    <row r="45" spans="3:11" s="528" customFormat="1" ht="24.95" customHeight="1" x14ac:dyDescent="0.2">
      <c r="C45" s="536" t="str">
        <f>C44&amp;" Validations"</f>
        <v>Form 530 Validations</v>
      </c>
      <c r="D45" s="537"/>
      <c r="E45" s="538"/>
      <c r="F45" s="537"/>
      <c r="G45" s="537"/>
      <c r="H45" s="537"/>
      <c r="I45" s="537"/>
      <c r="J45" s="539"/>
      <c r="K45" s="540"/>
    </row>
    <row r="46" spans="3:11" s="528" customFormat="1" ht="24.95" customHeight="1" x14ac:dyDescent="0.2">
      <c r="C46" s="536" t="s">
        <v>2076</v>
      </c>
      <c r="D46" s="537"/>
      <c r="E46" s="538" t="s">
        <v>2322</v>
      </c>
      <c r="F46" s="537"/>
      <c r="G46" s="537"/>
      <c r="H46" s="537"/>
      <c r="I46" s="537"/>
      <c r="J46" s="539"/>
      <c r="K46" s="540"/>
    </row>
    <row r="47" spans="3:11" s="528" customFormat="1" ht="24.95" customHeight="1" x14ac:dyDescent="0.2">
      <c r="C47" s="536" t="str">
        <f>C46&amp;" Validations"</f>
        <v>Form 531 Validations</v>
      </c>
      <c r="D47" s="537"/>
      <c r="E47" s="538"/>
      <c r="F47" s="537"/>
      <c r="G47" s="537"/>
      <c r="H47" s="537"/>
      <c r="I47" s="537"/>
      <c r="J47" s="539"/>
      <c r="K47" s="540"/>
    </row>
    <row r="48" spans="3:11" s="528" customFormat="1" ht="24.95" customHeight="1" x14ac:dyDescent="0.2">
      <c r="C48" s="536" t="s">
        <v>2077</v>
      </c>
      <c r="D48" s="537"/>
      <c r="E48" s="538" t="s">
        <v>2323</v>
      </c>
      <c r="F48" s="537"/>
      <c r="G48" s="537"/>
      <c r="H48" s="537"/>
      <c r="I48" s="537"/>
      <c r="J48" s="539"/>
      <c r="K48" s="540"/>
    </row>
    <row r="49" spans="2:11" s="528" customFormat="1" ht="24.95" customHeight="1" x14ac:dyDescent="0.2">
      <c r="C49" s="536" t="s">
        <v>2324</v>
      </c>
      <c r="D49" s="537"/>
      <c r="E49" s="538" t="s">
        <v>2325</v>
      </c>
      <c r="F49" s="537"/>
      <c r="G49" s="537"/>
      <c r="H49" s="537"/>
      <c r="I49" s="537"/>
      <c r="J49" s="539"/>
      <c r="K49" s="540"/>
    </row>
    <row r="50" spans="2:11" s="528" customFormat="1" ht="24.95" customHeight="1" x14ac:dyDescent="0.2">
      <c r="C50" s="536" t="s">
        <v>2078</v>
      </c>
      <c r="D50" s="537"/>
      <c r="E50" s="538" t="s">
        <v>2343</v>
      </c>
      <c r="F50" s="537"/>
      <c r="G50" s="537"/>
      <c r="H50" s="537"/>
      <c r="I50" s="537"/>
      <c r="J50" s="539"/>
      <c r="K50" s="540"/>
    </row>
    <row r="51" spans="2:11" s="528" customFormat="1" ht="24.95" customHeight="1" x14ac:dyDescent="0.2">
      <c r="C51" s="536" t="str">
        <f>C50&amp;" Validations"</f>
        <v>Form 550 Validations</v>
      </c>
      <c r="D51" s="537"/>
      <c r="E51" s="538"/>
      <c r="F51" s="537"/>
      <c r="G51" s="537"/>
      <c r="H51" s="537"/>
      <c r="I51" s="537"/>
      <c r="J51" s="539"/>
      <c r="K51" s="540"/>
    </row>
    <row r="52" spans="2:11" s="528" customFormat="1" ht="24.95" customHeight="1" x14ac:dyDescent="0.2">
      <c r="C52" s="536" t="s">
        <v>2079</v>
      </c>
      <c r="D52" s="537"/>
      <c r="E52" s="538" t="s">
        <v>2326</v>
      </c>
      <c r="F52" s="537"/>
      <c r="G52" s="537"/>
      <c r="H52" s="537"/>
      <c r="I52" s="537"/>
      <c r="J52" s="539"/>
      <c r="K52" s="540"/>
    </row>
    <row r="53" spans="2:11" s="528" customFormat="1" ht="24.95" customHeight="1" x14ac:dyDescent="0.2">
      <c r="C53" s="536" t="str">
        <f>C52&amp;" Validations"</f>
        <v>Form 560 Validations</v>
      </c>
      <c r="D53" s="537"/>
      <c r="E53" s="538"/>
      <c r="F53" s="537"/>
      <c r="G53" s="537"/>
      <c r="H53" s="537"/>
      <c r="I53" s="537"/>
      <c r="J53" s="539"/>
      <c r="K53" s="540"/>
    </row>
    <row r="54" spans="2:11" s="528" customFormat="1" ht="24.95" customHeight="1" x14ac:dyDescent="0.2">
      <c r="C54" s="536" t="s">
        <v>2327</v>
      </c>
      <c r="D54" s="537"/>
      <c r="E54" s="538" t="s">
        <v>2815</v>
      </c>
      <c r="F54" s="537"/>
      <c r="G54" s="537"/>
      <c r="H54" s="537"/>
      <c r="I54" s="537"/>
      <c r="J54" s="539"/>
      <c r="K54" s="540"/>
    </row>
    <row r="55" spans="2:11" s="528" customFormat="1" ht="24.95" customHeight="1" x14ac:dyDescent="0.2">
      <c r="C55" s="536" t="s">
        <v>2328</v>
      </c>
      <c r="D55" s="537"/>
      <c r="E55" s="538" t="s">
        <v>2329</v>
      </c>
      <c r="F55" s="537"/>
      <c r="G55" s="537"/>
      <c r="H55" s="537"/>
      <c r="I55" s="537"/>
      <c r="J55" s="539"/>
      <c r="K55" s="540"/>
    </row>
    <row r="56" spans="2:11" s="528" customFormat="1" ht="24.95" customHeight="1" x14ac:dyDescent="0.2">
      <c r="C56" s="536" t="str">
        <f>C55&amp;" Validations"</f>
        <v>Form 562 Validations</v>
      </c>
      <c r="D56" s="537"/>
      <c r="E56" s="538"/>
      <c r="F56" s="537"/>
      <c r="G56" s="537"/>
      <c r="H56" s="537"/>
      <c r="I56" s="537"/>
      <c r="J56" s="539"/>
      <c r="K56" s="540"/>
    </row>
    <row r="57" spans="2:11" s="528" customFormat="1" ht="24.95" customHeight="1" x14ac:dyDescent="0.2">
      <c r="C57" s="536" t="s">
        <v>2081</v>
      </c>
      <c r="D57" s="537"/>
      <c r="E57" s="538" t="s">
        <v>2330</v>
      </c>
      <c r="F57" s="537"/>
      <c r="G57" s="537"/>
      <c r="H57" s="537"/>
      <c r="I57" s="537"/>
      <c r="J57" s="539"/>
      <c r="K57" s="540"/>
    </row>
    <row r="58" spans="2:11" s="528" customFormat="1" ht="24.95" customHeight="1" x14ac:dyDescent="0.2">
      <c r="C58" s="536" t="str">
        <f>C57&amp;" Validations"</f>
        <v>Form 570 Validations</v>
      </c>
      <c r="D58" s="537"/>
      <c r="E58" s="538"/>
      <c r="F58" s="537"/>
      <c r="G58" s="537"/>
      <c r="H58" s="537"/>
      <c r="I58" s="537"/>
      <c r="J58" s="539"/>
      <c r="K58" s="540"/>
    </row>
    <row r="59" spans="2:11" s="528" customFormat="1" ht="24.95" customHeight="1" x14ac:dyDescent="0.2">
      <c r="C59" s="536" t="s">
        <v>2082</v>
      </c>
      <c r="D59" s="537"/>
      <c r="E59" s="538" t="s">
        <v>2333</v>
      </c>
      <c r="F59" s="537"/>
      <c r="G59" s="537"/>
      <c r="H59" s="537"/>
      <c r="I59" s="537"/>
      <c r="J59" s="539"/>
      <c r="K59" s="540"/>
    </row>
    <row r="60" spans="2:11" s="528" customFormat="1" ht="15" customHeight="1" x14ac:dyDescent="0.2">
      <c r="C60" s="527"/>
      <c r="D60" s="527"/>
      <c r="E60" s="527"/>
      <c r="F60" s="527"/>
      <c r="G60" s="527"/>
      <c r="H60" s="527"/>
      <c r="I60" s="527"/>
      <c r="J60" s="44"/>
    </row>
    <row r="61" spans="2:11" s="528" customFormat="1" ht="24.95" customHeight="1" x14ac:dyDescent="0.2">
      <c r="B61" s="541" t="s">
        <v>2352</v>
      </c>
      <c r="C61" s="643" t="s">
        <v>2344</v>
      </c>
      <c r="D61" s="643"/>
      <c r="E61" s="643"/>
      <c r="F61" s="643"/>
      <c r="G61" s="643"/>
      <c r="H61" s="643"/>
      <c r="I61" s="643"/>
      <c r="J61" s="44"/>
    </row>
    <row r="62" spans="2:11" s="528" customFormat="1" ht="24.95" customHeight="1" x14ac:dyDescent="0.2">
      <c r="C62" s="530" t="s">
        <v>92</v>
      </c>
      <c r="D62" s="530"/>
      <c r="E62" s="530" t="s">
        <v>1362</v>
      </c>
      <c r="F62" s="520"/>
      <c r="G62" s="520"/>
      <c r="H62" s="520"/>
      <c r="I62" s="520"/>
      <c r="J62" s="523"/>
      <c r="K62" s="519"/>
    </row>
    <row r="63" spans="2:11" s="528" customFormat="1" ht="24.95" customHeight="1" x14ac:dyDescent="0.2">
      <c r="C63" s="531" t="s">
        <v>2080</v>
      </c>
      <c r="D63" s="532"/>
      <c r="E63" s="533" t="s">
        <v>2331</v>
      </c>
      <c r="F63" s="532"/>
      <c r="G63" s="532"/>
      <c r="H63" s="532"/>
      <c r="I63" s="532"/>
      <c r="J63" s="534"/>
      <c r="K63" s="535"/>
    </row>
  </sheetData>
  <mergeCells count="6">
    <mergeCell ref="C28:I28"/>
    <mergeCell ref="C11:I11"/>
    <mergeCell ref="C61:I61"/>
    <mergeCell ref="C6:I6"/>
    <mergeCell ref="C9:I9"/>
    <mergeCell ref="C8:I8"/>
  </mergeCells>
  <hyperlinks>
    <hyperlink ref="C15" location="'309'!A1" display="Form 309" xr:uid="{00000000-0004-0000-0200-000000000000}"/>
    <hyperlink ref="C16" location="'309 Validations'!A1" display="'309 Validations'!A1" xr:uid="{00000000-0004-0000-0200-000001000000}"/>
    <hyperlink ref="C17" location="'310'!A1" display="Form 310" xr:uid="{00000000-0004-0000-0200-000002000000}"/>
    <hyperlink ref="C18" location="'310 Validations'!A1" display="'310 Validations'!A1" xr:uid="{00000000-0004-0000-0200-000003000000}"/>
    <hyperlink ref="C19" location="'311'!A1" display="Form 311" xr:uid="{00000000-0004-0000-0200-000004000000}"/>
    <hyperlink ref="C20" location="'311 Validations'!A1" display="'311 Validations'!A1" xr:uid="{00000000-0004-0000-0200-000005000000}"/>
    <hyperlink ref="C21" location="'312'!A1" display="Form 312" xr:uid="{00000000-0004-0000-0200-000006000000}"/>
    <hyperlink ref="C22" location="'312 Validations'!A1" display="'312 Validations'!A1" xr:uid="{00000000-0004-0000-0200-000007000000}"/>
    <hyperlink ref="C23" location="'313'!A1" display="Form 313" xr:uid="{00000000-0004-0000-0200-000008000000}"/>
    <hyperlink ref="C24" location="'313 Validations'!A1" display="'313 Validations'!A1" xr:uid="{00000000-0004-0000-0200-000009000000}"/>
    <hyperlink ref="C25" location="'314'!A1" display="Form 314" xr:uid="{00000000-0004-0000-0200-00000A000000}"/>
    <hyperlink ref="C26" location="'314 Validations'!A1" display="'314 Validations'!A1" xr:uid="{00000000-0004-0000-0200-00000B000000}"/>
    <hyperlink ref="C32" location="'500'!A1" display="Form 500" xr:uid="{00000000-0004-0000-0200-00000C000000}"/>
    <hyperlink ref="C34" location="'501'!A1" display="Form 501" xr:uid="{00000000-0004-0000-0200-00000D000000}"/>
    <hyperlink ref="C37" location="'503'!A1" display="Form 503" xr:uid="{00000000-0004-0000-0200-00000F000000}"/>
    <hyperlink ref="C40" location="'511'!A1" display="Form 511" xr:uid="{00000000-0004-0000-0200-000010000000}"/>
    <hyperlink ref="C38" location="'510'!A1" display="Form 510" xr:uid="{00000000-0004-0000-0200-000011000000}"/>
    <hyperlink ref="C41" location="'520'!A1" display="Form 520" xr:uid="{00000000-0004-0000-0200-000012000000}"/>
    <hyperlink ref="C43" location="'521'!A1" display="Form 521" xr:uid="{00000000-0004-0000-0200-000013000000}"/>
    <hyperlink ref="C44" location="'530'!A1" display="Form 530" xr:uid="{00000000-0004-0000-0200-000014000000}"/>
    <hyperlink ref="C46" location="'531'!A1" display="Form 531" xr:uid="{00000000-0004-0000-0200-000015000000}"/>
    <hyperlink ref="C48" location="'540'!A1" display="Form 540" xr:uid="{00000000-0004-0000-0200-000016000000}"/>
    <hyperlink ref="C50" location="'550'!A1" display="Form 550" xr:uid="{00000000-0004-0000-0200-000017000000}"/>
    <hyperlink ref="C52" location="'560'!A1" display="Form 560" xr:uid="{00000000-0004-0000-0200-000018000000}"/>
    <hyperlink ref="C54" location="'561'!Print_Area" display="Form 561" xr:uid="{00000000-0004-0000-0200-000019000000}"/>
    <hyperlink ref="C57" location="'570'!A1" display="Form 570" xr:uid="{00000000-0004-0000-0200-00001A000000}"/>
    <hyperlink ref="C59" location="'571'!A1" display="Form 571" xr:uid="{00000000-0004-0000-0200-00001B000000}"/>
    <hyperlink ref="C63" location="'600'!A1" display="Form 600" xr:uid="{00000000-0004-0000-0200-00001C000000}"/>
    <hyperlink ref="C30" location="'400'!Print_Area" display="Form 500" xr:uid="{20474361-F009-4B55-A800-5B5BB60AC550}"/>
    <hyperlink ref="C35" location="'502'!A1" display="Form 502" xr:uid="{C2C1C7CB-62B1-4002-8DB6-20FD1DB8EBB7}"/>
    <hyperlink ref="C31" location="'400 Validations'!Print_Area" display="Form 400 Validations" xr:uid="{61838273-7248-402A-8589-BD233AF8916F}"/>
    <hyperlink ref="C33" location="'500 Validations'!Print_Area" display="Form 500 Validations" xr:uid="{7DBE49EB-553F-40FA-9FEA-4307FB24DE2D}"/>
    <hyperlink ref="C36" location="'502 Validations'!Print_Area" display="Form 502 Validations" xr:uid="{C5E27BAB-554C-4F0A-B98C-C9FE62DF6FD7}"/>
    <hyperlink ref="C39" location="'510 Validations'!Print_Area" display="Form 510 Validations" xr:uid="{89778BE8-51BE-459D-A43D-1EB994837B6B}"/>
    <hyperlink ref="C42" location="'520 Validations'!Print_Area" display="Form 520 Validations" xr:uid="{08550EFF-F69E-489F-B4A8-383331406C68}"/>
    <hyperlink ref="C47" location="'531 Validations'!Print_Area" display="Form 531 Validations" xr:uid="{C309AAB8-5593-4321-94D8-79B8E58D5C33}"/>
    <hyperlink ref="C51" location="'550 Validations'!Print_Area" display="Form 550 Validations" xr:uid="{F7147263-57CA-4BCA-871D-E98BA5F5842A}"/>
    <hyperlink ref="C58" location="'570 Validations'!Print_Area" display="Form 570 Validations" xr:uid="{60389218-6662-4D8F-90B6-316E51DCBBF8}"/>
    <hyperlink ref="C6:I6" location="Key!A1" display="Key to cells &amp; references in the LCR" xr:uid="{3CB470C4-21D1-4A39-AAE0-93D85756F76F}"/>
    <hyperlink ref="C9:I9" location="'Supp Q Notes 400 - 571'!Print_Area" display="LCR Notes (forms 400-571)" xr:uid="{79759301-1242-48EB-933F-B09EFEEA2242}"/>
    <hyperlink ref="C8:I8" location="'LCR Notes'!A1" display="LCR Notes" xr:uid="{9ACDBA22-0A47-45D7-92A9-CBAD25E618D7}"/>
    <hyperlink ref="C45" location="'530 Validations'!Print_Area" display="Form 530 Validations" xr:uid="{B8E50F6A-F371-45B6-9722-99FA78EBD8E7}"/>
    <hyperlink ref="C53" location="'560 Validations'!Print_Area" display="Form 560 Validations" xr:uid="{886CAE96-E544-4A50-8C4D-9E188AEA9C51}"/>
    <hyperlink ref="C56" location="'562 Validations'!Print_Area" display="Form 562 Validations" xr:uid="{9E504D43-4DCE-4526-B614-A8AB1A3283FD}"/>
    <hyperlink ref="C13" location="'012'!Print_Area" display="Form 012" xr:uid="{D4296C84-2251-432F-83DC-D911693F7E7F}"/>
    <hyperlink ref="C14" location="'012 Validations'!Print_Area" display="'012 Validations'!Print_Area" xr:uid="{D2071C33-1EC6-48D1-95BD-0DCA078A0008}"/>
  </hyperlinks>
  <pageMargins left="0.70866141732283472" right="0.70866141732283472" top="0.74803149606299213" bottom="0.74803149606299213" header="0.31496062992125984" footer="0.31496062992125984"/>
  <pageSetup paperSize="9" scale="50" orientation="portrait" r:id="rId1"/>
  <headerFooter scaleWithDoc="0">
    <oddHeader>&amp;R&amp;F</oddHeader>
    <oddFooter>&amp;L&amp;D &amp;T&amp;C&amp;1#&amp;"Calibri,Regular"&amp;10 Classification: Confidential&amp;RPage &amp;P of &amp;N</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14">
    <tabColor rgb="FFFFFF00"/>
    <pageSetUpPr fitToPage="1"/>
  </sheetPr>
  <dimension ref="A1:Z78"/>
  <sheetViews>
    <sheetView showGridLines="0" zoomScaleNormal="100" workbookViewId="0"/>
  </sheetViews>
  <sheetFormatPr defaultColWidth="21.85546875" defaultRowHeight="15" x14ac:dyDescent="0.25"/>
  <cols>
    <col min="1" max="1" width="2" style="2" customWidth="1"/>
    <col min="2" max="2" width="4.28515625" style="2" customWidth="1"/>
    <col min="3" max="3" width="35.140625" style="2" customWidth="1"/>
    <col min="4" max="9" width="18" style="2" customWidth="1"/>
    <col min="11" max="11" width="8.42578125" style="2" customWidth="1"/>
    <col min="12" max="12" width="8.85546875" style="2" customWidth="1"/>
    <col min="13" max="13" width="7.7109375" style="2" customWidth="1"/>
    <col min="14" max="14" width="21.85546875" customWidth="1"/>
  </cols>
  <sheetData>
    <row r="1" spans="1:13" s="19" customFormat="1" ht="16.5" x14ac:dyDescent="0.3">
      <c r="A1" s="3"/>
    </row>
    <row r="2" spans="1:13" s="19" customFormat="1" ht="16.5" x14ac:dyDescent="0.3">
      <c r="A2" s="3"/>
    </row>
    <row r="3" spans="1:13" s="19" customFormat="1" ht="16.5" x14ac:dyDescent="0.3">
      <c r="A3" s="3"/>
    </row>
    <row r="4" spans="1:13" s="19" customFormat="1" ht="20.25" x14ac:dyDescent="0.35">
      <c r="A4" s="3"/>
      <c r="B4" s="210"/>
      <c r="C4" s="232" t="s">
        <v>83</v>
      </c>
      <c r="D4" s="211"/>
      <c r="E4" s="211"/>
      <c r="F4" s="211"/>
      <c r="G4" s="155"/>
      <c r="H4" s="211"/>
      <c r="I4" s="233"/>
      <c r="J4" s="763" t="s">
        <v>1036</v>
      </c>
      <c r="K4" s="763"/>
      <c r="L4" s="763"/>
      <c r="M4" s="156" t="str">
        <f>'010'!E8</f>
        <v>1234</v>
      </c>
    </row>
    <row r="5" spans="1:13" s="19" customFormat="1" ht="16.5" x14ac:dyDescent="0.3">
      <c r="A5" s="3"/>
      <c r="B5" s="213"/>
      <c r="C5" s="213"/>
      <c r="D5" s="214"/>
      <c r="E5" s="214"/>
      <c r="F5" s="214"/>
      <c r="G5" s="215"/>
      <c r="H5" s="214"/>
    </row>
    <row r="6" spans="1:13" s="19" customFormat="1" ht="17.25" x14ac:dyDescent="0.3">
      <c r="A6" s="3"/>
      <c r="B6" s="213"/>
      <c r="C6" s="511" t="s">
        <v>1037</v>
      </c>
      <c r="D6" s="211"/>
      <c r="E6" s="211"/>
      <c r="F6" s="211"/>
      <c r="G6" s="155"/>
      <c r="H6" s="211"/>
      <c r="I6" s="233"/>
      <c r="J6" s="233"/>
      <c r="K6" s="233"/>
      <c r="L6" s="233"/>
    </row>
    <row r="7" spans="1:13" s="19" customFormat="1" ht="17.25" x14ac:dyDescent="0.3">
      <c r="A7" s="3"/>
      <c r="B7" s="213"/>
      <c r="C7" s="103"/>
      <c r="D7" s="214"/>
      <c r="E7" s="214"/>
      <c r="F7" s="214"/>
      <c r="G7" s="215"/>
      <c r="H7" s="214"/>
      <c r="I7" s="102"/>
      <c r="J7" s="102"/>
      <c r="K7" s="102"/>
      <c r="L7" s="102"/>
    </row>
    <row r="8" spans="1:13" s="19" customFormat="1" ht="17.25" x14ac:dyDescent="0.3">
      <c r="B8" s="213"/>
      <c r="C8" s="234" t="s">
        <v>970</v>
      </c>
      <c r="D8" s="235"/>
      <c r="E8" s="235"/>
      <c r="F8" s="235"/>
      <c r="G8" s="236"/>
      <c r="H8" s="235"/>
      <c r="I8" s="237"/>
      <c r="J8" s="237"/>
      <c r="K8" s="237"/>
      <c r="L8" s="237"/>
    </row>
    <row r="9" spans="1:13" s="19" customFormat="1" ht="16.5" x14ac:dyDescent="0.3"/>
    <row r="10" spans="1:13" s="19" customFormat="1" ht="200.1" customHeight="1" x14ac:dyDescent="0.3">
      <c r="C10" s="919" t="s">
        <v>3067</v>
      </c>
      <c r="D10" s="920"/>
      <c r="E10" s="920"/>
      <c r="F10" s="920"/>
      <c r="G10" s="920"/>
      <c r="H10" s="920"/>
      <c r="I10" s="920"/>
      <c r="J10" s="920"/>
      <c r="K10" s="920"/>
      <c r="L10" s="921"/>
    </row>
    <row r="11" spans="1:13" s="19" customFormat="1" ht="16.5" x14ac:dyDescent="0.3"/>
    <row r="12" spans="1:13" s="19" customFormat="1" ht="17.25" x14ac:dyDescent="0.3">
      <c r="C12" s="238" t="s">
        <v>971</v>
      </c>
    </row>
    <row r="14" spans="1:13" s="19" customFormat="1" ht="32.25" customHeight="1" x14ac:dyDescent="0.3">
      <c r="C14" s="853" t="s">
        <v>972</v>
      </c>
      <c r="D14" s="851" t="s">
        <v>974</v>
      </c>
      <c r="E14" s="894" t="s">
        <v>977</v>
      </c>
      <c r="F14" s="895"/>
      <c r="G14" s="895"/>
      <c r="H14" s="895"/>
      <c r="I14" s="896"/>
      <c r="J14" s="494" t="s">
        <v>2203</v>
      </c>
    </row>
    <row r="15" spans="1:13" s="19" customFormat="1" ht="16.5" x14ac:dyDescent="0.3">
      <c r="C15" s="854"/>
      <c r="D15" s="892"/>
      <c r="E15" s="219" t="s">
        <v>222</v>
      </c>
      <c r="F15" s="219" t="s">
        <v>223</v>
      </c>
      <c r="G15" s="219" t="s">
        <v>224</v>
      </c>
      <c r="H15" s="219" t="s">
        <v>225</v>
      </c>
      <c r="I15" s="219" t="s">
        <v>227</v>
      </c>
      <c r="J15" s="219" t="s">
        <v>227</v>
      </c>
    </row>
    <row r="16" spans="1:13" s="19" customFormat="1" ht="16.5" x14ac:dyDescent="0.3">
      <c r="C16" s="854"/>
      <c r="D16" s="435" t="s">
        <v>172</v>
      </c>
      <c r="E16" s="435" t="s">
        <v>173</v>
      </c>
      <c r="F16" s="435" t="s">
        <v>184</v>
      </c>
      <c r="G16" s="435" t="s">
        <v>185</v>
      </c>
      <c r="H16" s="219" t="s">
        <v>186</v>
      </c>
      <c r="I16" s="219" t="s">
        <v>187</v>
      </c>
      <c r="J16" s="219" t="s">
        <v>2205</v>
      </c>
    </row>
    <row r="17" spans="1:12" s="19" customFormat="1" ht="35.1" customHeight="1" x14ac:dyDescent="0.3">
      <c r="C17" s="241" t="s">
        <v>978</v>
      </c>
      <c r="D17" s="80">
        <v>0</v>
      </c>
      <c r="E17" s="421">
        <v>0</v>
      </c>
      <c r="F17" s="442" t="s">
        <v>2083</v>
      </c>
      <c r="G17" s="442" t="s">
        <v>2084</v>
      </c>
      <c r="H17" s="442" t="s">
        <v>2085</v>
      </c>
      <c r="I17" s="497" t="s">
        <v>2135</v>
      </c>
      <c r="J17" s="497"/>
    </row>
    <row r="18" spans="1:12" s="19" customFormat="1" ht="35.1" customHeight="1" x14ac:dyDescent="0.3">
      <c r="C18" s="241" t="s">
        <v>2899</v>
      </c>
      <c r="D18" s="80">
        <v>0</v>
      </c>
      <c r="E18" s="421">
        <v>0</v>
      </c>
      <c r="F18" s="442" t="s">
        <v>2083</v>
      </c>
      <c r="G18" s="442" t="s">
        <v>2084</v>
      </c>
      <c r="H18" s="442" t="s">
        <v>2085</v>
      </c>
      <c r="I18" s="497" t="s">
        <v>2135</v>
      </c>
      <c r="J18" s="497"/>
    </row>
    <row r="19" spans="1:12" s="19" customFormat="1" ht="35.1" customHeight="1" x14ac:dyDescent="0.3">
      <c r="C19" s="244" t="s">
        <v>979</v>
      </c>
      <c r="D19" s="80">
        <v>0</v>
      </c>
      <c r="E19" s="421">
        <v>0</v>
      </c>
      <c r="F19" s="442" t="s">
        <v>2083</v>
      </c>
      <c r="G19" s="442" t="s">
        <v>2084</v>
      </c>
      <c r="H19" s="442" t="s">
        <v>2085</v>
      </c>
      <c r="I19" s="497" t="s">
        <v>2135</v>
      </c>
      <c r="J19" s="497"/>
    </row>
    <row r="20" spans="1:12" s="19" customFormat="1" ht="51" customHeight="1" x14ac:dyDescent="0.3">
      <c r="C20" s="544" t="s">
        <v>177</v>
      </c>
      <c r="D20" s="588" t="s">
        <v>3061</v>
      </c>
      <c r="E20" s="421" t="s">
        <v>2136</v>
      </c>
      <c r="F20" s="442" t="s">
        <v>2083</v>
      </c>
      <c r="G20" s="442" t="s">
        <v>2084</v>
      </c>
      <c r="H20" s="442" t="s">
        <v>2085</v>
      </c>
      <c r="I20" s="597" t="s">
        <v>3068</v>
      </c>
      <c r="J20" s="588" t="s">
        <v>2755</v>
      </c>
    </row>
    <row r="21" spans="1:12" s="19" customFormat="1" ht="16.5" x14ac:dyDescent="0.3"/>
    <row r="22" spans="1:12" s="19" customFormat="1" ht="17.25" x14ac:dyDescent="0.3">
      <c r="C22" s="74" t="s">
        <v>980</v>
      </c>
    </row>
    <row r="23" spans="1:12" s="19" customFormat="1" ht="13.5" customHeight="1" x14ac:dyDescent="0.3"/>
    <row r="24" spans="1:12" s="19" customFormat="1" ht="30" customHeight="1" x14ac:dyDescent="0.3">
      <c r="C24" s="828" t="s">
        <v>31</v>
      </c>
      <c r="D24" s="912"/>
      <c r="E24" s="912"/>
      <c r="F24" s="912"/>
      <c r="G24" s="912"/>
      <c r="H24" s="912"/>
      <c r="I24" s="912"/>
      <c r="J24" s="912"/>
      <c r="K24" s="912"/>
      <c r="L24" s="913"/>
    </row>
    <row r="25" spans="1:12" s="19" customFormat="1" ht="16.5" x14ac:dyDescent="0.3"/>
    <row r="26" spans="1:12" s="19" customFormat="1" ht="16.5" x14ac:dyDescent="0.3"/>
    <row r="27" spans="1:12" s="19" customFormat="1" ht="17.25" x14ac:dyDescent="0.3">
      <c r="B27" s="213"/>
      <c r="C27" s="234" t="s">
        <v>981</v>
      </c>
      <c r="D27" s="235"/>
      <c r="E27" s="235"/>
      <c r="F27" s="235"/>
      <c r="G27" s="236"/>
      <c r="H27" s="235"/>
      <c r="I27" s="237"/>
      <c r="J27" s="237"/>
      <c r="K27" s="237"/>
      <c r="L27" s="237"/>
    </row>
    <row r="28" spans="1:12" s="19" customFormat="1" ht="16.5" x14ac:dyDescent="0.3"/>
    <row r="29" spans="1:12" s="19" customFormat="1" ht="130.5" customHeight="1" x14ac:dyDescent="0.3">
      <c r="C29" s="914" t="s">
        <v>1038</v>
      </c>
      <c r="D29" s="915"/>
      <c r="E29" s="915"/>
      <c r="F29" s="915"/>
      <c r="G29" s="915"/>
      <c r="H29" s="915"/>
      <c r="I29" s="915"/>
      <c r="J29" s="915"/>
      <c r="K29" s="915"/>
      <c r="L29" s="916"/>
    </row>
    <row r="30" spans="1:12" s="19" customFormat="1" ht="16.5" x14ac:dyDescent="0.3"/>
    <row r="31" spans="1:12" s="19" customFormat="1" ht="17.25" x14ac:dyDescent="0.3">
      <c r="A31" s="2"/>
      <c r="C31" s="238" t="s">
        <v>971</v>
      </c>
    </row>
    <row r="33" spans="1:13" ht="16.5" x14ac:dyDescent="0.3">
      <c r="A33" s="19"/>
      <c r="C33" s="917" t="s">
        <v>983</v>
      </c>
      <c r="D33" s="917"/>
      <c r="E33" s="864" t="s">
        <v>972</v>
      </c>
      <c r="F33" s="865"/>
      <c r="G33" s="865"/>
      <c r="H33" s="918" t="s">
        <v>984</v>
      </c>
      <c r="I33" s="918"/>
      <c r="J33" s="276"/>
    </row>
    <row r="34" spans="1:13" ht="25.5" customHeight="1" x14ac:dyDescent="0.3">
      <c r="A34" s="19"/>
      <c r="C34" s="910" t="s">
        <v>985</v>
      </c>
      <c r="D34" s="911"/>
      <c r="E34" s="845" t="s">
        <v>2900</v>
      </c>
      <c r="F34" s="846"/>
      <c r="G34" s="847"/>
      <c r="H34" s="842" t="s">
        <v>2901</v>
      </c>
      <c r="I34" s="843"/>
      <c r="J34" s="277"/>
    </row>
    <row r="35" spans="1:13" ht="25.5" customHeight="1" x14ac:dyDescent="0.3">
      <c r="A35" s="19"/>
      <c r="C35" s="908" t="s">
        <v>986</v>
      </c>
      <c r="D35" s="909"/>
      <c r="E35" s="848" t="s">
        <v>2902</v>
      </c>
      <c r="F35" s="849"/>
      <c r="G35" s="850"/>
      <c r="H35" s="842" t="s">
        <v>2903</v>
      </c>
      <c r="I35" s="843"/>
      <c r="J35" s="277"/>
    </row>
    <row r="36" spans="1:13" ht="25.5" customHeight="1" x14ac:dyDescent="0.3">
      <c r="A36" s="19"/>
      <c r="C36" s="908" t="s">
        <v>987</v>
      </c>
      <c r="D36" s="909"/>
      <c r="E36" s="848" t="s">
        <v>2904</v>
      </c>
      <c r="F36" s="849"/>
      <c r="G36" s="850"/>
      <c r="H36" s="842" t="s">
        <v>2905</v>
      </c>
      <c r="I36" s="843"/>
      <c r="J36" s="277"/>
    </row>
    <row r="37" spans="1:13" ht="16.5" customHeight="1" x14ac:dyDescent="0.3">
      <c r="A37" s="19"/>
      <c r="C37" s="3"/>
      <c r="D37" s="3"/>
      <c r="E37" s="3"/>
      <c r="F37" s="3"/>
      <c r="G37" s="3"/>
      <c r="H37" s="3"/>
      <c r="I37" s="3"/>
      <c r="J37" s="3"/>
      <c r="K37" s="19"/>
      <c r="L37" s="19"/>
    </row>
    <row r="38" spans="1:13" ht="16.5" customHeight="1" x14ac:dyDescent="0.3">
      <c r="A38" s="19"/>
      <c r="C38" s="3"/>
      <c r="D38" s="3"/>
      <c r="E38" s="3"/>
      <c r="F38" s="3"/>
      <c r="G38" s="3"/>
      <c r="H38" s="3"/>
      <c r="I38" s="3"/>
      <c r="J38" s="3"/>
      <c r="K38" s="19"/>
      <c r="L38" s="19"/>
    </row>
    <row r="39" spans="1:13" s="19" customFormat="1" ht="9.9499999999999993" customHeight="1" x14ac:dyDescent="0.3">
      <c r="C39" s="831" t="s">
        <v>988</v>
      </c>
      <c r="D39" s="832"/>
      <c r="E39" s="832"/>
      <c r="F39" s="832"/>
      <c r="G39" s="832"/>
      <c r="H39" s="832"/>
      <c r="I39" s="833"/>
      <c r="J39" s="249"/>
      <c r="K39" s="250"/>
      <c r="L39" s="250"/>
      <c r="M39" s="250"/>
    </row>
    <row r="40" spans="1:13" s="19" customFormat="1" ht="9.9499999999999993" customHeight="1" x14ac:dyDescent="0.3">
      <c r="C40" s="834"/>
      <c r="D40" s="835"/>
      <c r="E40" s="835"/>
      <c r="F40" s="835"/>
      <c r="G40" s="835"/>
      <c r="H40" s="835"/>
      <c r="I40" s="836"/>
      <c r="J40" s="251"/>
      <c r="K40" s="96"/>
      <c r="L40" s="96"/>
      <c r="M40" s="96"/>
    </row>
    <row r="41" spans="1:13" s="19" customFormat="1" ht="20.100000000000001" customHeight="1" x14ac:dyDescent="0.3">
      <c r="C41" s="907" t="s">
        <v>985</v>
      </c>
      <c r="D41" s="832"/>
      <c r="E41" s="93" t="s">
        <v>188</v>
      </c>
      <c r="F41" s="93" t="s">
        <v>189</v>
      </c>
      <c r="G41" s="93" t="s">
        <v>190</v>
      </c>
      <c r="H41" s="93" t="s">
        <v>191</v>
      </c>
      <c r="I41" s="93" t="s">
        <v>354</v>
      </c>
      <c r="J41" s="96"/>
      <c r="K41" s="96"/>
      <c r="L41" s="96"/>
      <c r="M41" s="96"/>
    </row>
    <row r="42" spans="1:13" s="19" customFormat="1" ht="20.100000000000001" customHeight="1" x14ac:dyDescent="0.3">
      <c r="C42" s="834"/>
      <c r="D42" s="835"/>
      <c r="E42" s="252" t="s">
        <v>222</v>
      </c>
      <c r="F42" s="253" t="s">
        <v>223</v>
      </c>
      <c r="G42" s="253" t="s">
        <v>224</v>
      </c>
      <c r="H42" s="253" t="s">
        <v>225</v>
      </c>
      <c r="I42" s="254" t="s">
        <v>227</v>
      </c>
      <c r="J42" s="96"/>
      <c r="K42" s="96"/>
      <c r="L42" s="96"/>
      <c r="M42" s="96"/>
    </row>
    <row r="43" spans="1:13" s="19" customFormat="1" ht="24.95" customHeight="1" x14ac:dyDescent="0.3">
      <c r="C43" s="436">
        <v>1</v>
      </c>
      <c r="D43" s="219" t="s">
        <v>222</v>
      </c>
      <c r="E43" s="439" t="s">
        <v>2103</v>
      </c>
      <c r="F43" s="255"/>
      <c r="G43" s="255"/>
      <c r="H43" s="255"/>
      <c r="I43" s="256"/>
      <c r="J43" s="96"/>
      <c r="K43" s="96"/>
      <c r="L43" s="96"/>
      <c r="M43" s="96"/>
    </row>
    <row r="44" spans="1:13" s="19" customFormat="1" ht="24.95" customHeight="1" x14ac:dyDescent="0.3">
      <c r="C44" s="436">
        <v>2</v>
      </c>
      <c r="D44" s="219" t="s">
        <v>223</v>
      </c>
      <c r="E44" s="255"/>
      <c r="F44" s="439" t="s">
        <v>2104</v>
      </c>
      <c r="G44" s="255"/>
      <c r="H44" s="255"/>
      <c r="I44" s="256"/>
      <c r="J44" s="96"/>
      <c r="K44" s="96"/>
      <c r="L44" s="96"/>
      <c r="M44" s="96"/>
    </row>
    <row r="45" spans="1:13" s="19" customFormat="1" ht="24.95" customHeight="1" x14ac:dyDescent="0.3">
      <c r="C45" s="436">
        <v>3</v>
      </c>
      <c r="D45" s="219" t="s">
        <v>224</v>
      </c>
      <c r="E45" s="255"/>
      <c r="F45" s="255"/>
      <c r="G45" s="439" t="s">
        <v>2105</v>
      </c>
      <c r="H45" s="255"/>
      <c r="I45" s="256"/>
      <c r="J45" s="96"/>
      <c r="K45" s="96"/>
      <c r="L45" s="96"/>
      <c r="M45" s="96"/>
    </row>
    <row r="46" spans="1:13" s="19" customFormat="1" ht="24.95" customHeight="1" x14ac:dyDescent="0.3">
      <c r="C46" s="436">
        <v>4</v>
      </c>
      <c r="D46" s="219" t="s">
        <v>225</v>
      </c>
      <c r="E46" s="255"/>
      <c r="F46" s="255"/>
      <c r="G46" s="255"/>
      <c r="H46" s="439" t="s">
        <v>2106</v>
      </c>
      <c r="I46" s="256"/>
      <c r="J46" s="96"/>
      <c r="K46" s="96"/>
      <c r="L46" s="96"/>
      <c r="M46" s="96"/>
    </row>
    <row r="47" spans="1:13" s="19" customFormat="1" ht="24.95" customHeight="1" x14ac:dyDescent="0.3">
      <c r="C47" s="436">
        <v>5</v>
      </c>
      <c r="D47" s="219" t="s">
        <v>227</v>
      </c>
      <c r="E47" s="255"/>
      <c r="F47" s="255"/>
      <c r="G47" s="255"/>
      <c r="H47" s="255"/>
      <c r="I47" s="439" t="s">
        <v>2107</v>
      </c>
      <c r="J47" s="257"/>
      <c r="K47" s="257"/>
      <c r="L47" s="257"/>
      <c r="M47" s="257"/>
    </row>
    <row r="48" spans="1:13" ht="16.5" x14ac:dyDescent="0.3">
      <c r="A48" s="19"/>
      <c r="C48" s="3"/>
      <c r="D48" s="3"/>
      <c r="E48" s="3"/>
      <c r="F48" s="3"/>
      <c r="G48" s="3"/>
      <c r="H48" s="3"/>
      <c r="I48" s="3"/>
      <c r="J48" s="3"/>
      <c r="K48" s="3"/>
      <c r="L48" s="3"/>
    </row>
    <row r="49" spans="1:13" ht="16.5" x14ac:dyDescent="0.3">
      <c r="A49" s="19"/>
      <c r="C49" s="3"/>
      <c r="D49" s="3"/>
      <c r="E49" s="3"/>
      <c r="F49" s="3"/>
      <c r="G49" s="3"/>
      <c r="H49" s="3"/>
      <c r="I49" s="3"/>
      <c r="J49" s="3"/>
      <c r="K49" s="3"/>
      <c r="L49" s="3"/>
    </row>
    <row r="50" spans="1:13" s="19" customFormat="1" ht="9.9499999999999993" customHeight="1" x14ac:dyDescent="0.3">
      <c r="C50" s="831" t="s">
        <v>988</v>
      </c>
      <c r="D50" s="832"/>
      <c r="E50" s="832"/>
      <c r="F50" s="832"/>
      <c r="G50" s="832"/>
      <c r="H50" s="832"/>
      <c r="I50" s="833"/>
      <c r="J50" s="259"/>
      <c r="K50" s="260"/>
      <c r="L50" s="260"/>
    </row>
    <row r="51" spans="1:13" s="19" customFormat="1" ht="9.9499999999999993" customHeight="1" x14ac:dyDescent="0.3">
      <c r="C51" s="834"/>
      <c r="D51" s="835"/>
      <c r="E51" s="835"/>
      <c r="F51" s="835"/>
      <c r="G51" s="835"/>
      <c r="H51" s="835"/>
      <c r="I51" s="836"/>
      <c r="J51" s="259"/>
      <c r="K51" s="260"/>
      <c r="L51" s="260"/>
    </row>
    <row r="52" spans="1:13" s="19" customFormat="1" ht="20.100000000000001" customHeight="1" x14ac:dyDescent="0.3">
      <c r="C52" s="907" t="s">
        <v>986</v>
      </c>
      <c r="D52" s="832"/>
      <c r="E52" s="93" t="s">
        <v>355</v>
      </c>
      <c r="F52" s="93" t="s">
        <v>780</v>
      </c>
      <c r="G52" s="93" t="s">
        <v>781</v>
      </c>
      <c r="H52" s="93" t="s">
        <v>782</v>
      </c>
      <c r="I52" s="93" t="s">
        <v>783</v>
      </c>
      <c r="J52" s="96"/>
      <c r="K52" s="96"/>
      <c r="L52" s="96"/>
      <c r="M52" s="96"/>
    </row>
    <row r="53" spans="1:13" s="19" customFormat="1" ht="20.100000000000001" customHeight="1" x14ac:dyDescent="0.3">
      <c r="C53" s="834"/>
      <c r="D53" s="835"/>
      <c r="E53" s="252" t="s">
        <v>222</v>
      </c>
      <c r="F53" s="253" t="s">
        <v>223</v>
      </c>
      <c r="G53" s="253" t="s">
        <v>224</v>
      </c>
      <c r="H53" s="253" t="s">
        <v>225</v>
      </c>
      <c r="I53" s="254" t="s">
        <v>227</v>
      </c>
      <c r="J53" s="259"/>
      <c r="K53" s="260"/>
      <c r="L53" s="260"/>
    </row>
    <row r="54" spans="1:13" s="19" customFormat="1" ht="24.95" customHeight="1" x14ac:dyDescent="0.3">
      <c r="C54" s="436">
        <v>1</v>
      </c>
      <c r="D54" s="219" t="s">
        <v>222</v>
      </c>
      <c r="E54" s="439" t="s">
        <v>2103</v>
      </c>
      <c r="F54" s="255"/>
      <c r="G54" s="255"/>
      <c r="H54" s="255"/>
      <c r="I54" s="256"/>
      <c r="J54" s="259"/>
      <c r="K54" s="260"/>
      <c r="L54" s="260"/>
    </row>
    <row r="55" spans="1:13" s="19" customFormat="1" ht="24.95" customHeight="1" x14ac:dyDescent="0.3">
      <c r="C55" s="436">
        <v>2</v>
      </c>
      <c r="D55" s="219" t="s">
        <v>223</v>
      </c>
      <c r="E55" s="255"/>
      <c r="F55" s="439" t="s">
        <v>2104</v>
      </c>
      <c r="G55" s="255"/>
      <c r="H55" s="255"/>
      <c r="I55" s="256"/>
      <c r="J55" s="259"/>
      <c r="K55" s="260"/>
      <c r="L55" s="260"/>
    </row>
    <row r="56" spans="1:13" s="19" customFormat="1" ht="24.95" customHeight="1" x14ac:dyDescent="0.3">
      <c r="C56" s="436">
        <v>3</v>
      </c>
      <c r="D56" s="219" t="s">
        <v>224</v>
      </c>
      <c r="E56" s="255"/>
      <c r="F56" s="255"/>
      <c r="G56" s="439" t="s">
        <v>2105</v>
      </c>
      <c r="H56" s="255"/>
      <c r="I56" s="256"/>
      <c r="J56" s="259"/>
      <c r="K56" s="260"/>
      <c r="L56" s="260"/>
    </row>
    <row r="57" spans="1:13" s="19" customFormat="1" ht="24.95" customHeight="1" x14ac:dyDescent="0.3">
      <c r="C57" s="436">
        <v>4</v>
      </c>
      <c r="D57" s="219" t="s">
        <v>225</v>
      </c>
      <c r="E57" s="255"/>
      <c r="F57" s="255"/>
      <c r="G57" s="255"/>
      <c r="H57" s="439" t="s">
        <v>2106</v>
      </c>
      <c r="I57" s="256"/>
      <c r="J57" s="259"/>
      <c r="K57" s="260"/>
      <c r="L57" s="260"/>
    </row>
    <row r="58" spans="1:13" s="19" customFormat="1" ht="24.95" customHeight="1" x14ac:dyDescent="0.3">
      <c r="C58" s="436">
        <v>5</v>
      </c>
      <c r="D58" s="219" t="s">
        <v>227</v>
      </c>
      <c r="E58" s="255"/>
      <c r="F58" s="255"/>
      <c r="G58" s="255"/>
      <c r="H58" s="255"/>
      <c r="I58" s="439" t="s">
        <v>2107</v>
      </c>
      <c r="J58" s="259"/>
      <c r="K58" s="260"/>
      <c r="L58" s="260"/>
    </row>
    <row r="59" spans="1:13" ht="16.5" x14ac:dyDescent="0.3">
      <c r="A59" s="19"/>
      <c r="C59" s="3"/>
      <c r="D59" s="3"/>
      <c r="E59" s="3"/>
      <c r="F59" s="3"/>
      <c r="G59" s="3"/>
      <c r="H59" s="3"/>
      <c r="I59" s="3"/>
      <c r="J59" s="3"/>
      <c r="K59" s="3"/>
      <c r="L59" s="3"/>
    </row>
    <row r="60" spans="1:13" ht="16.5" x14ac:dyDescent="0.3">
      <c r="A60" s="19"/>
      <c r="C60" s="3"/>
      <c r="D60" s="3"/>
      <c r="E60" s="3"/>
      <c r="F60" s="3"/>
      <c r="G60" s="3"/>
      <c r="H60" s="3"/>
      <c r="I60" s="3"/>
      <c r="J60" s="3"/>
      <c r="K60" s="3"/>
      <c r="L60" s="3"/>
    </row>
    <row r="61" spans="1:13" s="19" customFormat="1" ht="9.9499999999999993" customHeight="1" x14ac:dyDescent="0.3">
      <c r="C61" s="831" t="s">
        <v>988</v>
      </c>
      <c r="D61" s="832"/>
      <c r="E61" s="832"/>
      <c r="F61" s="832"/>
      <c r="G61" s="832"/>
      <c r="H61" s="832"/>
      <c r="I61" s="833"/>
      <c r="J61" s="260"/>
      <c r="K61" s="260"/>
      <c r="L61" s="260"/>
    </row>
    <row r="62" spans="1:13" s="19" customFormat="1" ht="9.9499999999999993" customHeight="1" x14ac:dyDescent="0.3">
      <c r="C62" s="834"/>
      <c r="D62" s="835"/>
      <c r="E62" s="835"/>
      <c r="F62" s="835"/>
      <c r="G62" s="835"/>
      <c r="H62" s="835"/>
      <c r="I62" s="836"/>
      <c r="J62" s="260"/>
      <c r="K62" s="260"/>
      <c r="L62" s="260"/>
    </row>
    <row r="63" spans="1:13" s="19" customFormat="1" ht="20.100000000000001" customHeight="1" x14ac:dyDescent="0.3">
      <c r="C63" s="907" t="s">
        <v>987</v>
      </c>
      <c r="D63" s="832"/>
      <c r="E63" s="93" t="s">
        <v>784</v>
      </c>
      <c r="F63" s="93" t="s">
        <v>2096</v>
      </c>
      <c r="G63" s="93" t="s">
        <v>2097</v>
      </c>
      <c r="H63" s="93" t="s">
        <v>2098</v>
      </c>
      <c r="I63" s="93" t="s">
        <v>2099</v>
      </c>
      <c r="J63" s="259"/>
      <c r="K63" s="260"/>
      <c r="L63" s="260"/>
    </row>
    <row r="64" spans="1:13" s="19" customFormat="1" ht="20.100000000000001" customHeight="1" x14ac:dyDescent="0.3">
      <c r="C64" s="834"/>
      <c r="D64" s="835"/>
      <c r="E64" s="252" t="s">
        <v>222</v>
      </c>
      <c r="F64" s="253" t="s">
        <v>223</v>
      </c>
      <c r="G64" s="253" t="s">
        <v>224</v>
      </c>
      <c r="H64" s="253" t="s">
        <v>225</v>
      </c>
      <c r="I64" s="254" t="s">
        <v>227</v>
      </c>
      <c r="J64" s="259"/>
      <c r="K64" s="260"/>
      <c r="L64" s="260"/>
    </row>
    <row r="65" spans="1:26" s="19" customFormat="1" ht="24.95" customHeight="1" x14ac:dyDescent="0.3">
      <c r="C65" s="436">
        <v>1</v>
      </c>
      <c r="D65" s="219" t="s">
        <v>222</v>
      </c>
      <c r="E65" s="439" t="s">
        <v>2103</v>
      </c>
      <c r="F65" s="255"/>
      <c r="G65" s="255"/>
      <c r="H65" s="255"/>
      <c r="I65" s="256"/>
      <c r="J65" s="259"/>
      <c r="K65" s="260"/>
      <c r="L65" s="260"/>
    </row>
    <row r="66" spans="1:26" s="19" customFormat="1" ht="24.95" customHeight="1" x14ac:dyDescent="0.3">
      <c r="C66" s="436">
        <v>2</v>
      </c>
      <c r="D66" s="219" t="s">
        <v>223</v>
      </c>
      <c r="E66" s="255"/>
      <c r="F66" s="439" t="s">
        <v>2104</v>
      </c>
      <c r="G66" s="255"/>
      <c r="H66" s="255"/>
      <c r="I66" s="256"/>
      <c r="J66" s="259"/>
      <c r="K66" s="260"/>
      <c r="L66" s="260"/>
    </row>
    <row r="67" spans="1:26" s="19" customFormat="1" ht="24.95" customHeight="1" x14ac:dyDescent="0.3">
      <c r="C67" s="436">
        <v>3</v>
      </c>
      <c r="D67" s="219" t="s">
        <v>224</v>
      </c>
      <c r="E67" s="255"/>
      <c r="F67" s="255"/>
      <c r="G67" s="439" t="s">
        <v>2105</v>
      </c>
      <c r="H67" s="255"/>
      <c r="I67" s="256"/>
      <c r="J67" s="259"/>
      <c r="K67" s="260"/>
      <c r="L67" s="260"/>
    </row>
    <row r="68" spans="1:26" s="19" customFormat="1" ht="24.95" customHeight="1" x14ac:dyDescent="0.3">
      <c r="C68" s="436">
        <v>4</v>
      </c>
      <c r="D68" s="219" t="s">
        <v>225</v>
      </c>
      <c r="E68" s="255"/>
      <c r="F68" s="255"/>
      <c r="G68" s="255"/>
      <c r="H68" s="439" t="s">
        <v>2106</v>
      </c>
      <c r="I68" s="256"/>
      <c r="J68" s="259"/>
      <c r="K68" s="260"/>
      <c r="L68" s="260"/>
    </row>
    <row r="69" spans="1:26" s="19" customFormat="1" ht="24.95" customHeight="1" x14ac:dyDescent="0.3">
      <c r="C69" s="436">
        <v>5</v>
      </c>
      <c r="D69" s="219" t="s">
        <v>227</v>
      </c>
      <c r="E69" s="255"/>
      <c r="F69" s="255"/>
      <c r="G69" s="255"/>
      <c r="H69" s="255"/>
      <c r="I69" s="439" t="s">
        <v>2107</v>
      </c>
      <c r="J69" s="259"/>
      <c r="K69" s="260"/>
      <c r="L69" s="260"/>
    </row>
    <row r="70" spans="1:26" ht="16.5" x14ac:dyDescent="0.3">
      <c r="A70" s="19"/>
      <c r="C70" s="19"/>
      <c r="D70" s="19"/>
      <c r="E70" s="19"/>
      <c r="F70" s="19"/>
      <c r="G70" s="19"/>
      <c r="H70" s="19"/>
      <c r="I70" s="19"/>
      <c r="J70" s="19"/>
      <c r="K70" s="19"/>
      <c r="L70" s="19"/>
    </row>
    <row r="71" spans="1:26" ht="17.25" x14ac:dyDescent="0.3">
      <c r="A71" s="19"/>
      <c r="C71" s="74" t="s">
        <v>980</v>
      </c>
      <c r="D71" s="3"/>
      <c r="E71" s="3"/>
      <c r="F71" s="3"/>
      <c r="G71" s="3"/>
      <c r="H71" s="3"/>
      <c r="I71" s="3"/>
      <c r="J71" s="3"/>
      <c r="K71" s="3"/>
      <c r="L71" s="3"/>
      <c r="N71" s="2"/>
      <c r="O71" s="2"/>
      <c r="P71" s="2"/>
      <c r="Q71" s="2"/>
      <c r="R71" s="2"/>
      <c r="S71" s="2"/>
      <c r="T71" s="2"/>
      <c r="U71" s="2"/>
      <c r="V71" s="2"/>
      <c r="W71" s="2"/>
      <c r="X71" s="2"/>
      <c r="Y71" s="2"/>
      <c r="Z71" s="2"/>
    </row>
    <row r="72" spans="1:26" ht="16.5" x14ac:dyDescent="0.3">
      <c r="A72" s="19"/>
      <c r="D72" s="19"/>
      <c r="E72" s="19"/>
      <c r="F72" s="19"/>
      <c r="G72" s="19"/>
      <c r="H72" s="19"/>
      <c r="I72" s="19"/>
      <c r="J72" s="19"/>
      <c r="K72" s="19"/>
      <c r="L72" s="19"/>
      <c r="N72" s="2"/>
      <c r="O72" s="2"/>
      <c r="P72" s="2"/>
      <c r="Q72" s="2"/>
      <c r="R72" s="2"/>
      <c r="S72" s="2"/>
      <c r="T72" s="2"/>
      <c r="U72" s="2"/>
      <c r="V72" s="2"/>
      <c r="W72" s="2"/>
      <c r="X72" s="2"/>
      <c r="Y72" s="2"/>
      <c r="Z72" s="2"/>
    </row>
    <row r="73" spans="1:26" ht="99.95" customHeight="1" x14ac:dyDescent="0.3">
      <c r="A73" s="19"/>
      <c r="C73" s="828" t="s">
        <v>31</v>
      </c>
      <c r="D73" s="829"/>
      <c r="E73" s="829"/>
      <c r="F73" s="829"/>
      <c r="G73" s="829"/>
      <c r="H73" s="829"/>
      <c r="I73" s="829"/>
      <c r="J73" s="829"/>
      <c r="K73" s="829"/>
      <c r="L73" s="830"/>
    </row>
    <row r="74" spans="1:26" ht="6" customHeight="1" x14ac:dyDescent="0.3">
      <c r="A74" s="19"/>
      <c r="C74" s="19"/>
      <c r="D74" s="19"/>
      <c r="E74" s="19"/>
      <c r="F74" s="19"/>
      <c r="G74" s="19"/>
      <c r="H74" s="19"/>
      <c r="I74" s="19"/>
      <c r="J74" s="19"/>
      <c r="K74" s="19"/>
      <c r="L74" s="19"/>
    </row>
    <row r="75" spans="1:26" ht="16.5" x14ac:dyDescent="0.3">
      <c r="A75" s="19"/>
      <c r="J75" s="2"/>
    </row>
    <row r="76" spans="1:26" ht="16.5" x14ac:dyDescent="0.3">
      <c r="A76" s="19"/>
      <c r="J76" s="2"/>
    </row>
    <row r="77" spans="1:26" ht="16.5" x14ac:dyDescent="0.3">
      <c r="A77" s="19"/>
      <c r="C77" s="451" t="s">
        <v>2172</v>
      </c>
      <c r="J77" s="2"/>
    </row>
    <row r="78" spans="1:26" ht="16.5" x14ac:dyDescent="0.3">
      <c r="A78" s="19"/>
      <c r="C78" s="19" t="s">
        <v>3349</v>
      </c>
      <c r="J78" s="2"/>
    </row>
  </sheetData>
  <sheetProtection formatColumns="0"/>
  <mergeCells count="26">
    <mergeCell ref="J4:L4"/>
    <mergeCell ref="C10:L10"/>
    <mergeCell ref="D14:D15"/>
    <mergeCell ref="E14:I14"/>
    <mergeCell ref="C14:C16"/>
    <mergeCell ref="C34:D34"/>
    <mergeCell ref="C35:D35"/>
    <mergeCell ref="C24:L24"/>
    <mergeCell ref="C29:L29"/>
    <mergeCell ref="C33:D33"/>
    <mergeCell ref="E34:G34"/>
    <mergeCell ref="E35:G35"/>
    <mergeCell ref="H34:I34"/>
    <mergeCell ref="H35:I35"/>
    <mergeCell ref="E33:G33"/>
    <mergeCell ref="H33:I33"/>
    <mergeCell ref="C61:I62"/>
    <mergeCell ref="C63:D64"/>
    <mergeCell ref="C73:L73"/>
    <mergeCell ref="C36:D36"/>
    <mergeCell ref="C39:I40"/>
    <mergeCell ref="E36:G36"/>
    <mergeCell ref="H36:I36"/>
    <mergeCell ref="C41:D42"/>
    <mergeCell ref="C50:I51"/>
    <mergeCell ref="C52:D53"/>
  </mergeCells>
  <conditionalFormatting sqref="E17:H17 E19:H19">
    <cfRule type="expression" dxfId="116" priority="28">
      <formula>ISNUMBER(E17)</formula>
    </cfRule>
  </conditionalFormatting>
  <conditionalFormatting sqref="E43">
    <cfRule type="expression" dxfId="115" priority="27">
      <formula>ISNUMBER(E43)</formula>
    </cfRule>
  </conditionalFormatting>
  <conditionalFormatting sqref="F44">
    <cfRule type="expression" dxfId="114" priority="26">
      <formula>ISNUMBER(F44)</formula>
    </cfRule>
  </conditionalFormatting>
  <conditionalFormatting sqref="G45">
    <cfRule type="expression" dxfId="113" priority="25">
      <formula>ISNUMBER(G45)</formula>
    </cfRule>
  </conditionalFormatting>
  <conditionalFormatting sqref="H46">
    <cfRule type="expression" dxfId="112" priority="24">
      <formula>ISNUMBER(H46)</formula>
    </cfRule>
  </conditionalFormatting>
  <conditionalFormatting sqref="I47">
    <cfRule type="expression" dxfId="111" priority="23">
      <formula>ISNUMBER(I47)</formula>
    </cfRule>
  </conditionalFormatting>
  <conditionalFormatting sqref="E54">
    <cfRule type="expression" dxfId="110" priority="22">
      <formula>ISNUMBER(E54)</formula>
    </cfRule>
  </conditionalFormatting>
  <conditionalFormatting sqref="F55">
    <cfRule type="expression" dxfId="109" priority="21">
      <formula>ISNUMBER(F55)</formula>
    </cfRule>
  </conditionalFormatting>
  <conditionalFormatting sqref="G56">
    <cfRule type="expression" dxfId="108" priority="20">
      <formula>ISNUMBER(G56)</formula>
    </cfRule>
  </conditionalFormatting>
  <conditionalFormatting sqref="H57">
    <cfRule type="expression" dxfId="107" priority="19">
      <formula>ISNUMBER(H57)</formula>
    </cfRule>
  </conditionalFormatting>
  <conditionalFormatting sqref="I58">
    <cfRule type="expression" dxfId="106" priority="18">
      <formula>ISNUMBER(I58)</formula>
    </cfRule>
  </conditionalFormatting>
  <conditionalFormatting sqref="E65">
    <cfRule type="expression" dxfId="105" priority="17">
      <formula>ISNUMBER(E65)</formula>
    </cfRule>
  </conditionalFormatting>
  <conditionalFormatting sqref="F66">
    <cfRule type="expression" dxfId="104" priority="16">
      <formula>ISNUMBER(F66)</formula>
    </cfRule>
  </conditionalFormatting>
  <conditionalFormatting sqref="G67">
    <cfRule type="expression" dxfId="103" priority="15">
      <formula>ISNUMBER(G67)</formula>
    </cfRule>
  </conditionalFormatting>
  <conditionalFormatting sqref="H68">
    <cfRule type="expression" dxfId="102" priority="14">
      <formula>ISNUMBER(H68)</formula>
    </cfRule>
  </conditionalFormatting>
  <conditionalFormatting sqref="I69">
    <cfRule type="expression" dxfId="101" priority="13">
      <formula>ISNUMBER(I69)</formula>
    </cfRule>
  </conditionalFormatting>
  <conditionalFormatting sqref="F20:H20">
    <cfRule type="expression" dxfId="100" priority="11">
      <formula>ISNUMBER(F20)</formula>
    </cfRule>
  </conditionalFormatting>
  <conditionalFormatting sqref="E20">
    <cfRule type="expression" dxfId="99" priority="10">
      <formula>ISNUMBER(E20)</formula>
    </cfRule>
  </conditionalFormatting>
  <conditionalFormatting sqref="I17 I19:I20">
    <cfRule type="expression" dxfId="98" priority="9">
      <formula>ISNUMBER(I17)</formula>
    </cfRule>
  </conditionalFormatting>
  <conditionalFormatting sqref="I20">
    <cfRule type="expression" dxfId="97" priority="8">
      <formula>ISNUMBER(I20)</formula>
    </cfRule>
  </conditionalFormatting>
  <conditionalFormatting sqref="J17 J19">
    <cfRule type="expression" dxfId="96" priority="7">
      <formula>ISNUMBER(J17)</formula>
    </cfRule>
  </conditionalFormatting>
  <conditionalFormatting sqref="E18:H18">
    <cfRule type="expression" dxfId="95" priority="5">
      <formula>ISNUMBER(E18)</formula>
    </cfRule>
  </conditionalFormatting>
  <conditionalFormatting sqref="I18">
    <cfRule type="expression" dxfId="94" priority="4">
      <formula>ISNUMBER(I18)</formula>
    </cfRule>
  </conditionalFormatting>
  <conditionalFormatting sqref="J18">
    <cfRule type="expression" dxfId="93" priority="3">
      <formula>ISNUMBER(J18)</formula>
    </cfRule>
  </conditionalFormatting>
  <conditionalFormatting sqref="H34:I36">
    <cfRule type="expression" dxfId="92" priority="2">
      <formula>ISNUMBER(H34)</formula>
    </cfRule>
  </conditionalFormatting>
  <conditionalFormatting sqref="E34:E36">
    <cfRule type="expression" dxfId="91" priority="1">
      <formula>ISNUMBER(E34)</formula>
    </cfRule>
  </conditionalFormatting>
  <pageMargins left="0.70866141732283472" right="0.70866141732283472" top="0.74803149606299213" bottom="0.74803149606299213" header="0.31496062992125984" footer="0.31496062992125984"/>
  <pageSetup paperSize="9" scale="38" orientation="portrait" r:id="rId1"/>
  <headerFooter scaleWithDoc="0">
    <oddHeader>&amp;R&amp;F</oddHeader>
    <oddFooter>&amp;L&amp;D &amp;T&amp;C&amp;1#&amp;"Calibri,Regular"&amp;10 Classification: Confidential&amp;RPage &amp;P of &amp;N</oddFooter>
  </headerFooter>
  <rowBreaks count="2" manualBreakCount="2">
    <brk id="25" max="12" man="1"/>
    <brk id="57" max="13" man="1"/>
  </rowBreak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41">
    <tabColor rgb="FFFFFF00"/>
    <pageSetUpPr fitToPage="1"/>
  </sheetPr>
  <dimension ref="B2:I29"/>
  <sheetViews>
    <sheetView zoomScaleNormal="100" zoomScaleSheetLayoutView="40" workbookViewId="0">
      <pane ySplit="3" topLeftCell="A4" activePane="bottomLeft" state="frozen"/>
      <selection pane="bottomLeft" activeCell="A4" sqref="A4"/>
    </sheetView>
  </sheetViews>
  <sheetFormatPr defaultRowHeight="15" x14ac:dyDescent="0.25"/>
  <cols>
    <col min="1" max="1" width="13.42578125" style="414" customWidth="1"/>
    <col min="2" max="3" width="11.85546875" style="419" customWidth="1"/>
    <col min="4" max="4" width="28" style="415" customWidth="1"/>
    <col min="5" max="5" width="30.42578125" style="415" customWidth="1"/>
    <col min="6" max="6" width="9.140625" style="415"/>
    <col min="7" max="7" width="44.28515625" style="415" customWidth="1"/>
    <col min="8" max="8" width="40.7109375" style="415" customWidth="1"/>
    <col min="9" max="9" width="10.7109375" style="414" customWidth="1"/>
    <col min="10" max="16384" width="9.140625" style="414"/>
  </cols>
  <sheetData>
    <row r="2" spans="2:9" ht="48" customHeight="1" x14ac:dyDescent="0.25">
      <c r="B2" s="672" t="s">
        <v>2149</v>
      </c>
      <c r="C2" s="672"/>
      <c r="D2" s="672"/>
      <c r="E2" s="672"/>
      <c r="F2" s="672"/>
      <c r="G2" s="672"/>
      <c r="H2" s="672"/>
      <c r="I2" s="672"/>
    </row>
    <row r="3" spans="2:9" ht="32.25" customHeight="1" x14ac:dyDescent="0.25">
      <c r="B3" s="417" t="s">
        <v>2427</v>
      </c>
      <c r="C3" s="417" t="s">
        <v>1665</v>
      </c>
      <c r="D3" s="417" t="s">
        <v>2296</v>
      </c>
      <c r="E3" s="417" t="s">
        <v>1501</v>
      </c>
      <c r="F3" s="440" t="s">
        <v>1502</v>
      </c>
      <c r="G3" s="417" t="s">
        <v>1503</v>
      </c>
      <c r="H3" s="417" t="s">
        <v>1357</v>
      </c>
      <c r="I3" s="417" t="s">
        <v>89</v>
      </c>
    </row>
    <row r="4" spans="2:9" ht="30" customHeight="1" x14ac:dyDescent="0.25">
      <c r="B4" s="424" t="s">
        <v>2691</v>
      </c>
      <c r="C4" s="424" t="s">
        <v>172</v>
      </c>
      <c r="D4" s="425" t="s">
        <v>2086</v>
      </c>
      <c r="E4" s="425" t="s">
        <v>1668</v>
      </c>
      <c r="F4" s="424" t="s">
        <v>1515</v>
      </c>
      <c r="G4" s="425" t="s">
        <v>2126</v>
      </c>
      <c r="H4" s="555"/>
      <c r="I4" s="571" t="s">
        <v>2300</v>
      </c>
    </row>
    <row r="5" spans="2:9" ht="30" customHeight="1" x14ac:dyDescent="0.25">
      <c r="B5" s="424" t="s">
        <v>2692</v>
      </c>
      <c r="C5" s="424" t="s">
        <v>172</v>
      </c>
      <c r="D5" s="425" t="s">
        <v>2220</v>
      </c>
      <c r="E5" s="425" t="s">
        <v>2240</v>
      </c>
      <c r="F5" s="424" t="s">
        <v>1507</v>
      </c>
      <c r="G5" s="425" t="s">
        <v>2241</v>
      </c>
      <c r="H5" s="555"/>
      <c r="I5" s="571" t="s">
        <v>2297</v>
      </c>
    </row>
    <row r="6" spans="2:9" ht="30" customHeight="1" x14ac:dyDescent="0.25">
      <c r="B6" s="424" t="s">
        <v>2693</v>
      </c>
      <c r="C6" s="424" t="s">
        <v>173</v>
      </c>
      <c r="D6" s="425" t="s">
        <v>2088</v>
      </c>
      <c r="E6" s="425" t="s">
        <v>2094</v>
      </c>
      <c r="F6" s="424" t="s">
        <v>1515</v>
      </c>
      <c r="G6" s="425" t="s">
        <v>2093</v>
      </c>
      <c r="H6" s="555"/>
      <c r="I6" s="571" t="s">
        <v>2300</v>
      </c>
    </row>
    <row r="7" spans="2:9" ht="30" customHeight="1" x14ac:dyDescent="0.25">
      <c r="B7" s="424" t="s">
        <v>2694</v>
      </c>
      <c r="C7" s="424" t="s">
        <v>184</v>
      </c>
      <c r="D7" s="425" t="s">
        <v>2089</v>
      </c>
      <c r="E7" s="425" t="str">
        <f>"Should be greater than "&amp;D6&amp;" ("&amp;C6&amp;")"</f>
        <v>Should be greater than 50th Net Claims Percentile (B)</v>
      </c>
      <c r="F7" s="424" t="s">
        <v>1515</v>
      </c>
      <c r="G7" s="425" t="str">
        <f>D7&amp;" ("&amp;C7&amp;")"&amp;" should normally be greater than "&amp;D6&amp;" ("&amp;C6&amp;")"</f>
        <v>75th Net Claims Percentile (C) should normally be greater than 50th Net Claims Percentile (B)</v>
      </c>
      <c r="H7" s="555"/>
      <c r="I7" s="571" t="s">
        <v>2300</v>
      </c>
    </row>
    <row r="8" spans="2:9" ht="30" customHeight="1" x14ac:dyDescent="0.25">
      <c r="B8" s="424" t="s">
        <v>2695</v>
      </c>
      <c r="C8" s="424" t="s">
        <v>185</v>
      </c>
      <c r="D8" s="425" t="s">
        <v>2090</v>
      </c>
      <c r="E8" s="425" t="str">
        <f>"Should be greater than "&amp;D7&amp;" ("&amp;C7&amp;")"</f>
        <v>Should be greater than 75th Net Claims Percentile (C)</v>
      </c>
      <c r="F8" s="424" t="s">
        <v>1515</v>
      </c>
      <c r="G8" s="425" t="str">
        <f>D8&amp;" ("&amp;C8&amp;")"&amp;" should normally be greater than "&amp;D7&amp;" ("&amp;C7&amp;")"</f>
        <v>90th Net Claims Percentile (D) should normally be greater than 75th Net Claims Percentile (C)</v>
      </c>
      <c r="H8" s="555"/>
      <c r="I8" s="571" t="s">
        <v>2300</v>
      </c>
    </row>
    <row r="9" spans="2:9" ht="30" customHeight="1" x14ac:dyDescent="0.25">
      <c r="B9" s="424" t="s">
        <v>2696</v>
      </c>
      <c r="C9" s="424" t="s">
        <v>186</v>
      </c>
      <c r="D9" s="425" t="s">
        <v>2091</v>
      </c>
      <c r="E9" s="425" t="str">
        <f>"Should be greater than "&amp;D8&amp;" ("&amp;C8&amp;")"</f>
        <v>Should be greater than 90th Net Claims Percentile (D)</v>
      </c>
      <c r="F9" s="424" t="s">
        <v>1515</v>
      </c>
      <c r="G9" s="425" t="str">
        <f>D9&amp;" ("&amp;C9&amp;")"&amp;" should normally be greater than "&amp;D8&amp;" ("&amp;C8&amp;")"</f>
        <v>95th Net Claims Percentile (E) should normally be greater than 90th Net Claims Percentile (D)</v>
      </c>
      <c r="H9" s="555"/>
      <c r="I9" s="571" t="s">
        <v>2300</v>
      </c>
    </row>
    <row r="10" spans="2:9" ht="39.950000000000003" customHeight="1" x14ac:dyDescent="0.25">
      <c r="B10" s="424" t="s">
        <v>2697</v>
      </c>
      <c r="C10" s="424" t="s">
        <v>187</v>
      </c>
      <c r="D10" s="425" t="s">
        <v>2092</v>
      </c>
      <c r="E10" s="425" t="str">
        <f>"Should be greater than "&amp;D9&amp;" ("&amp;C9&amp;")"</f>
        <v>Should be greater than 95th Net Claims Percentile (E)</v>
      </c>
      <c r="F10" s="424" t="s">
        <v>1515</v>
      </c>
      <c r="G10" s="425" t="str">
        <f>D10&amp;" ("&amp;C10&amp;")"&amp;" should normally be greater than "&amp;D9&amp;" ("&amp;C9&amp;")"</f>
        <v>99.5th Net Claims Percentile (F) should normally be greater than 95th Net Claims Percentile (E)</v>
      </c>
      <c r="H10" s="555"/>
      <c r="I10" s="571" t="s">
        <v>2300</v>
      </c>
    </row>
    <row r="11" spans="2:9" ht="50.1" customHeight="1" x14ac:dyDescent="0.25">
      <c r="B11" s="424" t="s">
        <v>2698</v>
      </c>
      <c r="C11" s="424" t="s">
        <v>2253</v>
      </c>
      <c r="D11" s="425" t="s">
        <v>2092</v>
      </c>
      <c r="E11" s="425" t="str">
        <f>"Is "&amp;D11&amp;" (F) &gt; net claims (A)"</f>
        <v>Is 99.5th Net Claims Percentile (F) &gt; net claims (A)</v>
      </c>
      <c r="F11" s="424" t="s">
        <v>1515</v>
      </c>
      <c r="G11" s="425" t="s">
        <v>2370</v>
      </c>
      <c r="H11" s="555"/>
      <c r="I11" s="571" t="s">
        <v>2297</v>
      </c>
    </row>
    <row r="12" spans="2:9" ht="50.1" customHeight="1" x14ac:dyDescent="0.25">
      <c r="B12" s="424" t="s">
        <v>2699</v>
      </c>
      <c r="C12" s="424" t="s">
        <v>2252</v>
      </c>
      <c r="D12" s="425" t="s">
        <v>2092</v>
      </c>
      <c r="E12" s="425" t="str">
        <f>"Is "&amp;D12&amp;" (F) &gt; net claims (A)"</f>
        <v>Is 99.5th Net Claims Percentile (F) &gt; net claims (A)</v>
      </c>
      <c r="F12" s="424" t="s">
        <v>1507</v>
      </c>
      <c r="G12" s="425" t="s">
        <v>2371</v>
      </c>
      <c r="H12" s="555"/>
      <c r="I12" s="571" t="s">
        <v>2297</v>
      </c>
    </row>
    <row r="13" spans="2:9" ht="50.1" customHeight="1" x14ac:dyDescent="0.25">
      <c r="B13" s="424" t="s">
        <v>2700</v>
      </c>
      <c r="C13" s="424" t="s">
        <v>3069</v>
      </c>
      <c r="D13" s="425" t="s">
        <v>2092</v>
      </c>
      <c r="E13" s="425" t="s">
        <v>2301</v>
      </c>
      <c r="F13" s="424" t="s">
        <v>1507</v>
      </c>
      <c r="G13" s="425" t="s">
        <v>2251</v>
      </c>
      <c r="H13" s="555"/>
      <c r="I13" s="571" t="s">
        <v>2297</v>
      </c>
    </row>
    <row r="14" spans="2:9" ht="50.1" customHeight="1" x14ac:dyDescent="0.25">
      <c r="B14" s="424" t="s">
        <v>2701</v>
      </c>
      <c r="C14" s="424" t="s">
        <v>3069</v>
      </c>
      <c r="D14" s="425" t="s">
        <v>2092</v>
      </c>
      <c r="E14" s="425" t="s">
        <v>3070</v>
      </c>
      <c r="F14" s="424" t="s">
        <v>1507</v>
      </c>
      <c r="G14" s="425" t="s">
        <v>2745</v>
      </c>
      <c r="H14" s="555"/>
      <c r="I14" s="571" t="s">
        <v>2297</v>
      </c>
    </row>
    <row r="15" spans="2:9" ht="50.1" customHeight="1" x14ac:dyDescent="0.25">
      <c r="B15" s="424" t="s">
        <v>2702</v>
      </c>
      <c r="C15" s="424" t="s">
        <v>1586</v>
      </c>
      <c r="D15" s="425" t="s">
        <v>2127</v>
      </c>
      <c r="E15" s="425" t="s">
        <v>2132</v>
      </c>
      <c r="F15" s="424" t="s">
        <v>1515</v>
      </c>
      <c r="G15" s="425" t="str">
        <f>D15&amp;" "&amp;REPLACE(E15,1,6,"should normally")&amp;". Outside of this threshold implies there is a negative dependence at the "&amp;LEFT(D15,4)&amp;" precentile"</f>
        <v>50th Joint Quantile Exceedance Probability should normally be between 50% AND 25%. Outside of this threshold implies there is a negative dependence at the 50th precentile</v>
      </c>
      <c r="H15" s="555"/>
      <c r="I15" s="571" t="s">
        <v>2300</v>
      </c>
    </row>
    <row r="16" spans="2:9" ht="50.1" customHeight="1" x14ac:dyDescent="0.25">
      <c r="B16" s="424" t="s">
        <v>2703</v>
      </c>
      <c r="C16" s="424" t="s">
        <v>1710</v>
      </c>
      <c r="D16" s="425" t="s">
        <v>2128</v>
      </c>
      <c r="E16" s="425" t="s">
        <v>2122</v>
      </c>
      <c r="F16" s="424" t="s">
        <v>1515</v>
      </c>
      <c r="G16" s="425" t="str">
        <f>D16&amp;" "&amp;REPLACE(E16,1,6,"should normally")&amp;". Outside of this threshold implies there is a negative dependence at the "&amp;LEFT(D16,4)&amp;" precentile"</f>
        <v>75th Joint Quantile Exceedance Probability should normally be between 25% AND  6.25%. Outside of this threshold implies there is a negative dependence at the 75th precentile</v>
      </c>
      <c r="H16" s="555"/>
      <c r="I16" s="571" t="s">
        <v>2300</v>
      </c>
    </row>
    <row r="17" spans="2:9" ht="50.1" customHeight="1" x14ac:dyDescent="0.25">
      <c r="B17" s="424" t="s">
        <v>2704</v>
      </c>
      <c r="C17" s="424" t="s">
        <v>1946</v>
      </c>
      <c r="D17" s="425" t="s">
        <v>2129</v>
      </c>
      <c r="E17" s="425" t="s">
        <v>2123</v>
      </c>
      <c r="F17" s="424" t="s">
        <v>1515</v>
      </c>
      <c r="G17" s="425" t="str">
        <f t="shared" ref="G17:G29" si="0">D17&amp;" "&amp;REPLACE(E17,1,6,"should normally")&amp;". Outside of this threshold implies there is a negative dependence at the "&amp;LEFT(D17,4)&amp;" precentile"</f>
        <v>90th Joint Quantile Exceedance Probability should normally be between 10% AND  1%. Outside of this threshold implies there is a negative dependence at the 90th precentile</v>
      </c>
      <c r="H17" s="555"/>
      <c r="I17" s="571" t="s">
        <v>2300</v>
      </c>
    </row>
    <row r="18" spans="2:9" ht="50.1" customHeight="1" x14ac:dyDescent="0.25">
      <c r="B18" s="424" t="s">
        <v>2705</v>
      </c>
      <c r="C18" s="424" t="s">
        <v>2137</v>
      </c>
      <c r="D18" s="425" t="s">
        <v>2130</v>
      </c>
      <c r="E18" s="425" t="s">
        <v>2124</v>
      </c>
      <c r="F18" s="424" t="s">
        <v>1515</v>
      </c>
      <c r="G18" s="425" t="str">
        <f>C18&amp;" "&amp;REPLACE(E18,1,6,"should normally")&amp;". Outside of this threshold implies there is a negative dependence at the "&amp;LEFT(C18,4)&amp;" precentile"</f>
        <v>J4 should normally be between 5% AND  0.25%. Outside of this threshold implies there is a negative dependence at the J4 precentile</v>
      </c>
      <c r="H18" s="555"/>
      <c r="I18" s="571" t="s">
        <v>2300</v>
      </c>
    </row>
    <row r="19" spans="2:9" ht="50.1" customHeight="1" x14ac:dyDescent="0.25">
      <c r="B19" s="424" t="s">
        <v>2706</v>
      </c>
      <c r="C19" s="424" t="s">
        <v>2138</v>
      </c>
      <c r="D19" s="425" t="s">
        <v>2131</v>
      </c>
      <c r="E19" s="425" t="s">
        <v>2125</v>
      </c>
      <c r="F19" s="424" t="s">
        <v>1515</v>
      </c>
      <c r="G19" s="425" t="str">
        <f t="shared" si="0"/>
        <v>99.5th Joint Quantile Exceedance Probability should normally be between 0.5% AND  0.0025%. Outside of this threshold implies there is a negative dependence at the 99.5 precentile</v>
      </c>
      <c r="H19" s="555"/>
      <c r="I19" s="571" t="s">
        <v>2300</v>
      </c>
    </row>
    <row r="20" spans="2:9" ht="50.1" customHeight="1" x14ac:dyDescent="0.25">
      <c r="B20" s="424" t="s">
        <v>2707</v>
      </c>
      <c r="C20" s="424" t="s">
        <v>2139</v>
      </c>
      <c r="D20" s="425" t="s">
        <v>2127</v>
      </c>
      <c r="E20" s="425" t="s">
        <v>2121</v>
      </c>
      <c r="F20" s="424" t="s">
        <v>1515</v>
      </c>
      <c r="G20" s="425" t="str">
        <f t="shared" si="0"/>
        <v>50th Joint Quantile Exceedance Probability should normally be between 50% AND  25%. Outside of this threshold implies there is a negative dependence at the 50th precentile</v>
      </c>
      <c r="H20" s="555"/>
      <c r="I20" s="571" t="s">
        <v>2300</v>
      </c>
    </row>
    <row r="21" spans="2:9" ht="56.25" customHeight="1" x14ac:dyDescent="0.25">
      <c r="B21" s="424" t="s">
        <v>2708</v>
      </c>
      <c r="C21" s="424" t="s">
        <v>2140</v>
      </c>
      <c r="D21" s="425" t="s">
        <v>2128</v>
      </c>
      <c r="E21" s="425" t="s">
        <v>2122</v>
      </c>
      <c r="F21" s="424" t="s">
        <v>1515</v>
      </c>
      <c r="G21" s="425" t="str">
        <f t="shared" si="0"/>
        <v>75th Joint Quantile Exceedance Probability should normally be between 25% AND  6.25%. Outside of this threshold implies there is a negative dependence at the 75th precentile</v>
      </c>
      <c r="H21" s="555"/>
      <c r="I21" s="571" t="s">
        <v>2300</v>
      </c>
    </row>
    <row r="22" spans="2:9" ht="57.75" customHeight="1" x14ac:dyDescent="0.25">
      <c r="B22" s="424" t="s">
        <v>2709</v>
      </c>
      <c r="C22" s="424" t="s">
        <v>2141</v>
      </c>
      <c r="D22" s="425" t="s">
        <v>2129</v>
      </c>
      <c r="E22" s="425" t="s">
        <v>2123</v>
      </c>
      <c r="F22" s="424" t="s">
        <v>1515</v>
      </c>
      <c r="G22" s="425" t="str">
        <f t="shared" si="0"/>
        <v>90th Joint Quantile Exceedance Probability should normally be between 10% AND  1%. Outside of this threshold implies there is a negative dependence at the 90th precentile</v>
      </c>
      <c r="H22" s="555"/>
      <c r="I22" s="571" t="s">
        <v>2300</v>
      </c>
    </row>
    <row r="23" spans="2:9" ht="57.75" customHeight="1" x14ac:dyDescent="0.25">
      <c r="B23" s="424" t="s">
        <v>2710</v>
      </c>
      <c r="C23" s="424" t="s">
        <v>2142</v>
      </c>
      <c r="D23" s="425" t="s">
        <v>2130</v>
      </c>
      <c r="E23" s="425" t="s">
        <v>2124</v>
      </c>
      <c r="F23" s="424" t="s">
        <v>1515</v>
      </c>
      <c r="G23" s="425" t="str">
        <f t="shared" si="0"/>
        <v>95th Joint Quantile Exceedance Probability should normally be between 5% AND  0.25%. Outside of this threshold implies there is a negative dependence at the 95th precentile</v>
      </c>
      <c r="H23" s="555"/>
      <c r="I23" s="571" t="s">
        <v>2300</v>
      </c>
    </row>
    <row r="24" spans="2:9" ht="57.75" customHeight="1" x14ac:dyDescent="0.25">
      <c r="B24" s="424" t="s">
        <v>2711</v>
      </c>
      <c r="C24" s="424" t="s">
        <v>2143</v>
      </c>
      <c r="D24" s="425" t="s">
        <v>2131</v>
      </c>
      <c r="E24" s="425" t="s">
        <v>2125</v>
      </c>
      <c r="F24" s="424" t="s">
        <v>1515</v>
      </c>
      <c r="G24" s="425" t="str">
        <f t="shared" si="0"/>
        <v>99.5th Joint Quantile Exceedance Probability should normally be between 0.5% AND  0.0025%. Outside of this threshold implies there is a negative dependence at the 99.5 precentile</v>
      </c>
      <c r="H24" s="555"/>
      <c r="I24" s="571" t="s">
        <v>2300</v>
      </c>
    </row>
    <row r="25" spans="2:9" ht="57.75" customHeight="1" x14ac:dyDescent="0.25">
      <c r="B25" s="424" t="s">
        <v>2712</v>
      </c>
      <c r="C25" s="424" t="s">
        <v>2144</v>
      </c>
      <c r="D25" s="425" t="s">
        <v>2127</v>
      </c>
      <c r="E25" s="425" t="s">
        <v>2121</v>
      </c>
      <c r="F25" s="424" t="s">
        <v>1515</v>
      </c>
      <c r="G25" s="425" t="str">
        <f t="shared" si="0"/>
        <v>50th Joint Quantile Exceedance Probability should normally be between 50% AND  25%. Outside of this threshold implies there is a negative dependence at the 50th precentile</v>
      </c>
      <c r="H25" s="555"/>
      <c r="I25" s="571" t="s">
        <v>2300</v>
      </c>
    </row>
    <row r="26" spans="2:9" ht="57.75" customHeight="1" x14ac:dyDescent="0.25">
      <c r="B26" s="424" t="s">
        <v>2713</v>
      </c>
      <c r="C26" s="424" t="s">
        <v>2145</v>
      </c>
      <c r="D26" s="425" t="s">
        <v>2128</v>
      </c>
      <c r="E26" s="425" t="s">
        <v>2122</v>
      </c>
      <c r="F26" s="424" t="s">
        <v>1515</v>
      </c>
      <c r="G26" s="425" t="str">
        <f t="shared" si="0"/>
        <v>75th Joint Quantile Exceedance Probability should normally be between 25% AND  6.25%. Outside of this threshold implies there is a negative dependence at the 75th precentile</v>
      </c>
      <c r="H26" s="555"/>
      <c r="I26" s="571" t="s">
        <v>2300</v>
      </c>
    </row>
    <row r="27" spans="2:9" ht="57.75" customHeight="1" x14ac:dyDescent="0.25">
      <c r="B27" s="424" t="s">
        <v>2714</v>
      </c>
      <c r="C27" s="424" t="s">
        <v>2146</v>
      </c>
      <c r="D27" s="425" t="s">
        <v>2129</v>
      </c>
      <c r="E27" s="425" t="s">
        <v>2123</v>
      </c>
      <c r="F27" s="424" t="s">
        <v>1515</v>
      </c>
      <c r="G27" s="425" t="str">
        <f t="shared" si="0"/>
        <v>90th Joint Quantile Exceedance Probability should normally be between 10% AND  1%. Outside of this threshold implies there is a negative dependence at the 90th precentile</v>
      </c>
      <c r="H27" s="555"/>
      <c r="I27" s="571" t="s">
        <v>2300</v>
      </c>
    </row>
    <row r="28" spans="2:9" ht="57.75" customHeight="1" x14ac:dyDescent="0.25">
      <c r="B28" s="424" t="s">
        <v>2715</v>
      </c>
      <c r="C28" s="424" t="s">
        <v>2147</v>
      </c>
      <c r="D28" s="425" t="s">
        <v>2130</v>
      </c>
      <c r="E28" s="425" t="s">
        <v>2124</v>
      </c>
      <c r="F28" s="424" t="s">
        <v>1515</v>
      </c>
      <c r="G28" s="425" t="str">
        <f t="shared" si="0"/>
        <v>95th Joint Quantile Exceedance Probability should normally be between 5% AND  0.25%. Outside of this threshold implies there is a negative dependence at the 95th precentile</v>
      </c>
      <c r="H28" s="555"/>
      <c r="I28" s="571" t="s">
        <v>2300</v>
      </c>
    </row>
    <row r="29" spans="2:9" ht="57.75" customHeight="1" x14ac:dyDescent="0.25">
      <c r="B29" s="424" t="s">
        <v>2716</v>
      </c>
      <c r="C29" s="424" t="s">
        <v>2148</v>
      </c>
      <c r="D29" s="425" t="s">
        <v>2131</v>
      </c>
      <c r="E29" s="425" t="s">
        <v>2125</v>
      </c>
      <c r="F29" s="424" t="s">
        <v>1515</v>
      </c>
      <c r="G29" s="425" t="str">
        <f t="shared" si="0"/>
        <v>99.5th Joint Quantile Exceedance Probability should normally be between 0.5% AND  0.0025%. Outside of this threshold implies there is a negative dependence at the 99.5 precentile</v>
      </c>
      <c r="H29" s="555"/>
      <c r="I29" s="571" t="s">
        <v>2300</v>
      </c>
    </row>
  </sheetData>
  <sortState ref="C4:H29">
    <sortCondition ref="C22"/>
  </sortState>
  <mergeCells count="1">
    <mergeCell ref="B2:I2"/>
  </mergeCells>
  <conditionalFormatting sqref="F1 F30:F65491">
    <cfRule type="cellIs" dxfId="90" priority="69" stopIfTrue="1" operator="equal">
      <formula>"Pre-populated"</formula>
    </cfRule>
    <cfRule type="cellIs" dxfId="89" priority="70" stopIfTrue="1" operator="equal">
      <formula>"Validation"</formula>
    </cfRule>
  </conditionalFormatting>
  <conditionalFormatting sqref="B4:H12 B15:H29 B13:B14 D13:H13">
    <cfRule type="expression" dxfId="88" priority="9">
      <formula>OR($I4="New",$I4="Updated")</formula>
    </cfRule>
  </conditionalFormatting>
  <conditionalFormatting sqref="F4:F13 F15:F29">
    <cfRule type="cellIs" dxfId="87" priority="5" stopIfTrue="1" operator="equal">
      <formula>"Validation"</formula>
    </cfRule>
    <cfRule type="cellIs" dxfId="86" priority="6" operator="equal">
      <formula>"Pre-populated"</formula>
    </cfRule>
  </conditionalFormatting>
  <conditionalFormatting sqref="I4:I29">
    <cfRule type="cellIs" dxfId="85" priority="7" operator="equal">
      <formula>"Updated"</formula>
    </cfRule>
    <cfRule type="cellIs" dxfId="84" priority="8" operator="equal">
      <formula>"New"</formula>
    </cfRule>
  </conditionalFormatting>
  <conditionalFormatting sqref="C14:H14">
    <cfRule type="expression" dxfId="83" priority="4">
      <formula>OR($I14="New",$I14="Updated")</formula>
    </cfRule>
  </conditionalFormatting>
  <conditionalFormatting sqref="F14">
    <cfRule type="cellIs" dxfId="82" priority="2" stopIfTrue="1" operator="equal">
      <formula>"Validation"</formula>
    </cfRule>
    <cfRule type="cellIs" dxfId="81" priority="3" operator="equal">
      <formula>"Pre-populated"</formula>
    </cfRule>
  </conditionalFormatting>
  <conditionalFormatting sqref="C13">
    <cfRule type="expression" dxfId="80" priority="1">
      <formula>OR($I13="New",$I13="Updated")</formula>
    </cfRule>
  </conditionalFormatting>
  <pageMargins left="0.70866141732283472" right="0.70866141732283472" top="0.74803149606299213" bottom="0.74803149606299213" header="0.31496062992125984" footer="0.31496062992125984"/>
  <pageSetup paperSize="9" scale="66" fitToHeight="0" orientation="landscape" r:id="rId1"/>
  <headerFooter>
    <oddFooter>&amp;C&amp;1#&amp;"Calibri"&amp;10 Classification: Confidential</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68E14503-33C1-4A8B-BF6D-3D471DDA760F}">
          <x14:formula1>
            <xm:f>RS_ValueSource!$E$41:$E$43</xm:f>
          </x14:formula1>
          <xm:sqref>F4:F29</xm:sqref>
        </x14:dataValidation>
        <x14:dataValidation type="list" allowBlank="1" showInputMessage="1" showErrorMessage="1" xr:uid="{FE35B910-D134-4201-B9B9-FBA635C3D3B1}">
          <x14:formula1>
            <xm:f>RS_ValueSource!$E$38:$E$40</xm:f>
          </x14:formula1>
          <xm:sqref>I4:I29</xm:sqref>
        </x14:dataValidation>
      </x14:dataValidation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15">
    <tabColor rgb="FFFFFF00"/>
    <pageSetUpPr fitToPage="1"/>
  </sheetPr>
  <dimension ref="A1:K117"/>
  <sheetViews>
    <sheetView showGridLines="0" zoomScaleNormal="100" workbookViewId="0"/>
  </sheetViews>
  <sheetFormatPr defaultRowHeight="15" x14ac:dyDescent="0.25"/>
  <cols>
    <col min="1" max="1" width="2" style="2" customWidth="1"/>
    <col min="2" max="2" width="4.28515625" style="2" customWidth="1"/>
    <col min="3" max="3" width="35.140625" style="2" customWidth="1"/>
    <col min="4" max="10" width="18" style="2" customWidth="1"/>
    <col min="11" max="11" width="7.7109375" style="2" customWidth="1"/>
  </cols>
  <sheetData>
    <row r="1" spans="1:11" s="19" customFormat="1" ht="16.5" x14ac:dyDescent="0.3">
      <c r="A1" s="3"/>
    </row>
    <row r="2" spans="1:11" s="19" customFormat="1" ht="16.5" x14ac:dyDescent="0.3">
      <c r="A2" s="3"/>
    </row>
    <row r="3" spans="1:11" s="19" customFormat="1" ht="16.5" x14ac:dyDescent="0.3">
      <c r="A3" s="3"/>
    </row>
    <row r="4" spans="1:11" s="19" customFormat="1" ht="20.25" x14ac:dyDescent="0.35">
      <c r="A4" s="3"/>
      <c r="B4" s="210"/>
      <c r="C4" s="232" t="s">
        <v>83</v>
      </c>
      <c r="D4" s="211"/>
      <c r="E4" s="211"/>
      <c r="F4" s="211"/>
      <c r="G4" s="155"/>
      <c r="H4" s="233"/>
      <c r="I4" s="233"/>
      <c r="J4" s="155" t="s">
        <v>124</v>
      </c>
      <c r="K4" s="156" t="str">
        <f>'010'!E8</f>
        <v>1234</v>
      </c>
    </row>
    <row r="5" spans="1:11" s="19" customFormat="1" ht="16.5" x14ac:dyDescent="0.3">
      <c r="A5" s="3"/>
      <c r="B5" s="213"/>
      <c r="C5" s="213"/>
      <c r="D5" s="214"/>
      <c r="E5" s="214"/>
      <c r="F5" s="214"/>
      <c r="G5" s="215"/>
    </row>
    <row r="6" spans="1:11" s="19" customFormat="1" ht="17.25" x14ac:dyDescent="0.3">
      <c r="A6" s="3"/>
      <c r="B6" s="213"/>
      <c r="C6" s="271" t="s">
        <v>1039</v>
      </c>
      <c r="D6" s="211"/>
      <c r="E6" s="211"/>
      <c r="F6" s="211"/>
      <c r="G6" s="155"/>
      <c r="H6" s="233"/>
      <c r="I6" s="233"/>
      <c r="J6" s="233"/>
      <c r="K6" s="102"/>
    </row>
    <row r="7" spans="1:11" s="19" customFormat="1" ht="17.25" x14ac:dyDescent="0.3">
      <c r="A7" s="3"/>
      <c r="B7" s="213"/>
      <c r="C7" s="103"/>
      <c r="D7" s="214"/>
      <c r="E7" s="214"/>
      <c r="F7" s="214"/>
      <c r="G7" s="215"/>
      <c r="H7" s="214"/>
      <c r="I7" s="102"/>
      <c r="J7" s="102"/>
      <c r="K7" s="102"/>
    </row>
    <row r="8" spans="1:11" s="19" customFormat="1" ht="17.25" x14ac:dyDescent="0.3">
      <c r="B8" s="213"/>
      <c r="C8" s="234" t="s">
        <v>970</v>
      </c>
      <c r="D8" s="235"/>
      <c r="E8" s="235"/>
      <c r="F8" s="235"/>
      <c r="G8" s="236"/>
      <c r="H8" s="235"/>
      <c r="I8" s="237"/>
      <c r="J8" s="237"/>
      <c r="K8" s="237"/>
    </row>
    <row r="9" spans="1:11" s="19" customFormat="1" ht="16.5" x14ac:dyDescent="0.3"/>
    <row r="10" spans="1:11" s="19" customFormat="1" ht="65.25" customHeight="1" x14ac:dyDescent="0.3">
      <c r="C10" s="914" t="s">
        <v>1040</v>
      </c>
      <c r="D10" s="915"/>
      <c r="E10" s="915"/>
      <c r="F10" s="915"/>
      <c r="G10" s="915"/>
      <c r="H10" s="915"/>
      <c r="I10" s="915"/>
      <c r="J10" s="916"/>
      <c r="K10" s="263"/>
    </row>
    <row r="11" spans="1:11" s="19" customFormat="1" ht="16.5" x14ac:dyDescent="0.3"/>
    <row r="12" spans="1:11" s="19" customFormat="1" ht="17.25" x14ac:dyDescent="0.3">
      <c r="C12" s="238" t="s">
        <v>971</v>
      </c>
    </row>
    <row r="14" spans="1:11" s="19" customFormat="1" ht="28.5" customHeight="1" x14ac:dyDescent="0.3">
      <c r="C14" s="868" t="s">
        <v>972</v>
      </c>
      <c r="D14" s="851" t="s">
        <v>974</v>
      </c>
      <c r="E14" s="894" t="s">
        <v>977</v>
      </c>
      <c r="F14" s="895"/>
      <c r="G14" s="895"/>
      <c r="H14" s="895"/>
      <c r="I14" s="896"/>
      <c r="J14" s="638" t="s">
        <v>2204</v>
      </c>
      <c r="K14" s="3"/>
    </row>
    <row r="15" spans="1:11" s="19" customFormat="1" ht="16.5" x14ac:dyDescent="0.3">
      <c r="C15" s="889"/>
      <c r="D15" s="892"/>
      <c r="E15" s="219" t="s">
        <v>222</v>
      </c>
      <c r="F15" s="219" t="s">
        <v>223</v>
      </c>
      <c r="G15" s="219" t="s">
        <v>224</v>
      </c>
      <c r="H15" s="219" t="s">
        <v>225</v>
      </c>
      <c r="I15" s="219" t="s">
        <v>227</v>
      </c>
      <c r="J15" s="219" t="s">
        <v>227</v>
      </c>
      <c r="K15" s="3"/>
    </row>
    <row r="16" spans="1:11" s="19" customFormat="1" ht="57.75" customHeight="1" x14ac:dyDescent="0.3">
      <c r="C16" s="278" t="s">
        <v>978</v>
      </c>
      <c r="D16" s="568" t="s">
        <v>2906</v>
      </c>
      <c r="E16" s="568" t="s">
        <v>2980</v>
      </c>
      <c r="F16" s="568" t="s">
        <v>2981</v>
      </c>
      <c r="G16" s="568" t="s">
        <v>2982</v>
      </c>
      <c r="H16" s="568" t="s">
        <v>2983</v>
      </c>
      <c r="I16" s="568" t="s">
        <v>2984</v>
      </c>
      <c r="J16" s="568" t="s">
        <v>2985</v>
      </c>
      <c r="K16" s="3"/>
    </row>
    <row r="17" spans="2:11" s="19" customFormat="1" ht="57.75" customHeight="1" x14ac:dyDescent="0.3">
      <c r="C17" s="278" t="s">
        <v>978</v>
      </c>
      <c r="D17" s="568" t="s">
        <v>2906</v>
      </c>
      <c r="E17" s="568" t="s">
        <v>2980</v>
      </c>
      <c r="F17" s="568" t="s">
        <v>2981</v>
      </c>
      <c r="G17" s="568" t="s">
        <v>2982</v>
      </c>
      <c r="H17" s="568" t="s">
        <v>2983</v>
      </c>
      <c r="I17" s="568" t="s">
        <v>2984</v>
      </c>
      <c r="J17" s="568" t="s">
        <v>2985</v>
      </c>
      <c r="K17" s="3"/>
    </row>
    <row r="18" spans="2:11" s="19" customFormat="1" ht="57.75" customHeight="1" x14ac:dyDescent="0.3">
      <c r="C18" s="278" t="s">
        <v>979</v>
      </c>
      <c r="D18" s="568" t="s">
        <v>2907</v>
      </c>
      <c r="E18" s="567" t="s">
        <v>2986</v>
      </c>
      <c r="F18" s="567" t="s">
        <v>2987</v>
      </c>
      <c r="G18" s="567" t="s">
        <v>2988</v>
      </c>
      <c r="H18" s="567" t="s">
        <v>2989</v>
      </c>
      <c r="I18" s="567" t="s">
        <v>2990</v>
      </c>
      <c r="J18" s="567" t="s">
        <v>2991</v>
      </c>
      <c r="K18" s="3"/>
    </row>
    <row r="19" spans="2:11" s="19" customFormat="1" ht="39.950000000000003" customHeight="1" x14ac:dyDescent="0.3">
      <c r="C19" s="579" t="s">
        <v>177</v>
      </c>
      <c r="D19" s="568" t="s">
        <v>2908</v>
      </c>
      <c r="E19" s="567" t="s">
        <v>2992</v>
      </c>
      <c r="F19" s="567" t="s">
        <v>2993</v>
      </c>
      <c r="G19" s="567" t="s">
        <v>2994</v>
      </c>
      <c r="H19" s="567" t="s">
        <v>2995</v>
      </c>
      <c r="I19" s="567" t="s">
        <v>2996</v>
      </c>
      <c r="J19" s="567" t="s">
        <v>2997</v>
      </c>
      <c r="K19" s="3"/>
    </row>
    <row r="20" spans="2:11" s="19" customFormat="1" ht="16.5" x14ac:dyDescent="0.3">
      <c r="C20" s="3"/>
      <c r="D20" s="3"/>
      <c r="E20" s="3"/>
      <c r="F20" s="3"/>
      <c r="G20" s="3"/>
      <c r="H20" s="3"/>
      <c r="I20" s="3"/>
      <c r="J20" s="3"/>
      <c r="K20" s="3"/>
    </row>
    <row r="21" spans="2:11" s="19" customFormat="1" ht="16.5" x14ac:dyDescent="0.3">
      <c r="C21" s="279" t="s">
        <v>980</v>
      </c>
      <c r="D21" s="3"/>
      <c r="E21" s="3"/>
      <c r="F21" s="3"/>
      <c r="G21" s="3"/>
      <c r="H21" s="3"/>
      <c r="I21" s="3"/>
      <c r="J21" s="3"/>
      <c r="K21" s="3"/>
    </row>
    <row r="22" spans="2:11" s="19" customFormat="1" ht="16.5" x14ac:dyDescent="0.3">
      <c r="C22" s="3"/>
      <c r="D22" s="3"/>
      <c r="E22" s="3"/>
      <c r="F22" s="3"/>
      <c r="G22" s="3"/>
      <c r="H22" s="3"/>
      <c r="I22" s="3"/>
      <c r="J22" s="3"/>
      <c r="K22" s="3"/>
    </row>
    <row r="23" spans="2:11" s="19" customFormat="1" ht="49.5" customHeight="1" x14ac:dyDescent="0.3">
      <c r="C23" s="925" t="s">
        <v>31</v>
      </c>
      <c r="D23" s="926"/>
      <c r="E23" s="926"/>
      <c r="F23" s="926"/>
      <c r="G23" s="926"/>
      <c r="H23" s="926"/>
      <c r="I23" s="926"/>
      <c r="J23" s="926"/>
      <c r="K23" s="926"/>
    </row>
    <row r="24" spans="2:11" s="19" customFormat="1" ht="16.5" x14ac:dyDescent="0.3">
      <c r="C24" s="3"/>
      <c r="D24" s="3"/>
      <c r="E24" s="3"/>
      <c r="F24" s="3"/>
      <c r="G24" s="3"/>
      <c r="H24" s="3"/>
      <c r="I24" s="3"/>
      <c r="J24" s="3"/>
      <c r="K24" s="3"/>
    </row>
    <row r="25" spans="2:11" s="19" customFormat="1" ht="16.5" x14ac:dyDescent="0.3"/>
    <row r="26" spans="2:11" s="19" customFormat="1" ht="17.25" x14ac:dyDescent="0.3">
      <c r="B26" s="213"/>
      <c r="C26" s="234" t="s">
        <v>981</v>
      </c>
      <c r="D26" s="235"/>
      <c r="E26" s="235"/>
      <c r="F26" s="235"/>
      <c r="G26" s="236"/>
      <c r="H26" s="235"/>
      <c r="I26" s="237"/>
      <c r="J26" s="237"/>
      <c r="K26" s="237"/>
    </row>
    <row r="27" spans="2:11" s="19" customFormat="1" ht="16.5" x14ac:dyDescent="0.3"/>
    <row r="28" spans="2:11" s="19" customFormat="1" ht="64.5" customHeight="1" x14ac:dyDescent="0.3">
      <c r="C28" s="914" t="s">
        <v>1041</v>
      </c>
      <c r="D28" s="915"/>
      <c r="E28" s="915"/>
      <c r="F28" s="915"/>
      <c r="G28" s="915"/>
      <c r="H28" s="915"/>
      <c r="I28" s="915"/>
      <c r="J28" s="916"/>
      <c r="K28" s="263"/>
    </row>
    <row r="29" spans="2:11" s="19" customFormat="1" ht="16.5" x14ac:dyDescent="0.3"/>
    <row r="30" spans="2:11" s="19" customFormat="1" ht="17.25" x14ac:dyDescent="0.3">
      <c r="C30" s="238" t="s">
        <v>971</v>
      </c>
    </row>
    <row r="32" spans="2:11" ht="15" customHeight="1" x14ac:dyDescent="0.25">
      <c r="C32" s="868"/>
      <c r="D32" s="868" t="s">
        <v>974</v>
      </c>
      <c r="E32" s="890" t="s">
        <v>977</v>
      </c>
      <c r="F32" s="890"/>
      <c r="G32" s="890"/>
      <c r="H32" s="890"/>
      <c r="I32" s="891"/>
    </row>
    <row r="33" spans="1:11" x14ac:dyDescent="0.25">
      <c r="C33" s="869"/>
      <c r="D33" s="869"/>
      <c r="E33" s="264" t="s">
        <v>222</v>
      </c>
      <c r="F33" s="219" t="s">
        <v>223</v>
      </c>
      <c r="G33" s="219" t="s">
        <v>224</v>
      </c>
      <c r="H33" s="219" t="s">
        <v>225</v>
      </c>
      <c r="I33" s="219" t="s">
        <v>227</v>
      </c>
    </row>
    <row r="34" spans="1:11" ht="57.75" customHeight="1" x14ac:dyDescent="0.25">
      <c r="A34" s="28">
        <v>510</v>
      </c>
      <c r="C34" s="181" t="s">
        <v>993</v>
      </c>
      <c r="D34" s="139" t="s">
        <v>3418</v>
      </c>
      <c r="E34" s="139" t="s">
        <v>2920</v>
      </c>
      <c r="F34" s="139" t="s">
        <v>3419</v>
      </c>
      <c r="G34" s="139" t="s">
        <v>3420</v>
      </c>
      <c r="H34" s="139" t="s">
        <v>2921</v>
      </c>
      <c r="I34" s="139" t="s">
        <v>2922</v>
      </c>
    </row>
    <row r="35" spans="1:11" ht="57.75" customHeight="1" x14ac:dyDescent="0.25">
      <c r="C35" s="181" t="s">
        <v>994</v>
      </c>
      <c r="D35" s="139" t="s">
        <v>2908</v>
      </c>
      <c r="E35" s="139" t="s">
        <v>2923</v>
      </c>
      <c r="F35" s="139" t="s">
        <v>3422</v>
      </c>
      <c r="G35" s="139" t="s">
        <v>3421</v>
      </c>
      <c r="H35" s="139" t="s">
        <v>2924</v>
      </c>
      <c r="I35" s="139" t="s">
        <v>2925</v>
      </c>
    </row>
    <row r="36" spans="1:11" ht="57.75" customHeight="1" x14ac:dyDescent="0.25">
      <c r="C36" s="181" t="s">
        <v>995</v>
      </c>
      <c r="D36" s="570" t="s">
        <v>3507</v>
      </c>
      <c r="E36" s="570" t="s">
        <v>3507</v>
      </c>
      <c r="F36" s="570" t="s">
        <v>3507</v>
      </c>
      <c r="G36" s="570" t="s">
        <v>3507</v>
      </c>
      <c r="H36" s="570" t="s">
        <v>3507</v>
      </c>
      <c r="I36" s="570" t="s">
        <v>3507</v>
      </c>
    </row>
    <row r="37" spans="1:11" ht="57.75" customHeight="1" x14ac:dyDescent="0.25">
      <c r="C37" s="183" t="s">
        <v>996</v>
      </c>
      <c r="D37" s="581" t="s">
        <v>3508</v>
      </c>
      <c r="E37" s="581" t="s">
        <v>3508</v>
      </c>
      <c r="F37" s="581" t="s">
        <v>3508</v>
      </c>
      <c r="G37" s="581" t="s">
        <v>3508</v>
      </c>
      <c r="H37" s="581" t="s">
        <v>3508</v>
      </c>
      <c r="I37" s="581" t="s">
        <v>3508</v>
      </c>
    </row>
    <row r="38" spans="1:11" ht="25.5" customHeight="1" x14ac:dyDescent="0.25">
      <c r="C38" s="927"/>
      <c r="D38" s="928"/>
      <c r="E38" s="928"/>
      <c r="F38" s="928"/>
      <c r="G38" s="928"/>
      <c r="H38" s="928"/>
      <c r="I38" s="929"/>
    </row>
    <row r="39" spans="1:11" ht="57.75" customHeight="1" x14ac:dyDescent="0.25">
      <c r="C39" s="272" t="s">
        <v>997</v>
      </c>
      <c r="D39" s="570" t="s">
        <v>2908</v>
      </c>
      <c r="E39" s="570" t="s">
        <v>3423</v>
      </c>
      <c r="F39" s="570" t="s">
        <v>3424</v>
      </c>
      <c r="G39" s="570" t="s">
        <v>3425</v>
      </c>
      <c r="H39" s="570" t="s">
        <v>3426</v>
      </c>
      <c r="I39" s="570" t="s">
        <v>3427</v>
      </c>
    </row>
    <row r="40" spans="1:11" ht="57.75" customHeight="1" x14ac:dyDescent="0.25">
      <c r="C40" s="181" t="s">
        <v>998</v>
      </c>
      <c r="D40" s="570" t="s">
        <v>3509</v>
      </c>
      <c r="E40" s="570" t="s">
        <v>3509</v>
      </c>
      <c r="F40" s="570" t="s">
        <v>3509</v>
      </c>
      <c r="G40" s="570" t="s">
        <v>3509</v>
      </c>
      <c r="H40" s="570" t="s">
        <v>3509</v>
      </c>
      <c r="I40" s="570" t="s">
        <v>3509</v>
      </c>
    </row>
    <row r="41" spans="1:11" ht="57.75" customHeight="1" x14ac:dyDescent="0.25">
      <c r="C41" s="181" t="s">
        <v>999</v>
      </c>
      <c r="D41" s="582" t="s">
        <v>3517</v>
      </c>
      <c r="E41" s="582" t="s">
        <v>3517</v>
      </c>
      <c r="F41" s="582" t="s">
        <v>3517</v>
      </c>
      <c r="G41" s="582" t="s">
        <v>3517</v>
      </c>
      <c r="H41" s="582" t="s">
        <v>3517</v>
      </c>
      <c r="I41" s="582" t="s">
        <v>3517</v>
      </c>
      <c r="K41" s="452"/>
    </row>
    <row r="55" spans="2:11" s="19" customFormat="1" ht="17.25" x14ac:dyDescent="0.3">
      <c r="B55" s="213"/>
      <c r="C55" s="234" t="s">
        <v>991</v>
      </c>
      <c r="D55" s="235"/>
      <c r="E55" s="235"/>
      <c r="F55" s="235"/>
      <c r="G55" s="236"/>
      <c r="H55" s="235"/>
      <c r="I55" s="237"/>
      <c r="J55" s="237"/>
      <c r="K55" s="237"/>
    </row>
    <row r="56" spans="2:11" s="19" customFormat="1" ht="16.5" x14ac:dyDescent="0.3"/>
    <row r="57" spans="2:11" s="19" customFormat="1" ht="63" customHeight="1" x14ac:dyDescent="0.3">
      <c r="C57" s="922" t="s">
        <v>3417</v>
      </c>
      <c r="D57" s="923"/>
      <c r="E57" s="923"/>
      <c r="F57" s="923"/>
      <c r="G57" s="923"/>
      <c r="H57" s="923"/>
      <c r="I57" s="923"/>
      <c r="J57" s="923"/>
      <c r="K57" s="924"/>
    </row>
    <row r="58" spans="2:11" s="19" customFormat="1" ht="16.5" x14ac:dyDescent="0.3"/>
    <row r="59" spans="2:11" s="19" customFormat="1" ht="17.25" x14ac:dyDescent="0.3">
      <c r="C59" s="238" t="s">
        <v>971</v>
      </c>
    </row>
    <row r="60" spans="2:11" s="19" customFormat="1" ht="17.25" x14ac:dyDescent="0.3">
      <c r="C60" s="238"/>
    </row>
    <row r="61" spans="2:11" s="19" customFormat="1" ht="20.100000000000001" customHeight="1" x14ac:dyDescent="0.3">
      <c r="C61" s="887" t="s">
        <v>2248</v>
      </c>
      <c r="D61" s="888"/>
      <c r="E61" s="888"/>
      <c r="F61" s="888"/>
      <c r="G61" s="888"/>
      <c r="H61" s="888"/>
      <c r="I61" s="888"/>
      <c r="J61" s="888"/>
      <c r="K61" s="888"/>
    </row>
    <row r="62" spans="2:11" x14ac:dyDescent="0.25">
      <c r="C62" s="266"/>
      <c r="D62" s="267"/>
      <c r="E62" s="267"/>
      <c r="F62" s="267"/>
      <c r="G62" s="267"/>
      <c r="H62" s="267"/>
      <c r="I62" s="267"/>
      <c r="J62" s="267"/>
      <c r="K62" s="268"/>
    </row>
    <row r="63" spans="2:11" x14ac:dyDescent="0.25">
      <c r="C63" s="53"/>
      <c r="D63" s="11"/>
      <c r="E63" s="11"/>
      <c r="F63" s="11"/>
      <c r="G63" s="11"/>
      <c r="H63" s="11"/>
      <c r="I63" s="11"/>
      <c r="J63" s="11"/>
      <c r="K63" s="48"/>
    </row>
    <row r="64" spans="2:11" x14ac:dyDescent="0.25">
      <c r="C64" s="53"/>
      <c r="D64" s="11"/>
      <c r="E64" s="11"/>
      <c r="F64" s="11"/>
      <c r="G64" s="11"/>
      <c r="H64" s="11"/>
      <c r="I64" s="11"/>
      <c r="J64" s="11"/>
      <c r="K64" s="48"/>
    </row>
    <row r="65" spans="3:11" x14ac:dyDescent="0.25">
      <c r="C65" s="53"/>
      <c r="D65" s="11"/>
      <c r="E65" s="11"/>
      <c r="F65" s="11"/>
      <c r="G65" s="11"/>
      <c r="H65" s="11"/>
      <c r="I65" s="11"/>
      <c r="J65" s="11"/>
      <c r="K65" s="48"/>
    </row>
    <row r="66" spans="3:11" x14ac:dyDescent="0.25">
      <c r="C66" s="53"/>
      <c r="D66" s="11"/>
      <c r="E66" s="11"/>
      <c r="F66" s="11"/>
      <c r="G66" s="11"/>
      <c r="H66" s="11"/>
      <c r="I66" s="11"/>
      <c r="J66" s="11"/>
      <c r="K66" s="48"/>
    </row>
    <row r="67" spans="3:11" x14ac:dyDescent="0.25">
      <c r="C67" s="53"/>
      <c r="D67" s="11"/>
      <c r="E67" s="11"/>
      <c r="F67" s="11"/>
      <c r="G67" s="11"/>
      <c r="H67" s="11"/>
      <c r="I67" s="11"/>
      <c r="J67" s="11"/>
      <c r="K67" s="48"/>
    </row>
    <row r="68" spans="3:11" x14ac:dyDescent="0.25">
      <c r="C68" s="53"/>
      <c r="D68" s="11"/>
      <c r="E68" s="11"/>
      <c r="F68" s="11"/>
      <c r="G68" s="11"/>
      <c r="H68" s="11"/>
      <c r="I68" s="11"/>
      <c r="J68" s="11"/>
      <c r="K68" s="48"/>
    </row>
    <row r="69" spans="3:11" x14ac:dyDescent="0.25">
      <c r="C69" s="53"/>
      <c r="D69" s="11"/>
      <c r="E69" s="11"/>
      <c r="F69" s="11"/>
      <c r="G69" s="11"/>
      <c r="H69" s="11"/>
      <c r="I69" s="11"/>
      <c r="J69" s="11"/>
      <c r="K69" s="48"/>
    </row>
    <row r="70" spans="3:11" x14ac:dyDescent="0.25">
      <c r="C70" s="53"/>
      <c r="D70" s="11"/>
      <c r="E70" s="11"/>
      <c r="F70" s="11"/>
      <c r="G70" s="11"/>
      <c r="H70" s="11"/>
      <c r="I70" s="11"/>
      <c r="J70" s="11"/>
      <c r="K70" s="48"/>
    </row>
    <row r="71" spans="3:11" x14ac:dyDescent="0.25">
      <c r="C71" s="53"/>
      <c r="D71" s="11"/>
      <c r="E71" s="11"/>
      <c r="F71" s="11"/>
      <c r="G71" s="11"/>
      <c r="H71" s="11"/>
      <c r="I71" s="11"/>
      <c r="J71" s="11"/>
      <c r="K71" s="48"/>
    </row>
    <row r="72" spans="3:11" x14ac:dyDescent="0.25">
      <c r="C72" s="53"/>
      <c r="D72" s="11"/>
      <c r="E72" s="11"/>
      <c r="F72" s="11"/>
      <c r="G72" s="11"/>
      <c r="H72" s="11"/>
      <c r="I72" s="11"/>
      <c r="J72" s="11"/>
      <c r="K72" s="48"/>
    </row>
    <row r="73" spans="3:11" x14ac:dyDescent="0.25">
      <c r="C73" s="53"/>
      <c r="D73" s="11"/>
      <c r="E73" s="11"/>
      <c r="F73" s="11"/>
      <c r="G73" s="11"/>
      <c r="H73" s="11"/>
      <c r="I73" s="11"/>
      <c r="J73" s="11"/>
      <c r="K73" s="48"/>
    </row>
    <row r="74" spans="3:11" x14ac:dyDescent="0.25">
      <c r="C74" s="53"/>
      <c r="D74" s="11"/>
      <c r="E74" s="11"/>
      <c r="F74" s="11"/>
      <c r="G74" s="11"/>
      <c r="H74" s="11"/>
      <c r="I74" s="11"/>
      <c r="J74" s="11"/>
      <c r="K74" s="48"/>
    </row>
    <row r="75" spans="3:11" x14ac:dyDescent="0.25">
      <c r="C75" s="53"/>
      <c r="D75" s="11"/>
      <c r="E75" s="11"/>
      <c r="F75" s="11"/>
      <c r="G75" s="11"/>
      <c r="H75" s="11"/>
      <c r="I75" s="11"/>
      <c r="J75" s="11"/>
      <c r="K75" s="48"/>
    </row>
    <row r="76" spans="3:11" x14ac:dyDescent="0.25">
      <c r="C76" s="53"/>
      <c r="D76" s="11"/>
      <c r="E76" s="11"/>
      <c r="F76" s="11"/>
      <c r="G76" s="11"/>
      <c r="H76" s="11"/>
      <c r="I76" s="11"/>
      <c r="J76" s="11"/>
      <c r="K76" s="48"/>
    </row>
    <row r="77" spans="3:11" x14ac:dyDescent="0.25">
      <c r="C77" s="53"/>
      <c r="D77" s="11"/>
      <c r="E77" s="11"/>
      <c r="F77" s="11"/>
      <c r="G77" s="11"/>
      <c r="H77" s="11"/>
      <c r="I77" s="11"/>
      <c r="J77" s="11"/>
      <c r="K77" s="48"/>
    </row>
    <row r="78" spans="3:11" x14ac:dyDescent="0.25">
      <c r="C78" s="63"/>
      <c r="D78" s="66"/>
      <c r="E78" s="66"/>
      <c r="F78" s="66"/>
      <c r="G78" s="66"/>
      <c r="H78" s="66"/>
      <c r="I78" s="66"/>
      <c r="J78" s="66"/>
      <c r="K78" s="269"/>
    </row>
    <row r="80" spans="3:11" ht="20.100000000000001" customHeight="1" x14ac:dyDescent="0.3">
      <c r="C80" s="884" t="s">
        <v>2249</v>
      </c>
      <c r="D80" s="885"/>
      <c r="E80" s="885"/>
      <c r="F80" s="885"/>
      <c r="G80" s="885"/>
      <c r="H80" s="885"/>
      <c r="I80" s="885"/>
      <c r="J80" s="885"/>
      <c r="K80" s="886"/>
    </row>
    <row r="81" spans="3:11" x14ac:dyDescent="0.25">
      <c r="C81" s="266"/>
      <c r="D81" s="267"/>
      <c r="E81" s="267"/>
      <c r="F81" s="267"/>
      <c r="G81" s="267"/>
      <c r="H81" s="267"/>
      <c r="I81" s="267"/>
      <c r="J81" s="267"/>
      <c r="K81" s="268"/>
    </row>
    <row r="82" spans="3:11" x14ac:dyDescent="0.25">
      <c r="C82" s="53"/>
      <c r="D82" s="11"/>
      <c r="E82" s="11"/>
      <c r="F82" s="11"/>
      <c r="G82" s="11"/>
      <c r="H82" s="11"/>
      <c r="I82" s="11"/>
      <c r="J82" s="11"/>
      <c r="K82" s="48"/>
    </row>
    <row r="83" spans="3:11" x14ac:dyDescent="0.25">
      <c r="C83" s="53"/>
      <c r="D83" s="11"/>
      <c r="E83" s="11"/>
      <c r="F83" s="11"/>
      <c r="G83" s="11"/>
      <c r="H83" s="11"/>
      <c r="I83" s="11"/>
      <c r="J83" s="11"/>
      <c r="K83" s="48"/>
    </row>
    <row r="84" spans="3:11" x14ac:dyDescent="0.25">
      <c r="C84" s="53"/>
      <c r="D84" s="11"/>
      <c r="E84" s="11"/>
      <c r="F84" s="11"/>
      <c r="G84" s="11"/>
      <c r="H84" s="11"/>
      <c r="I84" s="11"/>
      <c r="J84" s="11"/>
      <c r="K84" s="48"/>
    </row>
    <row r="85" spans="3:11" x14ac:dyDescent="0.25">
      <c r="C85" s="53"/>
      <c r="D85" s="11"/>
      <c r="E85" s="11"/>
      <c r="F85" s="11"/>
      <c r="G85" s="11"/>
      <c r="H85" s="11"/>
      <c r="I85" s="11"/>
      <c r="J85" s="11"/>
      <c r="K85" s="48"/>
    </row>
    <row r="86" spans="3:11" x14ac:dyDescent="0.25">
      <c r="C86" s="53"/>
      <c r="D86" s="11"/>
      <c r="E86" s="11"/>
      <c r="F86" s="11"/>
      <c r="G86" s="11"/>
      <c r="H86" s="11"/>
      <c r="I86" s="11"/>
      <c r="J86" s="11"/>
      <c r="K86" s="48"/>
    </row>
    <row r="87" spans="3:11" x14ac:dyDescent="0.25">
      <c r="C87" s="53"/>
      <c r="D87" s="11"/>
      <c r="E87" s="11"/>
      <c r="F87" s="11"/>
      <c r="G87" s="11"/>
      <c r="H87" s="11"/>
      <c r="I87" s="11"/>
      <c r="J87" s="11"/>
      <c r="K87" s="48"/>
    </row>
    <row r="88" spans="3:11" x14ac:dyDescent="0.25">
      <c r="C88" s="53"/>
      <c r="D88" s="11"/>
      <c r="E88" s="11"/>
      <c r="F88" s="11"/>
      <c r="G88" s="11"/>
      <c r="H88" s="11"/>
      <c r="I88" s="11"/>
      <c r="J88" s="11"/>
      <c r="K88" s="48"/>
    </row>
    <row r="89" spans="3:11" x14ac:dyDescent="0.25">
      <c r="C89" s="53"/>
      <c r="D89" s="11"/>
      <c r="E89" s="11"/>
      <c r="F89" s="11"/>
      <c r="G89" s="11"/>
      <c r="H89" s="11"/>
      <c r="I89" s="11"/>
      <c r="J89" s="11"/>
      <c r="K89" s="48"/>
    </row>
    <row r="90" spans="3:11" x14ac:dyDescent="0.25">
      <c r="C90" s="53"/>
      <c r="D90" s="11"/>
      <c r="E90" s="11"/>
      <c r="F90" s="11"/>
      <c r="G90" s="11"/>
      <c r="H90" s="11"/>
      <c r="I90" s="11"/>
      <c r="J90" s="11"/>
      <c r="K90" s="48"/>
    </row>
    <row r="91" spans="3:11" x14ac:dyDescent="0.25">
      <c r="C91" s="53"/>
      <c r="D91" s="11"/>
      <c r="E91" s="11"/>
      <c r="F91" s="11"/>
      <c r="G91" s="11"/>
      <c r="H91" s="11"/>
      <c r="I91" s="11"/>
      <c r="J91" s="11"/>
      <c r="K91" s="48"/>
    </row>
    <row r="92" spans="3:11" x14ac:dyDescent="0.25">
      <c r="C92" s="53"/>
      <c r="D92" s="11"/>
      <c r="E92" s="11"/>
      <c r="F92" s="11"/>
      <c r="G92" s="11"/>
      <c r="H92" s="11"/>
      <c r="I92" s="11"/>
      <c r="J92" s="11"/>
      <c r="K92" s="48"/>
    </row>
    <row r="93" spans="3:11" x14ac:dyDescent="0.25">
      <c r="C93" s="53"/>
      <c r="D93" s="11"/>
      <c r="E93" s="11"/>
      <c r="F93" s="11"/>
      <c r="G93" s="11"/>
      <c r="H93" s="11"/>
      <c r="I93" s="11"/>
      <c r="J93" s="11"/>
      <c r="K93" s="48"/>
    </row>
    <row r="94" spans="3:11" x14ac:dyDescent="0.25">
      <c r="C94" s="53"/>
      <c r="D94" s="11"/>
      <c r="E94" s="11"/>
      <c r="F94" s="11"/>
      <c r="G94" s="11"/>
      <c r="H94" s="11"/>
      <c r="I94" s="11"/>
      <c r="J94" s="11"/>
      <c r="K94" s="48"/>
    </row>
    <row r="95" spans="3:11" x14ac:dyDescent="0.25">
      <c r="C95" s="53"/>
      <c r="D95" s="11"/>
      <c r="E95" s="11"/>
      <c r="F95" s="11"/>
      <c r="G95" s="11"/>
      <c r="H95" s="11"/>
      <c r="I95" s="11"/>
      <c r="J95" s="11"/>
      <c r="K95" s="48"/>
    </row>
    <row r="96" spans="3:11" x14ac:dyDescent="0.25">
      <c r="C96" s="53"/>
      <c r="D96" s="11"/>
      <c r="E96" s="11"/>
      <c r="F96" s="11"/>
      <c r="G96" s="11"/>
      <c r="H96" s="11"/>
      <c r="I96" s="11"/>
      <c r="J96" s="11"/>
      <c r="K96" s="48"/>
    </row>
    <row r="97" spans="3:11" x14ac:dyDescent="0.25">
      <c r="C97" s="63"/>
      <c r="D97" s="66"/>
      <c r="E97" s="66"/>
      <c r="F97" s="66"/>
      <c r="G97" s="66"/>
      <c r="H97" s="66"/>
      <c r="I97" s="66"/>
      <c r="J97" s="66"/>
      <c r="K97" s="269"/>
    </row>
    <row r="100" spans="3:11" ht="20.100000000000001" customHeight="1" x14ac:dyDescent="0.3">
      <c r="C100" s="882" t="s">
        <v>2250</v>
      </c>
      <c r="D100" s="883"/>
      <c r="E100" s="883"/>
      <c r="F100" s="883"/>
      <c r="G100" s="883"/>
      <c r="H100" s="883"/>
      <c r="I100" s="883"/>
      <c r="J100" s="883"/>
      <c r="K100" s="883"/>
    </row>
    <row r="101" spans="3:11" x14ac:dyDescent="0.25">
      <c r="C101" s="266"/>
      <c r="D101" s="267"/>
      <c r="E101" s="267"/>
      <c r="F101" s="267"/>
      <c r="G101" s="267"/>
      <c r="H101" s="267"/>
      <c r="I101" s="267"/>
      <c r="J101" s="267"/>
      <c r="K101" s="268"/>
    </row>
    <row r="102" spans="3:11" x14ac:dyDescent="0.25">
      <c r="C102" s="53"/>
      <c r="D102" s="11"/>
      <c r="E102" s="11"/>
      <c r="F102" s="11"/>
      <c r="G102" s="11"/>
      <c r="H102" s="11"/>
      <c r="I102" s="11"/>
      <c r="J102" s="11"/>
      <c r="K102" s="48"/>
    </row>
    <row r="103" spans="3:11" x14ac:dyDescent="0.25">
      <c r="C103" s="53"/>
      <c r="D103" s="11"/>
      <c r="E103" s="11"/>
      <c r="F103" s="11"/>
      <c r="G103" s="11"/>
      <c r="H103" s="11"/>
      <c r="I103" s="11"/>
      <c r="J103" s="11"/>
      <c r="K103" s="48"/>
    </row>
    <row r="104" spans="3:11" x14ac:dyDescent="0.25">
      <c r="C104" s="53"/>
      <c r="D104" s="11"/>
      <c r="E104" s="11"/>
      <c r="F104" s="11"/>
      <c r="G104" s="11"/>
      <c r="H104" s="11"/>
      <c r="I104" s="11"/>
      <c r="J104" s="11"/>
      <c r="K104" s="48"/>
    </row>
    <row r="105" spans="3:11" x14ac:dyDescent="0.25">
      <c r="C105" s="53"/>
      <c r="D105" s="11"/>
      <c r="E105" s="11"/>
      <c r="F105" s="11"/>
      <c r="G105" s="11"/>
      <c r="H105" s="11"/>
      <c r="I105" s="11"/>
      <c r="J105" s="11"/>
      <c r="K105" s="48"/>
    </row>
    <row r="106" spans="3:11" x14ac:dyDescent="0.25">
      <c r="C106" s="53"/>
      <c r="D106" s="11"/>
      <c r="E106" s="11"/>
      <c r="F106" s="11"/>
      <c r="G106" s="11"/>
      <c r="H106" s="11"/>
      <c r="I106" s="11"/>
      <c r="J106" s="11"/>
      <c r="K106" s="48"/>
    </row>
    <row r="107" spans="3:11" x14ac:dyDescent="0.25">
      <c r="C107" s="53"/>
      <c r="D107" s="11"/>
      <c r="E107" s="11"/>
      <c r="F107" s="11"/>
      <c r="G107" s="11"/>
      <c r="H107" s="11"/>
      <c r="I107" s="11"/>
      <c r="J107" s="11"/>
      <c r="K107" s="48"/>
    </row>
    <row r="108" spans="3:11" x14ac:dyDescent="0.25">
      <c r="C108" s="53"/>
      <c r="D108" s="11"/>
      <c r="E108" s="11"/>
      <c r="F108" s="11"/>
      <c r="G108" s="11"/>
      <c r="H108" s="11"/>
      <c r="I108" s="11"/>
      <c r="J108" s="11"/>
      <c r="K108" s="48"/>
    </row>
    <row r="109" spans="3:11" x14ac:dyDescent="0.25">
      <c r="C109" s="53"/>
      <c r="D109" s="11"/>
      <c r="E109" s="11"/>
      <c r="F109" s="11"/>
      <c r="G109" s="11"/>
      <c r="H109" s="11"/>
      <c r="I109" s="11"/>
      <c r="J109" s="11"/>
      <c r="K109" s="48"/>
    </row>
    <row r="110" spans="3:11" x14ac:dyDescent="0.25">
      <c r="C110" s="53"/>
      <c r="D110" s="11"/>
      <c r="E110" s="11"/>
      <c r="F110" s="11"/>
      <c r="G110" s="11"/>
      <c r="H110" s="11"/>
      <c r="I110" s="11"/>
      <c r="J110" s="11"/>
      <c r="K110" s="48"/>
    </row>
    <row r="111" spans="3:11" x14ac:dyDescent="0.25">
      <c r="C111" s="53"/>
      <c r="D111" s="11"/>
      <c r="E111" s="11"/>
      <c r="F111" s="11"/>
      <c r="G111" s="11"/>
      <c r="H111" s="11"/>
      <c r="I111" s="11"/>
      <c r="J111" s="11"/>
      <c r="K111" s="48"/>
    </row>
    <row r="112" spans="3:11" x14ac:dyDescent="0.25">
      <c r="C112" s="53"/>
      <c r="D112" s="11"/>
      <c r="E112" s="11"/>
      <c r="F112" s="11"/>
      <c r="G112" s="11"/>
      <c r="H112" s="11"/>
      <c r="I112" s="11"/>
      <c r="J112" s="11"/>
      <c r="K112" s="48"/>
    </row>
    <row r="113" spans="3:11" x14ac:dyDescent="0.25">
      <c r="C113" s="53"/>
      <c r="D113" s="11"/>
      <c r="E113" s="11"/>
      <c r="F113" s="11"/>
      <c r="G113" s="11"/>
      <c r="H113" s="11"/>
      <c r="I113" s="11"/>
      <c r="J113" s="11"/>
      <c r="K113" s="48"/>
    </row>
    <row r="114" spans="3:11" x14ac:dyDescent="0.25">
      <c r="C114" s="53"/>
      <c r="D114" s="11"/>
      <c r="E114" s="11"/>
      <c r="F114" s="11"/>
      <c r="G114" s="11"/>
      <c r="H114" s="11"/>
      <c r="I114" s="11"/>
      <c r="J114" s="11"/>
      <c r="K114" s="48"/>
    </row>
    <row r="115" spans="3:11" x14ac:dyDescent="0.25">
      <c r="C115" s="53"/>
      <c r="D115" s="11"/>
      <c r="E115" s="11"/>
      <c r="F115" s="11"/>
      <c r="G115" s="11"/>
      <c r="H115" s="11"/>
      <c r="I115" s="11"/>
      <c r="J115" s="11"/>
      <c r="K115" s="48"/>
    </row>
    <row r="116" spans="3:11" x14ac:dyDescent="0.25">
      <c r="C116" s="53"/>
      <c r="D116" s="11"/>
      <c r="E116" s="11"/>
      <c r="F116" s="11"/>
      <c r="G116" s="11"/>
      <c r="H116" s="11"/>
      <c r="I116" s="11"/>
      <c r="J116" s="11"/>
      <c r="K116" s="48"/>
    </row>
    <row r="117" spans="3:11" x14ac:dyDescent="0.25">
      <c r="C117" s="63"/>
      <c r="D117" s="66"/>
      <c r="E117" s="66"/>
      <c r="F117" s="66"/>
      <c r="G117" s="66"/>
      <c r="H117" s="66"/>
      <c r="I117" s="66"/>
      <c r="J117" s="66"/>
      <c r="K117" s="269"/>
    </row>
  </sheetData>
  <sheetProtection formatColumns="0"/>
  <mergeCells count="14">
    <mergeCell ref="C61:K61"/>
    <mergeCell ref="C80:K80"/>
    <mergeCell ref="C100:K100"/>
    <mergeCell ref="C57:K57"/>
    <mergeCell ref="C10:J10"/>
    <mergeCell ref="C28:J28"/>
    <mergeCell ref="D32:D33"/>
    <mergeCell ref="E32:I32"/>
    <mergeCell ref="C14:C15"/>
    <mergeCell ref="D14:D15"/>
    <mergeCell ref="E14:I14"/>
    <mergeCell ref="C23:K23"/>
    <mergeCell ref="C32:C33"/>
    <mergeCell ref="C38:I38"/>
  </mergeCells>
  <pageMargins left="0.70866141732283472" right="0.70866141732283472" top="0.74803149606299213" bottom="0.74803149606299213" header="0.31496062992125984" footer="0.31496062992125984"/>
  <pageSetup paperSize="9" scale="50" fitToHeight="0" orientation="portrait" r:id="rId1"/>
  <headerFooter scaleWithDoc="0">
    <oddHeader>&amp;R&amp;F</oddHeader>
    <oddFooter>&amp;L&amp;D &amp;T&amp;C&amp;1#&amp;"Calibri,Regular"&amp;10 Classification: Confidential&amp;RPage &amp;P of &amp;N</oddFooter>
  </headerFooter>
  <rowBreaks count="1" manualBreakCount="1">
    <brk id="54" max="16383" man="1"/>
  </rowBreak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6">
    <tabColor rgb="FFFFFF00"/>
  </sheetPr>
  <dimension ref="A1:L138"/>
  <sheetViews>
    <sheetView showGridLines="0" zoomScaleNormal="100" workbookViewId="0"/>
  </sheetViews>
  <sheetFormatPr defaultRowHeight="15" x14ac:dyDescent="0.25"/>
  <cols>
    <col min="1" max="1" width="2" style="2" customWidth="1"/>
    <col min="2" max="2" width="4.28515625" style="2" customWidth="1"/>
    <col min="3" max="3" width="11.42578125" style="2" customWidth="1"/>
    <col min="4" max="4" width="13.5703125" style="2" customWidth="1"/>
    <col min="5" max="5" width="22.42578125" style="2" customWidth="1"/>
    <col min="6" max="9" width="22" style="2" customWidth="1"/>
    <col min="10" max="10" width="34.140625" style="2" bestFit="1" customWidth="1"/>
    <col min="11" max="11" width="23.140625" style="2" bestFit="1" customWidth="1"/>
    <col min="12" max="12" width="7.7109375" style="2" customWidth="1"/>
  </cols>
  <sheetData>
    <row r="1" spans="1:12" s="19" customFormat="1" ht="16.5" x14ac:dyDescent="0.3">
      <c r="A1" s="3"/>
    </row>
    <row r="2" spans="1:12" s="19" customFormat="1" ht="16.5" x14ac:dyDescent="0.3">
      <c r="A2" s="3"/>
    </row>
    <row r="3" spans="1:12" s="19" customFormat="1" ht="16.5" x14ac:dyDescent="0.3">
      <c r="A3" s="3"/>
    </row>
    <row r="4" spans="1:12" s="19" customFormat="1" ht="20.25" x14ac:dyDescent="0.35">
      <c r="A4" s="3"/>
      <c r="B4" s="210"/>
      <c r="C4" s="232" t="s">
        <v>83</v>
      </c>
      <c r="D4" s="211"/>
      <c r="E4" s="211"/>
      <c r="F4" s="211"/>
      <c r="G4" s="155"/>
      <c r="H4" s="233"/>
      <c r="I4" s="233"/>
      <c r="J4" s="155"/>
      <c r="K4" s="280" t="s">
        <v>124</v>
      </c>
      <c r="L4" s="281" t="str">
        <f>'010'!E8</f>
        <v>1234</v>
      </c>
    </row>
    <row r="5" spans="1:12" s="19" customFormat="1" ht="16.5" x14ac:dyDescent="0.3">
      <c r="A5" s="3"/>
      <c r="B5" s="213"/>
      <c r="C5" s="213"/>
      <c r="D5" s="214"/>
      <c r="E5" s="214"/>
      <c r="F5" s="214"/>
      <c r="G5" s="215"/>
    </row>
    <row r="6" spans="1:12" s="19" customFormat="1" ht="17.25" x14ac:dyDescent="0.3">
      <c r="A6" s="3"/>
      <c r="B6" s="213"/>
      <c r="C6" s="511" t="s">
        <v>1080</v>
      </c>
      <c r="D6" s="211"/>
      <c r="E6" s="211"/>
      <c r="F6" s="211"/>
      <c r="G6" s="155"/>
      <c r="H6" s="233"/>
      <c r="I6" s="233"/>
      <c r="J6" s="233"/>
      <c r="K6" s="233"/>
      <c r="L6" s="102"/>
    </row>
    <row r="7" spans="1:12" s="19" customFormat="1" ht="17.25" x14ac:dyDescent="0.3">
      <c r="A7" s="3"/>
      <c r="B7" s="213"/>
      <c r="C7" s="103"/>
      <c r="D7" s="214"/>
      <c r="E7" s="214"/>
      <c r="F7" s="214"/>
      <c r="G7" s="215"/>
      <c r="H7" s="214"/>
      <c r="I7" s="102"/>
      <c r="J7" s="102"/>
      <c r="K7" s="102"/>
      <c r="L7" s="102"/>
    </row>
    <row r="8" spans="1:12" s="19" customFormat="1" ht="17.25" x14ac:dyDescent="0.3">
      <c r="B8" s="213"/>
      <c r="C8" s="234" t="s">
        <v>970</v>
      </c>
      <c r="D8" s="235"/>
      <c r="E8" s="235"/>
      <c r="F8" s="235"/>
      <c r="G8" s="236"/>
      <c r="H8" s="235"/>
      <c r="I8" s="237"/>
      <c r="J8" s="237"/>
      <c r="K8" s="237"/>
      <c r="L8" s="237"/>
    </row>
    <row r="9" spans="1:12" s="19" customFormat="1" ht="16.5" x14ac:dyDescent="0.3"/>
    <row r="10" spans="1:12" s="19" customFormat="1" ht="130.5" customHeight="1" x14ac:dyDescent="0.3">
      <c r="C10" s="914" t="s">
        <v>2150</v>
      </c>
      <c r="D10" s="915"/>
      <c r="E10" s="915"/>
      <c r="F10" s="915"/>
      <c r="G10" s="915"/>
      <c r="H10" s="915"/>
      <c r="I10" s="915"/>
      <c r="J10" s="915"/>
      <c r="K10" s="915"/>
      <c r="L10" s="282"/>
    </row>
    <row r="11" spans="1:12" s="19" customFormat="1" ht="16.5" x14ac:dyDescent="0.3"/>
    <row r="12" spans="1:12" s="19" customFormat="1" ht="17.25" x14ac:dyDescent="0.3">
      <c r="C12" s="238" t="s">
        <v>971</v>
      </c>
    </row>
    <row r="14" spans="1:12" s="19" customFormat="1" ht="9.9499999999999993" customHeight="1" x14ac:dyDescent="0.3">
      <c r="C14" s="831" t="s">
        <v>988</v>
      </c>
      <c r="D14" s="832"/>
      <c r="E14" s="832"/>
      <c r="F14" s="832"/>
      <c r="G14" s="832"/>
      <c r="H14" s="832"/>
      <c r="I14" s="833"/>
      <c r="J14" s="249"/>
      <c r="K14" s="250"/>
      <c r="L14" s="250"/>
    </row>
    <row r="15" spans="1:12" s="19" customFormat="1" ht="9.9499999999999993" customHeight="1" x14ac:dyDescent="0.3">
      <c r="C15" s="834"/>
      <c r="D15" s="835"/>
      <c r="E15" s="835"/>
      <c r="F15" s="835"/>
      <c r="G15" s="835"/>
      <c r="H15" s="835"/>
      <c r="I15" s="836"/>
      <c r="J15" s="251"/>
      <c r="K15" s="96"/>
      <c r="L15" s="96"/>
    </row>
    <row r="16" spans="1:12" s="19" customFormat="1" ht="20.100000000000001" customHeight="1" x14ac:dyDescent="0.3">
      <c r="C16" s="930" t="s">
        <v>1081</v>
      </c>
      <c r="D16" s="931"/>
      <c r="E16" s="93" t="s">
        <v>172</v>
      </c>
      <c r="F16" s="93" t="s">
        <v>173</v>
      </c>
      <c r="G16" s="93" t="s">
        <v>184</v>
      </c>
      <c r="H16" s="93" t="s">
        <v>185</v>
      </c>
      <c r="I16" s="93" t="s">
        <v>186</v>
      </c>
      <c r="J16" s="96"/>
      <c r="K16" s="96"/>
      <c r="L16" s="96"/>
    </row>
    <row r="17" spans="3:12" s="19" customFormat="1" ht="20.100000000000001" customHeight="1" x14ac:dyDescent="0.3">
      <c r="C17" s="864" t="s">
        <v>1082</v>
      </c>
      <c r="D17" s="932"/>
      <c r="E17" s="252" t="s">
        <v>222</v>
      </c>
      <c r="F17" s="253" t="s">
        <v>223</v>
      </c>
      <c r="G17" s="253" t="s">
        <v>224</v>
      </c>
      <c r="H17" s="253" t="s">
        <v>225</v>
      </c>
      <c r="I17" s="254" t="s">
        <v>227</v>
      </c>
      <c r="J17" s="96"/>
      <c r="K17" s="96"/>
      <c r="L17" s="96"/>
    </row>
    <row r="18" spans="3:12" s="19" customFormat="1" ht="24.95" customHeight="1" x14ac:dyDescent="0.3">
      <c r="C18" s="436">
        <v>1</v>
      </c>
      <c r="D18" s="219" t="s">
        <v>222</v>
      </c>
      <c r="E18" s="439" t="s">
        <v>2103</v>
      </c>
      <c r="F18" s="255"/>
      <c r="G18" s="255"/>
      <c r="H18" s="255"/>
      <c r="I18" s="256"/>
      <c r="J18" s="96"/>
      <c r="K18" s="96"/>
      <c r="L18" s="96"/>
    </row>
    <row r="19" spans="3:12" s="19" customFormat="1" ht="24.95" customHeight="1" x14ac:dyDescent="0.3">
      <c r="C19" s="436">
        <v>2</v>
      </c>
      <c r="D19" s="219" t="s">
        <v>223</v>
      </c>
      <c r="E19" s="255"/>
      <c r="F19" s="439" t="s">
        <v>2104</v>
      </c>
      <c r="G19" s="255"/>
      <c r="H19" s="255"/>
      <c r="I19" s="256"/>
      <c r="J19" s="96"/>
      <c r="K19" s="96"/>
      <c r="L19" s="96"/>
    </row>
    <row r="20" spans="3:12" s="19" customFormat="1" ht="24.95" customHeight="1" x14ac:dyDescent="0.3">
      <c r="C20" s="436">
        <v>3</v>
      </c>
      <c r="D20" s="219" t="s">
        <v>224</v>
      </c>
      <c r="E20" s="255"/>
      <c r="F20" s="255"/>
      <c r="G20" s="439" t="s">
        <v>2105</v>
      </c>
      <c r="H20" s="255"/>
      <c r="I20" s="256"/>
      <c r="J20" s="96"/>
      <c r="K20" s="96"/>
      <c r="L20" s="96"/>
    </row>
    <row r="21" spans="3:12" s="19" customFormat="1" ht="24.95" customHeight="1" x14ac:dyDescent="0.3">
      <c r="C21" s="436">
        <v>4</v>
      </c>
      <c r="D21" s="219" t="s">
        <v>225</v>
      </c>
      <c r="E21" s="255"/>
      <c r="F21" s="255"/>
      <c r="G21" s="255"/>
      <c r="H21" s="439" t="s">
        <v>2106</v>
      </c>
      <c r="I21" s="256"/>
      <c r="J21" s="96"/>
      <c r="K21" s="96"/>
      <c r="L21" s="96"/>
    </row>
    <row r="22" spans="3:12" s="19" customFormat="1" ht="24.95" customHeight="1" x14ac:dyDescent="0.3">
      <c r="C22" s="436">
        <v>5</v>
      </c>
      <c r="D22" s="219" t="s">
        <v>227</v>
      </c>
      <c r="E22" s="255"/>
      <c r="F22" s="255"/>
      <c r="G22" s="255"/>
      <c r="H22" s="255"/>
      <c r="I22" s="439" t="s">
        <v>2107</v>
      </c>
      <c r="J22" s="257"/>
      <c r="K22" s="257"/>
      <c r="L22" s="257"/>
    </row>
    <row r="23" spans="3:12" x14ac:dyDescent="0.25">
      <c r="C23" s="3"/>
      <c r="D23" s="3"/>
      <c r="E23" s="3"/>
      <c r="F23" s="3"/>
      <c r="G23" s="3"/>
      <c r="H23" s="3"/>
      <c r="I23" s="3"/>
    </row>
    <row r="24" spans="3:12" ht="20.100000000000001" customHeight="1" x14ac:dyDescent="0.25">
      <c r="C24" s="933" t="s">
        <v>1083</v>
      </c>
      <c r="D24" s="934"/>
      <c r="E24" s="935"/>
      <c r="F24" s="945">
        <v>0</v>
      </c>
      <c r="G24" s="936"/>
      <c r="H24" s="3"/>
      <c r="I24" s="3"/>
    </row>
    <row r="25" spans="3:12" ht="20.100000000000001" customHeight="1" x14ac:dyDescent="0.25">
      <c r="C25" s="933" t="s">
        <v>1084</v>
      </c>
      <c r="D25" s="934"/>
      <c r="E25" s="935"/>
      <c r="F25" s="945">
        <v>0</v>
      </c>
      <c r="G25" s="936"/>
      <c r="H25" s="3"/>
      <c r="I25" s="3"/>
    </row>
    <row r="26" spans="3:12" ht="20.100000000000001" customHeight="1" x14ac:dyDescent="0.25">
      <c r="C26" s="933" t="s">
        <v>988</v>
      </c>
      <c r="D26" s="934"/>
      <c r="E26" s="935"/>
      <c r="F26" s="945">
        <v>0</v>
      </c>
      <c r="G26" s="936"/>
      <c r="H26" s="283"/>
      <c r="I26" s="3"/>
    </row>
    <row r="28" spans="3:12" s="19" customFormat="1" ht="17.25" x14ac:dyDescent="0.3">
      <c r="C28" s="74" t="s">
        <v>980</v>
      </c>
    </row>
    <row r="29" spans="3:12" s="19" customFormat="1" ht="16.5" x14ac:dyDescent="0.3"/>
    <row r="30" spans="3:12" s="19" customFormat="1" ht="18" customHeight="1" x14ac:dyDescent="0.3">
      <c r="C30" s="828" t="s">
        <v>31</v>
      </c>
      <c r="D30" s="829"/>
      <c r="E30" s="829"/>
      <c r="F30" s="829"/>
      <c r="G30" s="829"/>
      <c r="H30" s="829"/>
      <c r="I30" s="829"/>
      <c r="J30" s="829"/>
      <c r="K30" s="829"/>
      <c r="L30" s="284"/>
    </row>
    <row r="32" spans="3:12" ht="17.25" x14ac:dyDescent="0.3">
      <c r="C32" s="103"/>
      <c r="D32" s="214"/>
      <c r="E32" s="214"/>
      <c r="F32" s="214"/>
      <c r="G32" s="215"/>
      <c r="H32" s="214"/>
      <c r="I32" s="102"/>
      <c r="J32" s="102"/>
      <c r="K32" s="102"/>
      <c r="L32" s="102"/>
    </row>
    <row r="33" spans="3:12" ht="17.25" x14ac:dyDescent="0.3">
      <c r="C33" s="234" t="s">
        <v>981</v>
      </c>
      <c r="D33" s="235"/>
      <c r="E33" s="235"/>
      <c r="F33" s="235"/>
      <c r="G33" s="236"/>
      <c r="H33" s="235"/>
      <c r="I33" s="237"/>
      <c r="J33" s="237"/>
      <c r="K33" s="237"/>
      <c r="L33" s="237"/>
    </row>
    <row r="34" spans="3:12" ht="16.5" x14ac:dyDescent="0.3">
      <c r="C34" s="19"/>
      <c r="D34" s="19"/>
      <c r="E34" s="19"/>
      <c r="F34" s="19"/>
      <c r="G34" s="19"/>
      <c r="H34" s="19"/>
      <c r="I34" s="19"/>
      <c r="J34" s="19"/>
      <c r="K34" s="19"/>
      <c r="L34" s="19"/>
    </row>
    <row r="35" spans="3:12" ht="127.5" customHeight="1" x14ac:dyDescent="0.25">
      <c r="C35" s="937" t="s">
        <v>3071</v>
      </c>
      <c r="D35" s="938"/>
      <c r="E35" s="938"/>
      <c r="F35" s="938"/>
      <c r="G35" s="938"/>
      <c r="H35" s="938"/>
      <c r="I35" s="938"/>
      <c r="J35" s="938"/>
      <c r="K35" s="938"/>
      <c r="L35" s="282"/>
    </row>
    <row r="36" spans="3:12" s="2" customFormat="1" x14ac:dyDescent="0.25">
      <c r="C36" s="263"/>
      <c r="D36" s="263"/>
      <c r="E36" s="263"/>
      <c r="F36" s="263"/>
      <c r="G36" s="263"/>
      <c r="H36" s="263"/>
      <c r="I36" s="263"/>
      <c r="J36" s="263"/>
      <c r="K36" s="263"/>
      <c r="L36" s="263"/>
    </row>
    <row r="37" spans="3:12" ht="17.25" x14ac:dyDescent="0.3">
      <c r="C37" s="238" t="s">
        <v>971</v>
      </c>
      <c r="D37" s="19"/>
      <c r="E37" s="19"/>
      <c r="F37" s="19"/>
      <c r="G37" s="19"/>
      <c r="H37" s="19"/>
      <c r="I37" s="19"/>
      <c r="J37" s="19"/>
      <c r="K37" s="19"/>
      <c r="L37" s="19"/>
    </row>
    <row r="38" spans="3:12" ht="16.5" customHeight="1" x14ac:dyDescent="0.25"/>
    <row r="39" spans="3:12" s="19" customFormat="1" ht="9.9499999999999993" customHeight="1" x14ac:dyDescent="0.3">
      <c r="C39" s="831" t="s">
        <v>988</v>
      </c>
      <c r="D39" s="832"/>
      <c r="E39" s="832"/>
      <c r="F39" s="832"/>
      <c r="G39" s="832"/>
      <c r="H39" s="832"/>
      <c r="I39" s="833"/>
      <c r="J39" s="249"/>
      <c r="K39" s="250"/>
      <c r="L39" s="250"/>
    </row>
    <row r="40" spans="3:12" s="19" customFormat="1" ht="9.9499999999999993" customHeight="1" x14ac:dyDescent="0.3">
      <c r="C40" s="834"/>
      <c r="D40" s="835"/>
      <c r="E40" s="835"/>
      <c r="F40" s="835"/>
      <c r="G40" s="835"/>
      <c r="H40" s="835"/>
      <c r="I40" s="836"/>
      <c r="J40" s="251"/>
      <c r="K40" s="96"/>
      <c r="L40" s="96"/>
    </row>
    <row r="41" spans="3:12" s="19" customFormat="1" ht="20.100000000000001" customHeight="1" x14ac:dyDescent="0.3">
      <c r="C41" s="930" t="s">
        <v>192</v>
      </c>
      <c r="D41" s="931"/>
      <c r="E41" s="93" t="s">
        <v>187</v>
      </c>
      <c r="F41" s="93" t="s">
        <v>188</v>
      </c>
      <c r="G41" s="93" t="s">
        <v>189</v>
      </c>
      <c r="H41" s="93" t="s">
        <v>190</v>
      </c>
      <c r="I41" s="93" t="s">
        <v>191</v>
      </c>
      <c r="J41" s="96"/>
      <c r="K41" s="96"/>
      <c r="L41" s="96"/>
    </row>
    <row r="42" spans="3:12" s="19" customFormat="1" ht="20.100000000000001" customHeight="1" x14ac:dyDescent="0.3">
      <c r="C42" s="864" t="s">
        <v>1085</v>
      </c>
      <c r="D42" s="932"/>
      <c r="E42" s="252" t="s">
        <v>222</v>
      </c>
      <c r="F42" s="253" t="s">
        <v>223</v>
      </c>
      <c r="G42" s="253" t="s">
        <v>224</v>
      </c>
      <c r="H42" s="253" t="s">
        <v>225</v>
      </c>
      <c r="I42" s="254" t="s">
        <v>227</v>
      </c>
      <c r="J42" s="96"/>
      <c r="K42" s="96"/>
      <c r="L42" s="96"/>
    </row>
    <row r="43" spans="3:12" s="19" customFormat="1" ht="24.95" customHeight="1" x14ac:dyDescent="0.3">
      <c r="C43" s="436">
        <v>1</v>
      </c>
      <c r="D43" s="219" t="s">
        <v>222</v>
      </c>
      <c r="E43" s="439" t="s">
        <v>2103</v>
      </c>
      <c r="F43" s="255"/>
      <c r="G43" s="255"/>
      <c r="H43" s="255"/>
      <c r="I43" s="256"/>
      <c r="J43" s="96"/>
      <c r="K43" s="96"/>
      <c r="L43" s="96"/>
    </row>
    <row r="44" spans="3:12" s="19" customFormat="1" ht="24.95" customHeight="1" x14ac:dyDescent="0.3">
      <c r="C44" s="436">
        <v>2</v>
      </c>
      <c r="D44" s="219" t="s">
        <v>223</v>
      </c>
      <c r="E44" s="255"/>
      <c r="F44" s="439" t="s">
        <v>2104</v>
      </c>
      <c r="G44" s="255"/>
      <c r="H44" s="255"/>
      <c r="I44" s="256"/>
      <c r="J44" s="96"/>
      <c r="K44" s="96"/>
      <c r="L44" s="96"/>
    </row>
    <row r="45" spans="3:12" s="19" customFormat="1" ht="24.95" customHeight="1" x14ac:dyDescent="0.3">
      <c r="C45" s="436">
        <v>3</v>
      </c>
      <c r="D45" s="219" t="s">
        <v>224</v>
      </c>
      <c r="E45" s="255"/>
      <c r="F45" s="255"/>
      <c r="G45" s="439" t="s">
        <v>2105</v>
      </c>
      <c r="H45" s="255"/>
      <c r="I45" s="256"/>
      <c r="J45" s="96"/>
      <c r="K45" s="96"/>
      <c r="L45" s="96"/>
    </row>
    <row r="46" spans="3:12" s="19" customFormat="1" ht="24.95" customHeight="1" x14ac:dyDescent="0.3">
      <c r="C46" s="436">
        <v>4</v>
      </c>
      <c r="D46" s="219" t="s">
        <v>225</v>
      </c>
      <c r="E46" s="255"/>
      <c r="F46" s="255"/>
      <c r="G46" s="255"/>
      <c r="H46" s="439" t="s">
        <v>2106</v>
      </c>
      <c r="I46" s="256"/>
      <c r="J46" s="96"/>
      <c r="K46" s="96"/>
      <c r="L46" s="96"/>
    </row>
    <row r="47" spans="3:12" s="19" customFormat="1" ht="24.95" customHeight="1" x14ac:dyDescent="0.3">
      <c r="C47" s="436">
        <v>5</v>
      </c>
      <c r="D47" s="219" t="s">
        <v>227</v>
      </c>
      <c r="E47" s="255"/>
      <c r="F47" s="255"/>
      <c r="G47" s="255"/>
      <c r="H47" s="255"/>
      <c r="I47" s="439" t="s">
        <v>2107</v>
      </c>
      <c r="J47" s="257"/>
      <c r="K47" s="257"/>
      <c r="L47" s="257"/>
    </row>
    <row r="48" spans="3:12" s="2" customFormat="1" x14ac:dyDescent="0.25">
      <c r="C48" s="285"/>
      <c r="D48" s="240"/>
      <c r="E48" s="286"/>
      <c r="F48" s="286"/>
      <c r="G48" s="286"/>
      <c r="H48" s="286"/>
      <c r="I48" s="287"/>
    </row>
    <row r="49" spans="3:12" s="2" customFormat="1" x14ac:dyDescent="0.25">
      <c r="C49" s="3"/>
      <c r="D49" s="3"/>
      <c r="E49" s="3"/>
      <c r="F49" s="3"/>
      <c r="G49" s="3"/>
      <c r="H49" s="3"/>
      <c r="I49" s="3"/>
    </row>
    <row r="50" spans="3:12" s="2" customFormat="1" ht="20.100000000000001" customHeight="1" x14ac:dyDescent="0.25">
      <c r="C50" s="933" t="s">
        <v>2166</v>
      </c>
      <c r="D50" s="934"/>
      <c r="E50" s="935"/>
      <c r="F50" s="943">
        <v>0</v>
      </c>
      <c r="G50" s="944"/>
      <c r="H50" s="3"/>
      <c r="I50" s="3"/>
    </row>
    <row r="51" spans="3:12" s="2" customFormat="1" ht="20.100000000000001" customHeight="1" x14ac:dyDescent="0.25">
      <c r="C51" s="933" t="s">
        <v>2167</v>
      </c>
      <c r="D51" s="934"/>
      <c r="E51" s="935"/>
      <c r="F51" s="943">
        <v>0</v>
      </c>
      <c r="G51" s="944"/>
      <c r="H51" s="3"/>
      <c r="I51" s="3"/>
    </row>
    <row r="52" spans="3:12" s="2" customFormat="1" ht="20.100000000000001" customHeight="1" x14ac:dyDescent="0.25">
      <c r="C52" s="933" t="s">
        <v>988</v>
      </c>
      <c r="D52" s="934"/>
      <c r="E52" s="935"/>
      <c r="F52" s="943">
        <v>0</v>
      </c>
      <c r="G52" s="944"/>
      <c r="H52" s="3"/>
      <c r="I52" s="3"/>
    </row>
    <row r="53" spans="3:12" s="2" customFormat="1" x14ac:dyDescent="0.25"/>
    <row r="54" spans="3:12" s="2" customFormat="1" ht="17.25" x14ac:dyDescent="0.3">
      <c r="C54" s="74" t="s">
        <v>980</v>
      </c>
      <c r="D54" s="19"/>
      <c r="E54" s="19"/>
      <c r="F54" s="19"/>
      <c r="G54" s="19"/>
      <c r="H54" s="19"/>
      <c r="I54" s="19"/>
      <c r="J54" s="19"/>
      <c r="K54" s="19"/>
      <c r="L54" s="19"/>
    </row>
    <row r="55" spans="3:12" s="2" customFormat="1" ht="16.5" x14ac:dyDescent="0.3">
      <c r="C55" s="19"/>
      <c r="D55" s="19"/>
      <c r="E55" s="19"/>
      <c r="F55" s="19"/>
      <c r="G55" s="19"/>
      <c r="H55" s="19"/>
      <c r="I55" s="19"/>
      <c r="J55" s="19"/>
      <c r="K55" s="19"/>
      <c r="L55" s="19"/>
    </row>
    <row r="56" spans="3:12" s="2" customFormat="1" ht="20.25" customHeight="1" x14ac:dyDescent="0.25">
      <c r="C56" s="828" t="s">
        <v>31</v>
      </c>
      <c r="D56" s="829"/>
      <c r="E56" s="829"/>
      <c r="F56" s="829"/>
      <c r="G56" s="829"/>
      <c r="H56" s="829"/>
      <c r="I56" s="829"/>
      <c r="J56" s="829"/>
      <c r="K56" s="829"/>
      <c r="L56" s="284"/>
    </row>
    <row r="57" spans="3:12" s="2" customFormat="1" x14ac:dyDescent="0.25"/>
    <row r="58" spans="3:12" ht="17.25" x14ac:dyDescent="0.3">
      <c r="C58" s="234" t="s">
        <v>991</v>
      </c>
      <c r="D58" s="235"/>
      <c r="E58" s="235"/>
      <c r="F58" s="235"/>
      <c r="G58" s="236"/>
      <c r="H58" s="235"/>
      <c r="I58" s="237"/>
      <c r="J58" s="237"/>
      <c r="K58" s="237"/>
      <c r="L58" s="237"/>
    </row>
    <row r="59" spans="3:12" ht="16.5" x14ac:dyDescent="0.3">
      <c r="C59" s="19"/>
      <c r="D59" s="19"/>
      <c r="E59" s="19"/>
      <c r="F59" s="19"/>
      <c r="G59" s="19"/>
      <c r="H59" s="19"/>
      <c r="I59" s="19"/>
      <c r="J59" s="19"/>
      <c r="K59" s="19"/>
      <c r="L59" s="19"/>
    </row>
    <row r="60" spans="3:12" ht="127.5" customHeight="1" x14ac:dyDescent="0.25">
      <c r="C60" s="914" t="s">
        <v>2152</v>
      </c>
      <c r="D60" s="915"/>
      <c r="E60" s="915"/>
      <c r="F60" s="915"/>
      <c r="G60" s="915"/>
      <c r="H60" s="915"/>
      <c r="I60" s="915"/>
      <c r="J60" s="915"/>
      <c r="K60" s="915"/>
      <c r="L60" s="282"/>
    </row>
    <row r="61" spans="3:12" ht="16.5" x14ac:dyDescent="0.3">
      <c r="C61" s="19"/>
      <c r="D61" s="19"/>
      <c r="E61" s="19"/>
      <c r="F61" s="19"/>
      <c r="G61" s="19"/>
      <c r="H61" s="19"/>
      <c r="I61" s="19"/>
      <c r="J61" s="19"/>
      <c r="K61" s="19"/>
      <c r="L61" s="19"/>
    </row>
    <row r="62" spans="3:12" ht="17.25" x14ac:dyDescent="0.3">
      <c r="C62" s="238" t="s">
        <v>971</v>
      </c>
      <c r="D62" s="19"/>
      <c r="E62" s="19"/>
      <c r="F62" s="19"/>
      <c r="G62" s="19"/>
      <c r="H62" s="19"/>
      <c r="I62" s="19"/>
      <c r="J62" s="19"/>
      <c r="K62" s="19"/>
      <c r="L62" s="19"/>
    </row>
    <row r="64" spans="3:12" s="19" customFormat="1" ht="9.9499999999999993" customHeight="1" x14ac:dyDescent="0.3">
      <c r="C64" s="831" t="s">
        <v>988</v>
      </c>
      <c r="D64" s="832"/>
      <c r="E64" s="832"/>
      <c r="F64" s="832"/>
      <c r="G64" s="832"/>
      <c r="H64" s="832"/>
      <c r="I64" s="833"/>
      <c r="J64" s="249"/>
      <c r="K64" s="250"/>
      <c r="L64" s="250"/>
    </row>
    <row r="65" spans="3:12" s="19" customFormat="1" ht="9.9499999999999993" customHeight="1" x14ac:dyDescent="0.3">
      <c r="C65" s="834"/>
      <c r="D65" s="835"/>
      <c r="E65" s="835"/>
      <c r="F65" s="835"/>
      <c r="G65" s="835"/>
      <c r="H65" s="835"/>
      <c r="I65" s="836"/>
      <c r="J65" s="251"/>
      <c r="K65" s="96"/>
      <c r="L65" s="96"/>
    </row>
    <row r="66" spans="3:12" s="19" customFormat="1" ht="20.100000000000001" customHeight="1" x14ac:dyDescent="0.3">
      <c r="C66" s="930" t="s">
        <v>192</v>
      </c>
      <c r="D66" s="931"/>
      <c r="E66" s="93" t="s">
        <v>354</v>
      </c>
      <c r="F66" s="93" t="s">
        <v>355</v>
      </c>
      <c r="G66" s="93" t="s">
        <v>780</v>
      </c>
      <c r="H66" s="93" t="s">
        <v>781</v>
      </c>
      <c r="I66" s="93" t="s">
        <v>782</v>
      </c>
      <c r="J66" s="96"/>
      <c r="K66" s="96"/>
      <c r="L66" s="96"/>
    </row>
    <row r="67" spans="3:12" s="19" customFormat="1" ht="20.100000000000001" customHeight="1" x14ac:dyDescent="0.3">
      <c r="C67" s="864" t="s">
        <v>2153</v>
      </c>
      <c r="D67" s="932"/>
      <c r="E67" s="252" t="s">
        <v>222</v>
      </c>
      <c r="F67" s="253" t="s">
        <v>223</v>
      </c>
      <c r="G67" s="253" t="s">
        <v>224</v>
      </c>
      <c r="H67" s="253" t="s">
        <v>225</v>
      </c>
      <c r="I67" s="254" t="s">
        <v>227</v>
      </c>
      <c r="J67" s="96"/>
      <c r="K67" s="96"/>
      <c r="L67" s="96"/>
    </row>
    <row r="68" spans="3:12" s="19" customFormat="1" ht="24.95" customHeight="1" x14ac:dyDescent="0.3">
      <c r="C68" s="436">
        <v>1</v>
      </c>
      <c r="D68" s="219" t="s">
        <v>222</v>
      </c>
      <c r="E68" s="439" t="s">
        <v>2103</v>
      </c>
      <c r="F68" s="255"/>
      <c r="G68" s="255"/>
      <c r="H68" s="255"/>
      <c r="I68" s="256"/>
      <c r="J68" s="96"/>
      <c r="K68" s="96"/>
      <c r="L68" s="96"/>
    </row>
    <row r="69" spans="3:12" s="19" customFormat="1" ht="24.95" customHeight="1" x14ac:dyDescent="0.3">
      <c r="C69" s="436">
        <v>2</v>
      </c>
      <c r="D69" s="219" t="s">
        <v>223</v>
      </c>
      <c r="E69" s="255"/>
      <c r="F69" s="439" t="s">
        <v>2104</v>
      </c>
      <c r="G69" s="255"/>
      <c r="H69" s="255"/>
      <c r="I69" s="256"/>
      <c r="J69" s="96"/>
      <c r="K69" s="96"/>
      <c r="L69" s="96"/>
    </row>
    <row r="70" spans="3:12" s="19" customFormat="1" ht="24.95" customHeight="1" x14ac:dyDescent="0.3">
      <c r="C70" s="436">
        <v>3</v>
      </c>
      <c r="D70" s="219" t="s">
        <v>224</v>
      </c>
      <c r="E70" s="255"/>
      <c r="F70" s="255"/>
      <c r="G70" s="439" t="s">
        <v>2105</v>
      </c>
      <c r="H70" s="255"/>
      <c r="I70" s="256"/>
      <c r="J70" s="96"/>
      <c r="K70" s="96"/>
      <c r="L70" s="96"/>
    </row>
    <row r="71" spans="3:12" s="19" customFormat="1" ht="24.95" customHeight="1" x14ac:dyDescent="0.3">
      <c r="C71" s="436">
        <v>4</v>
      </c>
      <c r="D71" s="219" t="s">
        <v>225</v>
      </c>
      <c r="E71" s="255"/>
      <c r="F71" s="255"/>
      <c r="G71" s="255"/>
      <c r="H71" s="439" t="s">
        <v>2106</v>
      </c>
      <c r="I71" s="256"/>
      <c r="J71" s="96"/>
      <c r="K71" s="96"/>
      <c r="L71" s="96"/>
    </row>
    <row r="72" spans="3:12" s="19" customFormat="1" ht="24.95" customHeight="1" x14ac:dyDescent="0.3">
      <c r="C72" s="436">
        <v>5</v>
      </c>
      <c r="D72" s="219" t="s">
        <v>227</v>
      </c>
      <c r="E72" s="255"/>
      <c r="F72" s="255"/>
      <c r="G72" s="255"/>
      <c r="H72" s="255"/>
      <c r="I72" s="439" t="s">
        <v>2107</v>
      </c>
      <c r="J72" s="257"/>
      <c r="K72" s="257"/>
      <c r="L72" s="257"/>
    </row>
    <row r="73" spans="3:12" s="2" customFormat="1" x14ac:dyDescent="0.25">
      <c r="C73" s="3"/>
      <c r="D73" s="3"/>
      <c r="E73" s="3"/>
      <c r="F73" s="3"/>
      <c r="G73" s="3"/>
      <c r="H73" s="3"/>
      <c r="I73" s="3"/>
    </row>
    <row r="74" spans="3:12" s="2" customFormat="1" ht="20.100000000000001" customHeight="1" x14ac:dyDescent="0.25">
      <c r="C74" s="933" t="s">
        <v>192</v>
      </c>
      <c r="D74" s="934"/>
      <c r="E74" s="935"/>
      <c r="F74" s="936">
        <v>0</v>
      </c>
      <c r="G74" s="936"/>
      <c r="H74" s="3"/>
      <c r="I74" s="3"/>
    </row>
    <row r="75" spans="3:12" s="2" customFormat="1" ht="20.100000000000001" customHeight="1" x14ac:dyDescent="0.25">
      <c r="C75" s="933" t="s">
        <v>2153</v>
      </c>
      <c r="D75" s="934"/>
      <c r="E75" s="935"/>
      <c r="F75" s="936">
        <v>0</v>
      </c>
      <c r="G75" s="936"/>
      <c r="H75" s="3"/>
      <c r="I75" s="3"/>
    </row>
    <row r="76" spans="3:12" s="2" customFormat="1" ht="20.100000000000001" customHeight="1" x14ac:dyDescent="0.25">
      <c r="C76" s="933" t="s">
        <v>988</v>
      </c>
      <c r="D76" s="934"/>
      <c r="E76" s="935"/>
      <c r="F76" s="936">
        <v>0</v>
      </c>
      <c r="G76" s="936"/>
      <c r="H76" s="3"/>
      <c r="I76" s="3"/>
    </row>
    <row r="77" spans="3:12" s="2" customFormat="1" x14ac:dyDescent="0.25"/>
    <row r="78" spans="3:12" s="2" customFormat="1" ht="17.25" x14ac:dyDescent="0.3">
      <c r="C78" s="74" t="s">
        <v>980</v>
      </c>
      <c r="D78" s="19"/>
      <c r="E78" s="19"/>
      <c r="F78" s="19"/>
      <c r="G78" s="19"/>
      <c r="H78" s="19"/>
      <c r="I78" s="19"/>
      <c r="J78" s="19"/>
      <c r="K78" s="19"/>
      <c r="L78" s="19"/>
    </row>
    <row r="79" spans="3:12" s="2" customFormat="1" ht="16.5" x14ac:dyDescent="0.3">
      <c r="C79" s="19"/>
      <c r="D79" s="19"/>
      <c r="E79" s="19"/>
      <c r="F79" s="19"/>
      <c r="G79" s="19"/>
      <c r="H79" s="19"/>
      <c r="I79" s="19"/>
      <c r="J79" s="19"/>
      <c r="K79" s="19"/>
      <c r="L79" s="19"/>
    </row>
    <row r="80" spans="3:12" s="2" customFormat="1" ht="18" customHeight="1" x14ac:dyDescent="0.25">
      <c r="C80" s="828" t="s">
        <v>31</v>
      </c>
      <c r="D80" s="829"/>
      <c r="E80" s="829"/>
      <c r="F80" s="829"/>
      <c r="G80" s="829"/>
      <c r="H80" s="829"/>
      <c r="I80" s="829"/>
      <c r="J80" s="829"/>
      <c r="K80" s="829"/>
      <c r="L80" s="284"/>
    </row>
    <row r="81" spans="3:12" s="2" customFormat="1" x14ac:dyDescent="0.25"/>
    <row r="82" spans="3:12" ht="18.75" customHeight="1" x14ac:dyDescent="0.3">
      <c r="C82" s="103"/>
      <c r="D82" s="214"/>
      <c r="E82" s="214"/>
      <c r="F82" s="214"/>
      <c r="G82" s="215"/>
      <c r="H82" s="214"/>
      <c r="I82" s="102"/>
      <c r="J82" s="102"/>
      <c r="K82" s="102"/>
      <c r="L82" s="102"/>
    </row>
    <row r="83" spans="3:12" ht="17.25" x14ac:dyDescent="0.3">
      <c r="C83" s="234" t="s">
        <v>1000</v>
      </c>
      <c r="D83" s="235"/>
      <c r="E83" s="235"/>
      <c r="F83" s="235"/>
      <c r="G83" s="236"/>
      <c r="H83" s="235"/>
      <c r="I83" s="237"/>
      <c r="J83" s="237"/>
      <c r="K83" s="237"/>
      <c r="L83" s="237"/>
    </row>
    <row r="84" spans="3:12" ht="16.5" x14ac:dyDescent="0.3">
      <c r="C84" s="19"/>
      <c r="D84" s="19"/>
      <c r="E84" s="19"/>
      <c r="F84" s="19"/>
      <c r="G84" s="19"/>
      <c r="H84" s="19"/>
      <c r="I84" s="19"/>
      <c r="J84" s="19"/>
      <c r="K84" s="19"/>
      <c r="L84" s="19"/>
    </row>
    <row r="85" spans="3:12" ht="57.75" customHeight="1" x14ac:dyDescent="0.25">
      <c r="C85" s="914" t="s">
        <v>2151</v>
      </c>
      <c r="D85" s="915"/>
      <c r="E85" s="915"/>
      <c r="F85" s="915"/>
      <c r="G85" s="915"/>
      <c r="H85" s="915"/>
      <c r="I85" s="915"/>
      <c r="J85" s="915"/>
      <c r="K85" s="915"/>
      <c r="L85" s="282"/>
    </row>
    <row r="86" spans="3:12" s="2" customFormat="1" ht="24.75" customHeight="1" x14ac:dyDescent="0.25">
      <c r="C86" s="263"/>
      <c r="D86" s="263"/>
      <c r="E86" s="263"/>
      <c r="F86" s="263"/>
      <c r="G86" s="263"/>
      <c r="H86" s="263"/>
      <c r="I86" s="263"/>
      <c r="J86" s="263"/>
      <c r="K86" s="263"/>
      <c r="L86" s="263"/>
    </row>
    <row r="87" spans="3:12" ht="9.75" customHeight="1" x14ac:dyDescent="0.3">
      <c r="C87" s="19"/>
      <c r="D87" s="19"/>
      <c r="E87" s="19"/>
      <c r="F87" s="19"/>
      <c r="G87" s="19"/>
      <c r="H87" s="19"/>
      <c r="I87" s="19"/>
      <c r="J87" s="19"/>
      <c r="K87" s="19"/>
      <c r="L87" s="19"/>
    </row>
    <row r="88" spans="3:12" ht="17.25" x14ac:dyDescent="0.3">
      <c r="C88" s="238" t="s">
        <v>971</v>
      </c>
      <c r="D88" s="19"/>
      <c r="E88" s="19"/>
      <c r="F88" s="19"/>
      <c r="G88" s="19"/>
      <c r="H88" s="19"/>
      <c r="I88" s="19"/>
      <c r="J88" s="19"/>
      <c r="K88" s="19"/>
      <c r="L88" s="19"/>
    </row>
    <row r="90" spans="3:12" s="19" customFormat="1" ht="9.9499999999999993" customHeight="1" x14ac:dyDescent="0.3">
      <c r="C90" s="831" t="s">
        <v>988</v>
      </c>
      <c r="D90" s="832"/>
      <c r="E90" s="832"/>
      <c r="F90" s="832"/>
      <c r="G90" s="832"/>
      <c r="H90" s="832"/>
      <c r="I90" s="833"/>
      <c r="J90" s="249"/>
      <c r="K90" s="250"/>
      <c r="L90" s="250"/>
    </row>
    <row r="91" spans="3:12" s="19" customFormat="1" ht="9.9499999999999993" customHeight="1" x14ac:dyDescent="0.3">
      <c r="C91" s="834"/>
      <c r="D91" s="835"/>
      <c r="E91" s="835"/>
      <c r="F91" s="835"/>
      <c r="G91" s="835"/>
      <c r="H91" s="835"/>
      <c r="I91" s="836"/>
      <c r="J91" s="251"/>
      <c r="K91" s="96"/>
      <c r="L91" s="96"/>
    </row>
    <row r="92" spans="3:12" s="19" customFormat="1" ht="20.100000000000001" customHeight="1" x14ac:dyDescent="0.3">
      <c r="C92" s="930" t="s">
        <v>192</v>
      </c>
      <c r="D92" s="931"/>
      <c r="E92" s="93" t="s">
        <v>783</v>
      </c>
      <c r="F92" s="93" t="s">
        <v>784</v>
      </c>
      <c r="G92" s="93" t="s">
        <v>2096</v>
      </c>
      <c r="H92" s="93" t="s">
        <v>2097</v>
      </c>
      <c r="I92" s="93" t="s">
        <v>2098</v>
      </c>
      <c r="J92" s="96"/>
      <c r="K92" s="96"/>
      <c r="L92" s="96"/>
    </row>
    <row r="93" spans="3:12" s="19" customFormat="1" ht="20.100000000000001" customHeight="1" x14ac:dyDescent="0.3">
      <c r="C93" s="864" t="s">
        <v>201</v>
      </c>
      <c r="D93" s="932"/>
      <c r="E93" s="252" t="s">
        <v>222</v>
      </c>
      <c r="F93" s="253" t="s">
        <v>223</v>
      </c>
      <c r="G93" s="253" t="s">
        <v>224</v>
      </c>
      <c r="H93" s="253" t="s">
        <v>225</v>
      </c>
      <c r="I93" s="254" t="s">
        <v>227</v>
      </c>
      <c r="J93" s="96"/>
      <c r="K93" s="96"/>
      <c r="L93" s="96"/>
    </row>
    <row r="94" spans="3:12" s="19" customFormat="1" ht="24.95" customHeight="1" x14ac:dyDescent="0.3">
      <c r="C94" s="436">
        <v>1</v>
      </c>
      <c r="D94" s="219" t="s">
        <v>222</v>
      </c>
      <c r="E94" s="439" t="s">
        <v>2103</v>
      </c>
      <c r="F94" s="255"/>
      <c r="G94" s="255"/>
      <c r="H94" s="255"/>
      <c r="I94" s="256"/>
      <c r="J94" s="96"/>
      <c r="K94" s="96"/>
      <c r="L94" s="96"/>
    </row>
    <row r="95" spans="3:12" s="19" customFormat="1" ht="24.95" customHeight="1" x14ac:dyDescent="0.3">
      <c r="C95" s="436">
        <v>2</v>
      </c>
      <c r="D95" s="219" t="s">
        <v>223</v>
      </c>
      <c r="E95" s="255"/>
      <c r="F95" s="439" t="s">
        <v>2104</v>
      </c>
      <c r="G95" s="255"/>
      <c r="H95" s="255"/>
      <c r="I95" s="256"/>
      <c r="J95" s="96"/>
      <c r="K95" s="96"/>
      <c r="L95" s="96"/>
    </row>
    <row r="96" spans="3:12" s="19" customFormat="1" ht="24.95" customHeight="1" x14ac:dyDescent="0.3">
      <c r="C96" s="436">
        <v>3</v>
      </c>
      <c r="D96" s="219" t="s">
        <v>224</v>
      </c>
      <c r="E96" s="255"/>
      <c r="F96" s="255"/>
      <c r="G96" s="439" t="s">
        <v>2105</v>
      </c>
      <c r="H96" s="255"/>
      <c r="I96" s="256"/>
      <c r="J96" s="96"/>
      <c r="K96" s="96"/>
      <c r="L96" s="96"/>
    </row>
    <row r="97" spans="3:12" s="19" customFormat="1" ht="24.95" customHeight="1" x14ac:dyDescent="0.3">
      <c r="C97" s="436">
        <v>4</v>
      </c>
      <c r="D97" s="219" t="s">
        <v>225</v>
      </c>
      <c r="E97" s="255"/>
      <c r="F97" s="255"/>
      <c r="G97" s="255"/>
      <c r="H97" s="439" t="s">
        <v>2106</v>
      </c>
      <c r="I97" s="256"/>
      <c r="J97" s="96"/>
      <c r="K97" s="96"/>
      <c r="L97" s="96"/>
    </row>
    <row r="98" spans="3:12" s="19" customFormat="1" ht="24.95" customHeight="1" x14ac:dyDescent="0.3">
      <c r="C98" s="436">
        <v>5</v>
      </c>
      <c r="D98" s="219" t="s">
        <v>227</v>
      </c>
      <c r="E98" s="255"/>
      <c r="F98" s="255"/>
      <c r="G98" s="255"/>
      <c r="H98" s="255"/>
      <c r="I98" s="439" t="s">
        <v>2107</v>
      </c>
      <c r="J98" s="257"/>
      <c r="K98" s="257"/>
      <c r="L98" s="257"/>
    </row>
    <row r="99" spans="3:12" s="2" customFormat="1" x14ac:dyDescent="0.25">
      <c r="C99" s="3"/>
      <c r="D99" s="3"/>
      <c r="E99" s="3"/>
      <c r="F99" s="3"/>
      <c r="G99" s="3"/>
      <c r="H99" s="3"/>
      <c r="I99" s="3"/>
    </row>
    <row r="100" spans="3:12" s="2" customFormat="1" ht="20.100000000000001" customHeight="1" x14ac:dyDescent="0.25">
      <c r="C100" s="933" t="s">
        <v>192</v>
      </c>
      <c r="D100" s="934"/>
      <c r="E100" s="935"/>
      <c r="F100" s="939">
        <v>0</v>
      </c>
      <c r="G100" s="939"/>
      <c r="H100" s="3"/>
      <c r="I100" s="3"/>
    </row>
    <row r="101" spans="3:12" s="2" customFormat="1" ht="20.100000000000001" customHeight="1" x14ac:dyDescent="0.25">
      <c r="C101" s="933" t="s">
        <v>201</v>
      </c>
      <c r="D101" s="934"/>
      <c r="E101" s="935"/>
      <c r="F101" s="939">
        <v>0</v>
      </c>
      <c r="G101" s="939"/>
      <c r="H101" s="3"/>
      <c r="I101" s="3"/>
    </row>
    <row r="102" spans="3:12" s="2" customFormat="1" ht="20.100000000000001" customHeight="1" x14ac:dyDescent="0.25">
      <c r="C102" s="940" t="s">
        <v>988</v>
      </c>
      <c r="D102" s="941"/>
      <c r="E102" s="942"/>
      <c r="F102" s="939">
        <v>0</v>
      </c>
      <c r="G102" s="939"/>
      <c r="H102" s="3"/>
      <c r="I102" s="3"/>
    </row>
    <row r="103" spans="3:12" s="2" customFormat="1" ht="20.100000000000001" customHeight="1" x14ac:dyDescent="0.25">
      <c r="C103" s="288"/>
      <c r="D103" s="288"/>
      <c r="E103" s="288"/>
      <c r="F103" s="289"/>
      <c r="G103" s="289"/>
      <c r="H103" s="3"/>
      <c r="I103" s="3"/>
    </row>
    <row r="104" spans="3:12" s="2" customFormat="1" x14ac:dyDescent="0.25"/>
    <row r="105" spans="3:12" s="2" customFormat="1" ht="17.25" x14ac:dyDescent="0.3">
      <c r="C105" s="74" t="s">
        <v>980</v>
      </c>
      <c r="D105" s="19"/>
      <c r="E105" s="19"/>
      <c r="F105" s="19"/>
      <c r="G105" s="19"/>
      <c r="H105" s="19"/>
      <c r="I105" s="19"/>
      <c r="J105" s="19"/>
      <c r="K105" s="19"/>
      <c r="L105" s="19"/>
    </row>
    <row r="106" spans="3:12" s="2" customFormat="1" ht="16.5" x14ac:dyDescent="0.3">
      <c r="C106" s="19"/>
      <c r="D106" s="19"/>
      <c r="E106" s="19"/>
      <c r="F106" s="19"/>
      <c r="G106" s="19"/>
      <c r="H106" s="19"/>
      <c r="I106" s="19"/>
      <c r="J106" s="19"/>
      <c r="K106" s="19"/>
      <c r="L106" s="19"/>
    </row>
    <row r="107" spans="3:12" s="2" customFormat="1" ht="18" customHeight="1" x14ac:dyDescent="0.25">
      <c r="C107" s="828" t="s">
        <v>31</v>
      </c>
      <c r="D107" s="829"/>
      <c r="E107" s="829"/>
      <c r="F107" s="829"/>
      <c r="G107" s="829"/>
      <c r="H107" s="829"/>
      <c r="I107" s="829"/>
      <c r="J107" s="829"/>
      <c r="K107" s="829"/>
      <c r="L107" s="284"/>
    </row>
    <row r="108" spans="3:12" s="2" customFormat="1" x14ac:dyDescent="0.25">
      <c r="C108" s="290"/>
      <c r="D108" s="290"/>
      <c r="E108" s="290"/>
      <c r="F108" s="290"/>
      <c r="G108" s="290"/>
      <c r="H108" s="290"/>
      <c r="I108" s="290"/>
      <c r="J108" s="290"/>
      <c r="K108" s="290"/>
      <c r="L108" s="291"/>
    </row>
    <row r="110" spans="3:12" s="2" customFormat="1" ht="17.25" x14ac:dyDescent="0.3">
      <c r="C110" s="234" t="s">
        <v>1088</v>
      </c>
      <c r="D110" s="235"/>
      <c r="E110" s="235"/>
      <c r="F110" s="235"/>
      <c r="G110" s="236"/>
      <c r="H110" s="235"/>
      <c r="I110" s="237"/>
      <c r="J110" s="237"/>
      <c r="K110" s="237"/>
      <c r="L110" s="237"/>
    </row>
    <row r="111" spans="3:12" s="2" customFormat="1" ht="16.5" x14ac:dyDescent="0.3">
      <c r="C111" s="19"/>
      <c r="D111" s="19"/>
      <c r="E111" s="19"/>
      <c r="F111" s="19"/>
      <c r="G111" s="19"/>
      <c r="H111" s="19"/>
      <c r="I111" s="19"/>
      <c r="J111" s="19"/>
      <c r="K111" s="19"/>
      <c r="L111" s="19"/>
    </row>
    <row r="112" spans="3:12" s="293" customFormat="1" ht="300" customHeight="1" x14ac:dyDescent="0.2">
      <c r="C112" s="919" t="s">
        <v>3072</v>
      </c>
      <c r="D112" s="920"/>
      <c r="E112" s="920"/>
      <c r="F112" s="920"/>
      <c r="G112" s="920"/>
      <c r="H112" s="920"/>
      <c r="I112" s="920"/>
      <c r="J112" s="920"/>
      <c r="K112" s="921"/>
      <c r="L112" s="311"/>
    </row>
    <row r="113" spans="2:12" s="2" customFormat="1" ht="16.5" x14ac:dyDescent="0.3">
      <c r="C113" s="19"/>
      <c r="D113" s="19"/>
      <c r="E113" s="19"/>
      <c r="F113" s="19"/>
      <c r="G113" s="19"/>
      <c r="H113" s="19"/>
      <c r="I113" s="19"/>
      <c r="J113" s="19"/>
      <c r="K113" s="19"/>
      <c r="L113" s="19"/>
    </row>
    <row r="114" spans="2:12" s="2" customFormat="1" ht="17.25" x14ac:dyDescent="0.3">
      <c r="C114" s="238" t="s">
        <v>971</v>
      </c>
      <c r="D114" s="19"/>
      <c r="E114" s="19"/>
      <c r="F114" s="19"/>
      <c r="G114" s="19"/>
      <c r="H114" s="19"/>
      <c r="I114" s="19"/>
      <c r="J114" s="19"/>
      <c r="K114" s="19"/>
      <c r="L114" s="19"/>
    </row>
    <row r="115" spans="2:12" x14ac:dyDescent="0.25">
      <c r="E115" s="93" t="s">
        <v>2099</v>
      </c>
      <c r="F115" s="93" t="s">
        <v>2100</v>
      </c>
      <c r="G115" s="93" t="s">
        <v>2101</v>
      </c>
      <c r="H115" s="93" t="s">
        <v>2102</v>
      </c>
      <c r="I115" s="93" t="s">
        <v>1508</v>
      </c>
    </row>
    <row r="116" spans="2:12" ht="25.5" customHeight="1" x14ac:dyDescent="0.25">
      <c r="C116" s="948"/>
      <c r="D116" s="949"/>
      <c r="E116" s="292" t="s">
        <v>2197</v>
      </c>
      <c r="F116" s="292" t="s">
        <v>221</v>
      </c>
      <c r="G116" s="292" t="s">
        <v>1089</v>
      </c>
      <c r="H116" s="292" t="s">
        <v>2308</v>
      </c>
      <c r="I116" s="292" t="s">
        <v>1090</v>
      </c>
    </row>
    <row r="117" spans="2:12" ht="35.25" customHeight="1" x14ac:dyDescent="0.25">
      <c r="B117" s="498">
        <v>1</v>
      </c>
      <c r="C117" s="946" t="s">
        <v>1091</v>
      </c>
      <c r="D117" s="947"/>
      <c r="E117" s="421">
        <v>0</v>
      </c>
      <c r="F117" s="583" t="s">
        <v>3351</v>
      </c>
      <c r="G117" s="583" t="s">
        <v>3352</v>
      </c>
      <c r="H117" s="421">
        <v>0</v>
      </c>
      <c r="I117" s="583" t="s">
        <v>3353</v>
      </c>
    </row>
    <row r="118" spans="2:12" ht="26.25" customHeight="1" x14ac:dyDescent="0.25">
      <c r="B118" s="498">
        <v>2</v>
      </c>
      <c r="C118" s="946" t="s">
        <v>1092</v>
      </c>
      <c r="D118" s="947"/>
      <c r="E118" s="421">
        <v>0</v>
      </c>
      <c r="F118" s="583" t="s">
        <v>3354</v>
      </c>
      <c r="G118" s="421">
        <v>0</v>
      </c>
      <c r="H118" s="421">
        <v>0</v>
      </c>
      <c r="I118" s="583" t="s">
        <v>3355</v>
      </c>
    </row>
    <row r="119" spans="2:12" ht="26.25" customHeight="1" x14ac:dyDescent="0.25">
      <c r="B119" s="498">
        <v>3</v>
      </c>
      <c r="C119" s="946" t="s">
        <v>1093</v>
      </c>
      <c r="D119" s="947"/>
      <c r="E119" s="421">
        <v>0</v>
      </c>
      <c r="F119" s="583" t="s">
        <v>3356</v>
      </c>
      <c r="G119" s="421">
        <v>0</v>
      </c>
      <c r="H119" s="421">
        <v>0</v>
      </c>
      <c r="I119" s="583" t="s">
        <v>3357</v>
      </c>
    </row>
    <row r="120" spans="2:12" ht="26.25" customHeight="1" x14ac:dyDescent="0.25">
      <c r="B120" s="498">
        <v>4</v>
      </c>
      <c r="C120" s="946" t="s">
        <v>1094</v>
      </c>
      <c r="D120" s="947"/>
      <c r="E120" s="421">
        <v>0</v>
      </c>
      <c r="F120" s="421">
        <v>0</v>
      </c>
      <c r="G120" s="584"/>
      <c r="H120" s="584"/>
      <c r="I120" s="583" t="s">
        <v>3358</v>
      </c>
    </row>
    <row r="121" spans="2:12" ht="26.25" customHeight="1" x14ac:dyDescent="0.25">
      <c r="B121" s="498">
        <v>5</v>
      </c>
      <c r="C121" s="946" t="s">
        <v>1095</v>
      </c>
      <c r="D121" s="947"/>
      <c r="E121" s="421">
        <v>0</v>
      </c>
      <c r="F121" s="583" t="s">
        <v>3359</v>
      </c>
      <c r="G121" s="584"/>
      <c r="H121" s="584"/>
      <c r="I121" s="583" t="s">
        <v>3360</v>
      </c>
    </row>
    <row r="122" spans="2:12" ht="26.25" customHeight="1" x14ac:dyDescent="0.25">
      <c r="B122" s="498">
        <v>6</v>
      </c>
      <c r="C122" s="946" t="s">
        <v>1087</v>
      </c>
      <c r="D122" s="947"/>
      <c r="E122" s="421">
        <v>0</v>
      </c>
      <c r="F122" s="421">
        <v>0</v>
      </c>
      <c r="G122" s="584"/>
      <c r="H122" s="584"/>
      <c r="I122" s="583" t="s">
        <v>3361</v>
      </c>
    </row>
    <row r="123" spans="2:12" ht="35.25" customHeight="1" x14ac:dyDescent="0.25">
      <c r="B123" s="498">
        <v>7</v>
      </c>
      <c r="C123" s="946" t="s">
        <v>1096</v>
      </c>
      <c r="D123" s="947"/>
      <c r="E123" s="583" t="s">
        <v>3337</v>
      </c>
      <c r="F123" s="583" t="s">
        <v>3362</v>
      </c>
      <c r="G123" s="583" t="s">
        <v>3363</v>
      </c>
      <c r="H123" s="584"/>
      <c r="I123" s="583" t="s">
        <v>3364</v>
      </c>
      <c r="J123" s="547"/>
    </row>
    <row r="126" spans="2:12" ht="17.25" x14ac:dyDescent="0.3">
      <c r="C126" s="234" t="s">
        <v>1108</v>
      </c>
      <c r="D126" s="235"/>
      <c r="E126" s="235"/>
      <c r="F126" s="235"/>
      <c r="G126" s="236"/>
      <c r="H126" s="235"/>
      <c r="I126" s="237"/>
      <c r="J126" s="237"/>
      <c r="K126" s="237"/>
    </row>
    <row r="127" spans="2:12" ht="16.5" x14ac:dyDescent="0.3">
      <c r="C127" s="19"/>
      <c r="D127" s="19"/>
      <c r="E127" s="19"/>
      <c r="F127" s="19"/>
      <c r="G127" s="19"/>
      <c r="H127" s="19"/>
      <c r="I127" s="19"/>
      <c r="J127" s="19"/>
      <c r="K127" s="19"/>
    </row>
    <row r="128" spans="2:12" ht="85.5" customHeight="1" x14ac:dyDescent="0.25">
      <c r="C128" s="919" t="s">
        <v>3073</v>
      </c>
      <c r="D128" s="920"/>
      <c r="E128" s="920"/>
      <c r="F128" s="920"/>
      <c r="G128" s="920"/>
      <c r="H128" s="920"/>
      <c r="I128" s="920"/>
      <c r="J128" s="920"/>
      <c r="K128" s="921"/>
    </row>
    <row r="129" spans="2:11" ht="16.5" x14ac:dyDescent="0.3">
      <c r="C129" s="19"/>
      <c r="D129" s="19"/>
      <c r="E129" s="19"/>
      <c r="F129" s="19"/>
      <c r="G129" s="19"/>
      <c r="H129" s="19"/>
      <c r="I129" s="19"/>
      <c r="J129" s="19"/>
      <c r="K129" s="19"/>
    </row>
    <row r="130" spans="2:11" ht="17.25" x14ac:dyDescent="0.3">
      <c r="C130" s="238" t="s">
        <v>971</v>
      </c>
      <c r="D130" s="19"/>
      <c r="E130" s="19"/>
      <c r="F130" s="19"/>
      <c r="G130" s="19"/>
      <c r="H130" s="19"/>
      <c r="I130" s="19"/>
      <c r="J130" s="19"/>
      <c r="K130" s="19"/>
    </row>
    <row r="131" spans="2:11" x14ac:dyDescent="0.25">
      <c r="E131" s="93" t="s">
        <v>2207</v>
      </c>
      <c r="F131" s="93" t="s">
        <v>2208</v>
      </c>
      <c r="G131" s="93" t="s">
        <v>2209</v>
      </c>
      <c r="H131" s="93" t="s">
        <v>2210</v>
      </c>
    </row>
    <row r="132" spans="2:11" ht="25.5" customHeight="1" x14ac:dyDescent="0.25">
      <c r="C132" s="948"/>
      <c r="D132" s="949"/>
      <c r="E132" s="292" t="s">
        <v>221</v>
      </c>
      <c r="F132" s="292" t="s">
        <v>1089</v>
      </c>
      <c r="G132" s="292" t="s">
        <v>2257</v>
      </c>
      <c r="H132" s="292" t="s">
        <v>1090</v>
      </c>
    </row>
    <row r="133" spans="2:11" ht="25.5" customHeight="1" x14ac:dyDescent="0.25">
      <c r="B133" s="498">
        <v>1</v>
      </c>
      <c r="C133" s="946" t="s">
        <v>2201</v>
      </c>
      <c r="D133" s="947"/>
      <c r="E133" s="421">
        <v>0</v>
      </c>
      <c r="F133" s="421">
        <v>0</v>
      </c>
      <c r="G133" s="421">
        <v>0</v>
      </c>
      <c r="H133" s="421">
        <v>0</v>
      </c>
    </row>
    <row r="134" spans="2:11" ht="25.5" customHeight="1" x14ac:dyDescent="0.25">
      <c r="B134" s="498">
        <v>2</v>
      </c>
      <c r="C134" s="946" t="s">
        <v>2202</v>
      </c>
      <c r="D134" s="947"/>
      <c r="E134" s="421">
        <v>0</v>
      </c>
      <c r="F134" s="421">
        <v>0</v>
      </c>
      <c r="G134" s="421">
        <v>0</v>
      </c>
      <c r="H134" s="421">
        <v>0</v>
      </c>
    </row>
    <row r="135" spans="2:11" ht="25.5" customHeight="1" x14ac:dyDescent="0.25">
      <c r="B135" s="498">
        <v>3</v>
      </c>
      <c r="C135" s="946" t="s">
        <v>2200</v>
      </c>
      <c r="D135" s="947"/>
      <c r="E135" s="421">
        <v>0</v>
      </c>
      <c r="F135" s="421">
        <v>0</v>
      </c>
      <c r="G135" s="421">
        <v>0</v>
      </c>
      <c r="H135" s="421">
        <v>0</v>
      </c>
    </row>
    <row r="137" spans="2:11" ht="17.25" x14ac:dyDescent="0.3">
      <c r="C137" s="74" t="s">
        <v>980</v>
      </c>
      <c r="D137" s="19"/>
      <c r="E137" s="19"/>
      <c r="F137" s="19"/>
      <c r="G137" s="19"/>
      <c r="H137" s="19"/>
      <c r="I137" s="19"/>
      <c r="J137" s="19"/>
      <c r="K137" s="19"/>
    </row>
    <row r="138" spans="2:11" ht="16.5" x14ac:dyDescent="0.3">
      <c r="C138" s="19"/>
      <c r="D138" s="19"/>
      <c r="E138" s="19"/>
      <c r="F138" s="19"/>
      <c r="G138" s="19"/>
      <c r="H138" s="19"/>
      <c r="I138" s="19"/>
      <c r="J138" s="19"/>
      <c r="K138" s="19"/>
    </row>
  </sheetData>
  <sheetProtection formatColumns="0"/>
  <mergeCells count="58">
    <mergeCell ref="C93:D93"/>
    <mergeCell ref="C121:D121"/>
    <mergeCell ref="C122:D122"/>
    <mergeCell ref="C133:D133"/>
    <mergeCell ref="C134:D134"/>
    <mergeCell ref="C100:E100"/>
    <mergeCell ref="C128:K128"/>
    <mergeCell ref="C132:D132"/>
    <mergeCell ref="C107:K107"/>
    <mergeCell ref="F100:G100"/>
    <mergeCell ref="C135:D135"/>
    <mergeCell ref="C123:D123"/>
    <mergeCell ref="C117:D117"/>
    <mergeCell ref="C116:D116"/>
    <mergeCell ref="C112:K112"/>
    <mergeCell ref="C118:D118"/>
    <mergeCell ref="C119:D119"/>
    <mergeCell ref="C120:D120"/>
    <mergeCell ref="C30:K30"/>
    <mergeCell ref="C10:K10"/>
    <mergeCell ref="C14:I15"/>
    <mergeCell ref="C24:E24"/>
    <mergeCell ref="C25:E25"/>
    <mergeCell ref="C26:E26"/>
    <mergeCell ref="F24:G24"/>
    <mergeCell ref="F25:G25"/>
    <mergeCell ref="F26:G26"/>
    <mergeCell ref="C16:D16"/>
    <mergeCell ref="C17:D17"/>
    <mergeCell ref="C35:K35"/>
    <mergeCell ref="C101:E101"/>
    <mergeCell ref="F101:G101"/>
    <mergeCell ref="C102:E102"/>
    <mergeCell ref="F102:G102"/>
    <mergeCell ref="C80:K80"/>
    <mergeCell ref="C56:K56"/>
    <mergeCell ref="C39:I40"/>
    <mergeCell ref="C50:E50"/>
    <mergeCell ref="F50:G50"/>
    <mergeCell ref="C51:E51"/>
    <mergeCell ref="F51:G51"/>
    <mergeCell ref="C41:D41"/>
    <mergeCell ref="C42:D42"/>
    <mergeCell ref="C52:E52"/>
    <mergeCell ref="F52:G52"/>
    <mergeCell ref="C64:I65"/>
    <mergeCell ref="C60:K60"/>
    <mergeCell ref="C66:D66"/>
    <mergeCell ref="C67:D67"/>
    <mergeCell ref="C92:D92"/>
    <mergeCell ref="C90:I91"/>
    <mergeCell ref="C74:E74"/>
    <mergeCell ref="F74:G74"/>
    <mergeCell ref="C75:E75"/>
    <mergeCell ref="F75:G75"/>
    <mergeCell ref="C76:E76"/>
    <mergeCell ref="F76:G76"/>
    <mergeCell ref="C85:K85"/>
  </mergeCells>
  <conditionalFormatting sqref="E18">
    <cfRule type="expression" dxfId="79" priority="48">
      <formula>ISNUMBER(E18)</formula>
    </cfRule>
  </conditionalFormatting>
  <conditionalFormatting sqref="F19">
    <cfRule type="expression" dxfId="78" priority="47">
      <formula>ISNUMBER(F19)</formula>
    </cfRule>
  </conditionalFormatting>
  <conditionalFormatting sqref="G20">
    <cfRule type="expression" dxfId="77" priority="46">
      <formula>ISNUMBER(G20)</formula>
    </cfRule>
  </conditionalFormatting>
  <conditionalFormatting sqref="H21">
    <cfRule type="expression" dxfId="76" priority="45">
      <formula>ISNUMBER(H21)</formula>
    </cfRule>
  </conditionalFormatting>
  <conditionalFormatting sqref="I22">
    <cfRule type="expression" dxfId="75" priority="44">
      <formula>ISNUMBER(I22)</formula>
    </cfRule>
  </conditionalFormatting>
  <conditionalFormatting sqref="E43">
    <cfRule type="expression" dxfId="74" priority="43">
      <formula>ISNUMBER(E43)</formula>
    </cfRule>
  </conditionalFormatting>
  <conditionalFormatting sqref="F44">
    <cfRule type="expression" dxfId="73" priority="42">
      <formula>ISNUMBER(F44)</formula>
    </cfRule>
  </conditionalFormatting>
  <conditionalFormatting sqref="G45">
    <cfRule type="expression" dxfId="72" priority="41">
      <formula>ISNUMBER(G45)</formula>
    </cfRule>
  </conditionalFormatting>
  <conditionalFormatting sqref="H46">
    <cfRule type="expression" dxfId="71" priority="40">
      <formula>ISNUMBER(H46)</formula>
    </cfRule>
  </conditionalFormatting>
  <conditionalFormatting sqref="I47">
    <cfRule type="expression" dxfId="70" priority="39">
      <formula>ISNUMBER(I47)</formula>
    </cfRule>
  </conditionalFormatting>
  <conditionalFormatting sqref="E68">
    <cfRule type="expression" dxfId="69" priority="38">
      <formula>ISNUMBER(E68)</formula>
    </cfRule>
  </conditionalFormatting>
  <conditionalFormatting sqref="F69">
    <cfRule type="expression" dxfId="68" priority="37">
      <formula>ISNUMBER(F69)</formula>
    </cfRule>
  </conditionalFormatting>
  <conditionalFormatting sqref="G70">
    <cfRule type="expression" dxfId="67" priority="36">
      <formula>ISNUMBER(G70)</formula>
    </cfRule>
  </conditionalFormatting>
  <conditionalFormatting sqref="H71">
    <cfRule type="expression" dxfId="66" priority="35">
      <formula>ISNUMBER(H71)</formula>
    </cfRule>
  </conditionalFormatting>
  <conditionalFormatting sqref="I72">
    <cfRule type="expression" dxfId="65" priority="34">
      <formula>ISNUMBER(I72)</formula>
    </cfRule>
  </conditionalFormatting>
  <conditionalFormatting sqref="E94">
    <cfRule type="expression" dxfId="64" priority="33">
      <formula>ISNUMBER(E94)</formula>
    </cfRule>
  </conditionalFormatting>
  <conditionalFormatting sqref="F95">
    <cfRule type="expression" dxfId="63" priority="32">
      <formula>ISNUMBER(F95)</formula>
    </cfRule>
  </conditionalFormatting>
  <conditionalFormatting sqref="G96">
    <cfRule type="expression" dxfId="62" priority="31">
      <formula>ISNUMBER(G96)</formula>
    </cfRule>
  </conditionalFormatting>
  <conditionalFormatting sqref="H97">
    <cfRule type="expression" dxfId="61" priority="30">
      <formula>ISNUMBER(H97)</formula>
    </cfRule>
  </conditionalFormatting>
  <conditionalFormatting sqref="I98">
    <cfRule type="expression" dxfId="60" priority="29">
      <formula>ISNUMBER(I98)</formula>
    </cfRule>
  </conditionalFormatting>
  <conditionalFormatting sqref="E117:E122">
    <cfRule type="expression" dxfId="59" priority="6">
      <formula>ISNUMBER(E117)</formula>
    </cfRule>
  </conditionalFormatting>
  <conditionalFormatting sqref="F120">
    <cfRule type="expression" dxfId="58" priority="5">
      <formula>ISNUMBER(F120)</formula>
    </cfRule>
  </conditionalFormatting>
  <conditionalFormatting sqref="F122">
    <cfRule type="expression" dxfId="57" priority="4">
      <formula>ISNUMBER(F122)</formula>
    </cfRule>
  </conditionalFormatting>
  <conditionalFormatting sqref="G118:G119">
    <cfRule type="expression" dxfId="56" priority="3">
      <formula>ISNUMBER(G118)</formula>
    </cfRule>
  </conditionalFormatting>
  <conditionalFormatting sqref="H117:H119">
    <cfRule type="expression" dxfId="55" priority="2">
      <formula>ISNUMBER(H117)</formula>
    </cfRule>
  </conditionalFormatting>
  <conditionalFormatting sqref="E133:H135">
    <cfRule type="expression" dxfId="54" priority="1">
      <formula>ISNUMBER(E133)</formula>
    </cfRule>
  </conditionalFormatting>
  <pageMargins left="0.70866141732283472" right="0.70866141732283472" top="0.74803149606299213" bottom="0.74803149606299213" header="0.31496062992125984" footer="0.31496062992125984"/>
  <pageSetup paperSize="9" scale="63" fitToHeight="0" orientation="landscape" r:id="rId1"/>
  <headerFooter scaleWithDoc="0">
    <oddHeader>&amp;R&amp;F</oddHeader>
    <oddFooter>&amp;L&amp;D &amp;T&amp;C&amp;1#&amp;"Calibri,Regular"&amp;10 Classification: Confidential&amp;RPage &amp;P of &amp;N</oddFooter>
  </headerFooter>
  <rowBreaks count="5" manualBreakCount="5">
    <brk id="32" max="11" man="1"/>
    <brk id="57" max="11" man="1"/>
    <brk id="82" max="11" man="1"/>
    <brk id="109" max="11" man="1"/>
    <brk id="124" max="11" man="1"/>
  </rowBreaks>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42">
    <tabColor rgb="FFFFFF00"/>
    <pageSetUpPr fitToPage="1"/>
  </sheetPr>
  <dimension ref="B2:I30"/>
  <sheetViews>
    <sheetView zoomScaleNormal="100" zoomScaleSheetLayoutView="40" workbookViewId="0">
      <pane ySplit="3" topLeftCell="A4" activePane="bottomLeft" state="frozen"/>
      <selection pane="bottomLeft" activeCell="A4" sqref="A4"/>
    </sheetView>
  </sheetViews>
  <sheetFormatPr defaultRowHeight="15" x14ac:dyDescent="0.25"/>
  <cols>
    <col min="1" max="1" width="13.42578125" style="414" customWidth="1"/>
    <col min="2" max="3" width="11.85546875" style="419" customWidth="1"/>
    <col min="4" max="5" width="28" style="415" customWidth="1"/>
    <col min="6" max="6" width="9.140625" style="415"/>
    <col min="7" max="7" width="44.28515625" style="415" customWidth="1"/>
    <col min="8" max="8" width="40.7109375" style="415" customWidth="1"/>
    <col min="9" max="9" width="10.7109375" style="414" customWidth="1"/>
    <col min="10" max="16384" width="9.140625" style="414"/>
  </cols>
  <sheetData>
    <row r="2" spans="2:9" ht="48" customHeight="1" x14ac:dyDescent="0.25">
      <c r="B2" s="672" t="s">
        <v>2269</v>
      </c>
      <c r="C2" s="672"/>
      <c r="D2" s="672"/>
      <c r="E2" s="672"/>
      <c r="F2" s="672"/>
      <c r="G2" s="672"/>
      <c r="H2" s="672"/>
      <c r="I2" s="672"/>
    </row>
    <row r="3" spans="2:9" ht="32.25" customHeight="1" x14ac:dyDescent="0.25">
      <c r="B3" s="417" t="s">
        <v>2427</v>
      </c>
      <c r="C3" s="417" t="s">
        <v>1665</v>
      </c>
      <c r="D3" s="417" t="s">
        <v>2296</v>
      </c>
      <c r="E3" s="417" t="s">
        <v>1501</v>
      </c>
      <c r="F3" s="440" t="s">
        <v>1502</v>
      </c>
      <c r="G3" s="417" t="s">
        <v>1503</v>
      </c>
      <c r="H3" s="417" t="s">
        <v>1357</v>
      </c>
      <c r="I3" s="417" t="s">
        <v>89</v>
      </c>
    </row>
    <row r="4" spans="2:9" ht="50.1" customHeight="1" x14ac:dyDescent="0.25">
      <c r="B4" s="424" t="s">
        <v>2717</v>
      </c>
      <c r="C4" s="424" t="s">
        <v>1504</v>
      </c>
      <c r="D4" s="425" t="s">
        <v>2127</v>
      </c>
      <c r="E4" s="425" t="s">
        <v>2132</v>
      </c>
      <c r="F4" s="424" t="s">
        <v>1515</v>
      </c>
      <c r="G4" s="425" t="str">
        <f>D4&amp;" "&amp;REPLACE(E4,1,6,"should normally")&amp;". Outside of this threshold implies there is a negative dependence at the "&amp;LEFT(D4,4)&amp;" precentile"</f>
        <v>50th Joint Quantile Exceedance Probability should normally be between 50% AND 25%. Outside of this threshold implies there is a negative dependence at the 50th precentile</v>
      </c>
      <c r="H4" s="555"/>
      <c r="I4" s="571" t="s">
        <v>2300</v>
      </c>
    </row>
    <row r="5" spans="2:9" ht="50.1" customHeight="1" x14ac:dyDescent="0.25">
      <c r="B5" s="424" t="s">
        <v>2718</v>
      </c>
      <c r="C5" s="424" t="s">
        <v>103</v>
      </c>
      <c r="D5" s="425" t="s">
        <v>2128</v>
      </c>
      <c r="E5" s="425" t="s">
        <v>2122</v>
      </c>
      <c r="F5" s="424" t="s">
        <v>1515</v>
      </c>
      <c r="G5" s="425" t="str">
        <f t="shared" ref="G5:G17" si="0">D5&amp;" "&amp;REPLACE(E5,1,6,"should normally")&amp;". Outside of this threshold implies there is a negative dependence at the "&amp;LEFT(D5,4)&amp;" precentile"</f>
        <v>75th Joint Quantile Exceedance Probability should normally be between 25% AND  6.25%. Outside of this threshold implies there is a negative dependence at the 75th precentile</v>
      </c>
      <c r="H5" s="555"/>
      <c r="I5" s="571" t="s">
        <v>2300</v>
      </c>
    </row>
    <row r="6" spans="2:9" ht="50.1" customHeight="1" x14ac:dyDescent="0.25">
      <c r="B6" s="424" t="s">
        <v>2719</v>
      </c>
      <c r="C6" s="424" t="s">
        <v>1544</v>
      </c>
      <c r="D6" s="425" t="s">
        <v>2129</v>
      </c>
      <c r="E6" s="425" t="s">
        <v>2123</v>
      </c>
      <c r="F6" s="424" t="s">
        <v>1515</v>
      </c>
      <c r="G6" s="425" t="str">
        <f t="shared" si="0"/>
        <v>90th Joint Quantile Exceedance Probability should normally be between 10% AND  1%. Outside of this threshold implies there is a negative dependence at the 90th precentile</v>
      </c>
      <c r="H6" s="555"/>
      <c r="I6" s="571" t="s">
        <v>2300</v>
      </c>
    </row>
    <row r="7" spans="2:9" ht="50.1" customHeight="1" x14ac:dyDescent="0.25">
      <c r="B7" s="424" t="s">
        <v>2720</v>
      </c>
      <c r="C7" s="424" t="s">
        <v>1987</v>
      </c>
      <c r="D7" s="425" t="s">
        <v>2130</v>
      </c>
      <c r="E7" s="425" t="s">
        <v>2124</v>
      </c>
      <c r="F7" s="424" t="s">
        <v>1515</v>
      </c>
      <c r="G7" s="425" t="str">
        <f t="shared" si="0"/>
        <v>95th Joint Quantile Exceedance Probability should normally be between 5% AND  0.25%. Outside of this threshold implies there is a negative dependence at the 95th precentile</v>
      </c>
      <c r="H7" s="555"/>
      <c r="I7" s="571" t="s">
        <v>2300</v>
      </c>
    </row>
    <row r="8" spans="2:9" ht="50.1" customHeight="1" x14ac:dyDescent="0.25">
      <c r="B8" s="424" t="s">
        <v>2721</v>
      </c>
      <c r="C8" s="424" t="s">
        <v>2154</v>
      </c>
      <c r="D8" s="425" t="s">
        <v>2131</v>
      </c>
      <c r="E8" s="425" t="s">
        <v>2125</v>
      </c>
      <c r="F8" s="424" t="s">
        <v>1515</v>
      </c>
      <c r="G8" s="425" t="str">
        <f t="shared" si="0"/>
        <v>99.5th Joint Quantile Exceedance Probability should normally be between 0.5% AND  0.0025%. Outside of this threshold implies there is a negative dependence at the 99.5 precentile</v>
      </c>
      <c r="H8" s="555"/>
      <c r="I8" s="571" t="s">
        <v>2300</v>
      </c>
    </row>
    <row r="9" spans="2:9" ht="50.1" customHeight="1" x14ac:dyDescent="0.25">
      <c r="B9" s="424" t="s">
        <v>2722</v>
      </c>
      <c r="C9" s="424" t="s">
        <v>1678</v>
      </c>
      <c r="D9" s="425" t="s">
        <v>2127</v>
      </c>
      <c r="E9" s="425" t="s">
        <v>2121</v>
      </c>
      <c r="F9" s="424" t="s">
        <v>1515</v>
      </c>
      <c r="G9" s="425" t="str">
        <f t="shared" si="0"/>
        <v>50th Joint Quantile Exceedance Probability should normally be between 50% AND  25%. Outside of this threshold implies there is a negative dependence at the 50th precentile</v>
      </c>
      <c r="H9" s="555"/>
      <c r="I9" s="571" t="s">
        <v>2300</v>
      </c>
    </row>
    <row r="10" spans="2:9" ht="50.1" customHeight="1" x14ac:dyDescent="0.25">
      <c r="B10" s="424" t="s">
        <v>2723</v>
      </c>
      <c r="C10" s="424" t="s">
        <v>1600</v>
      </c>
      <c r="D10" s="425" t="s">
        <v>2128</v>
      </c>
      <c r="E10" s="425" t="s">
        <v>2122</v>
      </c>
      <c r="F10" s="424" t="s">
        <v>1515</v>
      </c>
      <c r="G10" s="425" t="str">
        <f t="shared" si="0"/>
        <v>75th Joint Quantile Exceedance Probability should normally be between 25% AND  6.25%. Outside of this threshold implies there is a negative dependence at the 75th precentile</v>
      </c>
      <c r="H10" s="555"/>
      <c r="I10" s="571" t="s">
        <v>2300</v>
      </c>
    </row>
    <row r="11" spans="2:9" ht="50.1" customHeight="1" x14ac:dyDescent="0.25">
      <c r="B11" s="424" t="s">
        <v>2724</v>
      </c>
      <c r="C11" s="424" t="s">
        <v>1784</v>
      </c>
      <c r="D11" s="425" t="s">
        <v>2129</v>
      </c>
      <c r="E11" s="425" t="s">
        <v>2123</v>
      </c>
      <c r="F11" s="424" t="s">
        <v>1515</v>
      </c>
      <c r="G11" s="425" t="str">
        <f t="shared" si="0"/>
        <v>90th Joint Quantile Exceedance Probability should normally be between 10% AND  1%. Outside of this threshold implies there is a negative dependence at the 90th precentile</v>
      </c>
      <c r="H11" s="555"/>
      <c r="I11" s="571" t="s">
        <v>2300</v>
      </c>
    </row>
    <row r="12" spans="2:9" ht="50.1" customHeight="1" x14ac:dyDescent="0.25">
      <c r="B12" s="424" t="s">
        <v>2725</v>
      </c>
      <c r="C12" s="424" t="s">
        <v>1647</v>
      </c>
      <c r="D12" s="425" t="s">
        <v>2130</v>
      </c>
      <c r="E12" s="425" t="s">
        <v>2124</v>
      </c>
      <c r="F12" s="424" t="s">
        <v>1515</v>
      </c>
      <c r="G12" s="425" t="str">
        <f t="shared" si="0"/>
        <v>95th Joint Quantile Exceedance Probability should normally be between 5% AND  0.25%. Outside of this threshold implies there is a negative dependence at the 95th precentile</v>
      </c>
      <c r="H12" s="555"/>
      <c r="I12" s="571" t="s">
        <v>2300</v>
      </c>
    </row>
    <row r="13" spans="2:9" ht="50.1" customHeight="1" x14ac:dyDescent="0.25">
      <c r="B13" s="424" t="s">
        <v>2726</v>
      </c>
      <c r="C13" s="424" t="s">
        <v>2155</v>
      </c>
      <c r="D13" s="425" t="s">
        <v>2131</v>
      </c>
      <c r="E13" s="425" t="s">
        <v>2125</v>
      </c>
      <c r="F13" s="424" t="s">
        <v>1515</v>
      </c>
      <c r="G13" s="425" t="str">
        <f t="shared" si="0"/>
        <v>99.5th Joint Quantile Exceedance Probability should normally be between 0.5% AND  0.0025%. Outside of this threshold implies there is a negative dependence at the 99.5 precentile</v>
      </c>
      <c r="H13" s="555"/>
      <c r="I13" s="571" t="s">
        <v>2300</v>
      </c>
    </row>
    <row r="14" spans="2:9" ht="50.1" customHeight="1" x14ac:dyDescent="0.25">
      <c r="B14" s="424" t="s">
        <v>2727</v>
      </c>
      <c r="C14" s="424" t="s">
        <v>2156</v>
      </c>
      <c r="D14" s="425" t="s">
        <v>2127</v>
      </c>
      <c r="E14" s="425" t="s">
        <v>2121</v>
      </c>
      <c r="F14" s="424" t="s">
        <v>1515</v>
      </c>
      <c r="G14" s="425" t="str">
        <f t="shared" si="0"/>
        <v>50th Joint Quantile Exceedance Probability should normally be between 50% AND  25%. Outside of this threshold implies there is a negative dependence at the 50th precentile</v>
      </c>
      <c r="H14" s="555"/>
      <c r="I14" s="571" t="s">
        <v>2300</v>
      </c>
    </row>
    <row r="15" spans="2:9" ht="50.1" customHeight="1" x14ac:dyDescent="0.25">
      <c r="B15" s="424" t="s">
        <v>2728</v>
      </c>
      <c r="C15" s="424" t="s">
        <v>2157</v>
      </c>
      <c r="D15" s="425" t="s">
        <v>2128</v>
      </c>
      <c r="E15" s="425" t="s">
        <v>2122</v>
      </c>
      <c r="F15" s="424" t="s">
        <v>1515</v>
      </c>
      <c r="G15" s="425" t="str">
        <f t="shared" si="0"/>
        <v>75th Joint Quantile Exceedance Probability should normally be between 25% AND  6.25%. Outside of this threshold implies there is a negative dependence at the 75th precentile</v>
      </c>
      <c r="H15" s="555"/>
      <c r="I15" s="571" t="s">
        <v>2300</v>
      </c>
    </row>
    <row r="16" spans="2:9" ht="50.1" customHeight="1" x14ac:dyDescent="0.25">
      <c r="B16" s="424" t="s">
        <v>2729</v>
      </c>
      <c r="C16" s="424" t="s">
        <v>2158</v>
      </c>
      <c r="D16" s="425" t="s">
        <v>2129</v>
      </c>
      <c r="E16" s="425" t="s">
        <v>2123</v>
      </c>
      <c r="F16" s="424" t="s">
        <v>1515</v>
      </c>
      <c r="G16" s="425" t="str">
        <f t="shared" si="0"/>
        <v>90th Joint Quantile Exceedance Probability should normally be between 10% AND  1%. Outside of this threshold implies there is a negative dependence at the 90th precentile</v>
      </c>
      <c r="H16" s="555"/>
      <c r="I16" s="571" t="s">
        <v>2300</v>
      </c>
    </row>
    <row r="17" spans="2:9" ht="50.1" customHeight="1" x14ac:dyDescent="0.25">
      <c r="B17" s="424" t="s">
        <v>2730</v>
      </c>
      <c r="C17" s="424" t="s">
        <v>2159</v>
      </c>
      <c r="D17" s="425" t="s">
        <v>2130</v>
      </c>
      <c r="E17" s="425" t="s">
        <v>2124</v>
      </c>
      <c r="F17" s="424" t="s">
        <v>1515</v>
      </c>
      <c r="G17" s="425" t="str">
        <f t="shared" si="0"/>
        <v>95th Joint Quantile Exceedance Probability should normally be between 5% AND  0.25%. Outside of this threshold implies there is a negative dependence at the 95th precentile</v>
      </c>
      <c r="H17" s="555"/>
      <c r="I17" s="571" t="s">
        <v>2300</v>
      </c>
    </row>
    <row r="18" spans="2:9" ht="50.1" customHeight="1" x14ac:dyDescent="0.25">
      <c r="B18" s="424" t="s">
        <v>2731</v>
      </c>
      <c r="C18" s="424" t="s">
        <v>2160</v>
      </c>
      <c r="D18" s="425" t="s">
        <v>2131</v>
      </c>
      <c r="E18" s="425" t="s">
        <v>2125</v>
      </c>
      <c r="F18" s="424" t="s">
        <v>1515</v>
      </c>
      <c r="G18" s="425" t="str">
        <f>C18&amp;" "&amp;REPLACE(E18,1,6,"should normally")&amp;". Outside of this threshold implies there is a negative dependence at the "&amp;LEFT(C18,4)&amp;" precentile"</f>
        <v>O5 should normally be between 0.5% AND  0.0025%. Outside of this threshold implies there is a negative dependence at the O5 precentile</v>
      </c>
      <c r="H18" s="555"/>
      <c r="I18" s="571" t="s">
        <v>2300</v>
      </c>
    </row>
    <row r="19" spans="2:9" ht="50.1" customHeight="1" x14ac:dyDescent="0.25">
      <c r="B19" s="424" t="s">
        <v>2732</v>
      </c>
      <c r="C19" s="424" t="s">
        <v>2161</v>
      </c>
      <c r="D19" s="425" t="s">
        <v>2127</v>
      </c>
      <c r="E19" s="425" t="s">
        <v>2121</v>
      </c>
      <c r="F19" s="424" t="s">
        <v>1515</v>
      </c>
      <c r="G19" s="425" t="str">
        <f>D19&amp;" "&amp;REPLACE(E19,1,6,"should normally")&amp;". Outside of this threshold implies there is a negative dependence at the "&amp;LEFT(D19,4)&amp;" precentile"</f>
        <v>50th Joint Quantile Exceedance Probability should normally be between 50% AND  25%. Outside of this threshold implies there is a negative dependence at the 50th precentile</v>
      </c>
      <c r="H19" s="555"/>
      <c r="I19" s="571" t="s">
        <v>2300</v>
      </c>
    </row>
    <row r="20" spans="2:9" ht="50.1" customHeight="1" x14ac:dyDescent="0.25">
      <c r="B20" s="424" t="s">
        <v>2733</v>
      </c>
      <c r="C20" s="424" t="s">
        <v>2162</v>
      </c>
      <c r="D20" s="425" t="s">
        <v>2128</v>
      </c>
      <c r="E20" s="425" t="s">
        <v>2122</v>
      </c>
      <c r="F20" s="424" t="s">
        <v>1515</v>
      </c>
      <c r="G20" s="425" t="str">
        <f>D20&amp;" "&amp;REPLACE(E20,1,6,"should normally")&amp;". Outside of this threshold implies there is a negative dependence at the "&amp;LEFT(D20,4)&amp;" precentile"</f>
        <v>75th Joint Quantile Exceedance Probability should normally be between 25% AND  6.25%. Outside of this threshold implies there is a negative dependence at the 75th precentile</v>
      </c>
      <c r="H20" s="555"/>
      <c r="I20" s="571" t="s">
        <v>2300</v>
      </c>
    </row>
    <row r="21" spans="2:9" ht="50.1" customHeight="1" x14ac:dyDescent="0.25">
      <c r="B21" s="424" t="s">
        <v>2734</v>
      </c>
      <c r="C21" s="424" t="s">
        <v>2163</v>
      </c>
      <c r="D21" s="425" t="s">
        <v>2129</v>
      </c>
      <c r="E21" s="425" t="s">
        <v>2123</v>
      </c>
      <c r="F21" s="424" t="s">
        <v>1515</v>
      </c>
      <c r="G21" s="425" t="str">
        <f>D21&amp;" "&amp;REPLACE(E21,1,6,"should normally")&amp;". Outside of this threshold implies there is a negative dependence at the "&amp;LEFT(D21,4)&amp;" precentile"</f>
        <v>90th Joint Quantile Exceedance Probability should normally be between 10% AND  1%. Outside of this threshold implies there is a negative dependence at the 90th precentile</v>
      </c>
      <c r="H21" s="555"/>
      <c r="I21" s="571" t="s">
        <v>2300</v>
      </c>
    </row>
    <row r="22" spans="2:9" ht="50.1" customHeight="1" x14ac:dyDescent="0.25">
      <c r="B22" s="424" t="s">
        <v>2735</v>
      </c>
      <c r="C22" s="424" t="s">
        <v>2164</v>
      </c>
      <c r="D22" s="425" t="s">
        <v>2130</v>
      </c>
      <c r="E22" s="425" t="s">
        <v>2124</v>
      </c>
      <c r="F22" s="424" t="s">
        <v>1515</v>
      </c>
      <c r="G22" s="425" t="str">
        <f>D22&amp;" "&amp;REPLACE(E22,1,6,"should normally")&amp;". Outside of this threshold implies there is a negative dependence at the "&amp;LEFT(D22,4)&amp;" precentile"</f>
        <v>95th Joint Quantile Exceedance Probability should normally be between 5% AND  0.25%. Outside of this threshold implies there is a negative dependence at the 95th precentile</v>
      </c>
      <c r="H22" s="555"/>
      <c r="I22" s="571" t="s">
        <v>2300</v>
      </c>
    </row>
    <row r="23" spans="2:9" ht="50.1" customHeight="1" x14ac:dyDescent="0.25">
      <c r="B23" s="424" t="s">
        <v>2736</v>
      </c>
      <c r="C23" s="424" t="s">
        <v>2165</v>
      </c>
      <c r="D23" s="425" t="s">
        <v>2131</v>
      </c>
      <c r="E23" s="425" t="s">
        <v>2125</v>
      </c>
      <c r="F23" s="424" t="s">
        <v>1515</v>
      </c>
      <c r="G23" s="425" t="str">
        <f>D23&amp;" "&amp;REPLACE(E23,1,6,"should normally")&amp;". Outside of this threshold implies there is a negative dependence at the "&amp;LEFT(D23,4)&amp;" precentile"</f>
        <v>99.5th Joint Quantile Exceedance Probability should normally be between 0.5% AND  0.0025%. Outside of this threshold implies there is a negative dependence at the 99.5 precentile</v>
      </c>
      <c r="H23" s="555"/>
      <c r="I23" s="571" t="s">
        <v>2300</v>
      </c>
    </row>
    <row r="24" spans="2:9" ht="39.950000000000003" customHeight="1" x14ac:dyDescent="0.25">
      <c r="B24" s="424" t="s">
        <v>2737</v>
      </c>
      <c r="C24" s="424" t="s">
        <v>2379</v>
      </c>
      <c r="D24" s="425" t="s">
        <v>2380</v>
      </c>
      <c r="E24" s="425" t="s">
        <v>3075</v>
      </c>
      <c r="F24" s="424" t="s">
        <v>1507</v>
      </c>
      <c r="G24" s="425" t="s">
        <v>2199</v>
      </c>
      <c r="H24" s="556"/>
      <c r="I24" s="571" t="s">
        <v>2297</v>
      </c>
    </row>
    <row r="25" spans="2:9" ht="45" customHeight="1" x14ac:dyDescent="0.25">
      <c r="B25" s="424" t="s">
        <v>2770</v>
      </c>
      <c r="C25" s="424" t="s">
        <v>2379</v>
      </c>
      <c r="D25" s="425" t="s">
        <v>2380</v>
      </c>
      <c r="E25" s="425" t="s">
        <v>3365</v>
      </c>
      <c r="F25" s="424"/>
      <c r="G25" s="425"/>
      <c r="H25" s="555" t="s">
        <v>1698</v>
      </c>
      <c r="I25" s="571" t="s">
        <v>2297</v>
      </c>
    </row>
    <row r="26" spans="2:9" ht="39.950000000000003" customHeight="1" x14ac:dyDescent="0.25">
      <c r="B26" s="424" t="s">
        <v>2819</v>
      </c>
      <c r="C26" s="424" t="s">
        <v>2381</v>
      </c>
      <c r="D26" s="425" t="s">
        <v>2382</v>
      </c>
      <c r="E26" s="425" t="s">
        <v>2744</v>
      </c>
      <c r="F26" s="424" t="s">
        <v>1507</v>
      </c>
      <c r="G26" s="425" t="s">
        <v>2229</v>
      </c>
      <c r="H26" s="556"/>
      <c r="I26" s="571" t="s">
        <v>2297</v>
      </c>
    </row>
    <row r="27" spans="2:9" ht="45" customHeight="1" x14ac:dyDescent="0.25">
      <c r="B27" s="424" t="s">
        <v>2771</v>
      </c>
      <c r="C27" s="424" t="s">
        <v>2381</v>
      </c>
      <c r="D27" s="425" t="s">
        <v>2382</v>
      </c>
      <c r="E27" s="425" t="s">
        <v>3366</v>
      </c>
      <c r="F27" s="424"/>
      <c r="G27" s="425"/>
      <c r="H27" s="555" t="s">
        <v>1698</v>
      </c>
      <c r="I27" s="571" t="s">
        <v>2297</v>
      </c>
    </row>
    <row r="28" spans="2:9" ht="39.950000000000003" customHeight="1" x14ac:dyDescent="0.25">
      <c r="B28" s="424" t="s">
        <v>2738</v>
      </c>
      <c r="C28" s="424" t="s">
        <v>2254</v>
      </c>
      <c r="D28" s="425" t="s">
        <v>3329</v>
      </c>
      <c r="E28" s="425" t="s">
        <v>2255</v>
      </c>
      <c r="F28" s="424" t="s">
        <v>1515</v>
      </c>
      <c r="G28" s="425" t="s">
        <v>2256</v>
      </c>
      <c r="H28" s="555"/>
      <c r="I28" s="571" t="s">
        <v>2297</v>
      </c>
    </row>
    <row r="29" spans="2:9" ht="39.950000000000003" customHeight="1" x14ac:dyDescent="0.25">
      <c r="B29" s="424" t="s">
        <v>3074</v>
      </c>
      <c r="C29" s="424" t="s">
        <v>2254</v>
      </c>
      <c r="D29" s="425" t="s">
        <v>3329</v>
      </c>
      <c r="E29" s="425" t="s">
        <v>3367</v>
      </c>
      <c r="F29" s="424"/>
      <c r="G29" s="425"/>
      <c r="H29" s="556"/>
      <c r="I29" s="571" t="s">
        <v>2297</v>
      </c>
    </row>
    <row r="30" spans="2:9" ht="45" customHeight="1" x14ac:dyDescent="0.25">
      <c r="B30" s="424" t="s">
        <v>2772</v>
      </c>
      <c r="C30" s="424" t="s">
        <v>2383</v>
      </c>
      <c r="D30" s="425" t="s">
        <v>3330</v>
      </c>
      <c r="E30" s="425" t="s">
        <v>3367</v>
      </c>
      <c r="F30" s="424"/>
      <c r="G30" s="425"/>
      <c r="H30" s="555" t="s">
        <v>1698</v>
      </c>
      <c r="I30" s="571" t="s">
        <v>2297</v>
      </c>
    </row>
  </sheetData>
  <mergeCells count="1">
    <mergeCell ref="B2:I2"/>
  </mergeCells>
  <conditionalFormatting sqref="F1 F31:F65492">
    <cfRule type="cellIs" dxfId="53" priority="78" stopIfTrue="1" operator="equal">
      <formula>"Pre-populated"</formula>
    </cfRule>
    <cfRule type="cellIs" dxfId="52" priority="79" stopIfTrue="1" operator="equal">
      <formula>"Validation"</formula>
    </cfRule>
  </conditionalFormatting>
  <conditionalFormatting sqref="I28:I30 I4:I26">
    <cfRule type="cellIs" dxfId="51" priority="12" operator="equal">
      <formula>"Updated"</formula>
    </cfRule>
    <cfRule type="cellIs" dxfId="50" priority="13" operator="equal">
      <formula>"New"</formula>
    </cfRule>
  </conditionalFormatting>
  <conditionalFormatting sqref="B26:H26 C25:H25 B26:B29 B4:H24 B28:H30">
    <cfRule type="expression" dxfId="49" priority="14">
      <formula>OR($I4="New",$I4="Updated")</formula>
    </cfRule>
  </conditionalFormatting>
  <conditionalFormatting sqref="F28:F30 F4:F26">
    <cfRule type="cellIs" dxfId="48" priority="10" stopIfTrue="1" operator="equal">
      <formula>"Validation"</formula>
    </cfRule>
    <cfRule type="cellIs" dxfId="47" priority="11" operator="equal">
      <formula>"Pre-populated"</formula>
    </cfRule>
  </conditionalFormatting>
  <conditionalFormatting sqref="I27">
    <cfRule type="cellIs" dxfId="46" priority="7" operator="equal">
      <formula>"Updated"</formula>
    </cfRule>
    <cfRule type="cellIs" dxfId="45" priority="8" operator="equal">
      <formula>"New"</formula>
    </cfRule>
  </conditionalFormatting>
  <conditionalFormatting sqref="C27 E27:G27">
    <cfRule type="expression" dxfId="44" priority="9">
      <formula>OR($I27="New",$I27="Updated")</formula>
    </cfRule>
  </conditionalFormatting>
  <conditionalFormatting sqref="F27">
    <cfRule type="cellIs" dxfId="43" priority="5" stopIfTrue="1" operator="equal">
      <formula>"Validation"</formula>
    </cfRule>
    <cfRule type="cellIs" dxfId="42" priority="6" operator="equal">
      <formula>"Pre-populated"</formula>
    </cfRule>
  </conditionalFormatting>
  <conditionalFormatting sqref="B25">
    <cfRule type="expression" dxfId="41" priority="4">
      <formula>OR($I25="New",$I25="Updated")</formula>
    </cfRule>
  </conditionalFormatting>
  <conditionalFormatting sqref="B27">
    <cfRule type="expression" dxfId="40" priority="3">
      <formula>OR($I27="New",$I27="Updated")</formula>
    </cfRule>
  </conditionalFormatting>
  <conditionalFormatting sqref="H27">
    <cfRule type="expression" dxfId="39" priority="2">
      <formula>OR($I27="New",$I27="Updated")</formula>
    </cfRule>
  </conditionalFormatting>
  <conditionalFormatting sqref="D27">
    <cfRule type="expression" dxfId="38" priority="1">
      <formula>OR($I27="New",$I27="Updated")</formula>
    </cfRule>
  </conditionalFormatting>
  <pageMargins left="0.70866141732283472" right="0.70866141732283472" top="0.74803149606299213" bottom="0.74803149606299213" header="0.31496062992125984" footer="0.31496062992125984"/>
  <pageSetup paperSize="9" scale="67" fitToHeight="0" orientation="landscape" r:id="rId1"/>
  <headerFooter>
    <oddFooter>&amp;C&amp;1#&amp;"Calibri"&amp;10 Classification: Confidential</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CBE51401-64D0-44D2-8BB2-9BFF9F9018DB}">
          <x14:formula1>
            <xm:f>RS_ValueSource!$E$41:$E$43</xm:f>
          </x14:formula1>
          <xm:sqref>F4:F30</xm:sqref>
        </x14:dataValidation>
        <x14:dataValidation type="list" allowBlank="1" showInputMessage="1" showErrorMessage="1" xr:uid="{5518D89F-269D-4220-BB76-9F1D22A6650C}">
          <x14:formula1>
            <xm:f>RS_ValueSource!$E$38:$E$40</xm:f>
          </x14:formula1>
          <xm:sqref>I4:I30</xm:sqref>
        </x14:dataValidation>
      </x14:dataValidations>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17">
    <tabColor rgb="FFFFFF00"/>
    <pageSetUpPr fitToPage="1"/>
  </sheetPr>
  <dimension ref="A1:I190"/>
  <sheetViews>
    <sheetView showGridLines="0" zoomScaleNormal="100" zoomScaleSheetLayoutView="100" workbookViewId="0"/>
  </sheetViews>
  <sheetFormatPr defaultColWidth="10.42578125" defaultRowHeight="15" x14ac:dyDescent="0.25"/>
  <cols>
    <col min="1" max="1" width="2" style="2" customWidth="1"/>
    <col min="2" max="2" width="4.28515625" style="2" customWidth="1"/>
    <col min="3" max="3" width="27.5703125" style="2" customWidth="1"/>
    <col min="4" max="6" width="34.140625" style="2" customWidth="1"/>
    <col min="7" max="7" width="34.140625" style="2" bestFit="1" customWidth="1"/>
    <col min="8" max="8" width="23.140625" style="2" bestFit="1" customWidth="1"/>
    <col min="9" max="9" width="7.7109375" style="2" customWidth="1"/>
    <col min="10" max="16384" width="10.42578125" style="2"/>
  </cols>
  <sheetData>
    <row r="1" spans="1:9" s="19" customFormat="1" ht="16.5" x14ac:dyDescent="0.3">
      <c r="A1" s="3"/>
    </row>
    <row r="2" spans="1:9" s="19" customFormat="1" ht="16.5" x14ac:dyDescent="0.3">
      <c r="A2" s="3"/>
    </row>
    <row r="3" spans="1:9" s="19" customFormat="1" ht="16.5" x14ac:dyDescent="0.3">
      <c r="A3" s="3"/>
    </row>
    <row r="4" spans="1:9" s="19" customFormat="1" ht="20.25" x14ac:dyDescent="0.35">
      <c r="A4" s="3"/>
      <c r="B4" s="210"/>
      <c r="C4" s="232" t="s">
        <v>83</v>
      </c>
      <c r="D4" s="211"/>
      <c r="E4" s="155"/>
      <c r="F4" s="233"/>
      <c r="G4" s="155"/>
      <c r="H4" s="155" t="s">
        <v>124</v>
      </c>
      <c r="I4" s="156" t="str">
        <f>'010'!E8</f>
        <v>1234</v>
      </c>
    </row>
    <row r="5" spans="1:9" s="19" customFormat="1" ht="16.5" x14ac:dyDescent="0.3">
      <c r="A5" s="3"/>
      <c r="B5" s="213"/>
      <c r="C5" s="213"/>
      <c r="D5" s="214"/>
      <c r="E5" s="215"/>
    </row>
    <row r="6" spans="1:9" s="19" customFormat="1" ht="17.25" x14ac:dyDescent="0.3">
      <c r="A6" s="3"/>
      <c r="B6" s="213"/>
      <c r="C6" s="271" t="s">
        <v>1097</v>
      </c>
      <c r="D6" s="211"/>
      <c r="E6" s="155"/>
      <c r="F6" s="233"/>
      <c r="G6" s="233"/>
      <c r="H6" s="233"/>
      <c r="I6" s="102"/>
    </row>
    <row r="7" spans="1:9" s="19" customFormat="1" ht="17.25" x14ac:dyDescent="0.3">
      <c r="A7" s="3"/>
      <c r="B7" s="213"/>
      <c r="C7" s="103"/>
      <c r="D7" s="214"/>
      <c r="E7" s="215"/>
      <c r="F7" s="102"/>
      <c r="G7" s="102"/>
      <c r="H7" s="102"/>
      <c r="I7" s="102"/>
    </row>
    <row r="8" spans="1:9" s="19" customFormat="1" ht="17.25" x14ac:dyDescent="0.3">
      <c r="B8" s="213"/>
      <c r="C8" s="234" t="s">
        <v>970</v>
      </c>
      <c r="D8" s="235"/>
      <c r="E8" s="236"/>
      <c r="F8" s="237"/>
      <c r="G8" s="237"/>
      <c r="H8" s="237"/>
      <c r="I8" s="237"/>
    </row>
    <row r="9" spans="1:9" s="19" customFormat="1" ht="16.5" x14ac:dyDescent="0.3"/>
    <row r="10" spans="1:9" s="19" customFormat="1" ht="66" customHeight="1" x14ac:dyDescent="0.3">
      <c r="C10" s="914" t="s">
        <v>1098</v>
      </c>
      <c r="D10" s="915"/>
      <c r="E10" s="915"/>
      <c r="F10" s="915"/>
      <c r="G10" s="915"/>
      <c r="H10" s="915"/>
      <c r="I10" s="282"/>
    </row>
    <row r="11" spans="1:9" s="19" customFormat="1" ht="16.5" x14ac:dyDescent="0.3"/>
    <row r="12" spans="1:9" s="19" customFormat="1" ht="17.25" x14ac:dyDescent="0.3">
      <c r="C12" s="238" t="s">
        <v>971</v>
      </c>
    </row>
    <row r="13" spans="1:9" s="19" customFormat="1" ht="17.25" x14ac:dyDescent="0.3">
      <c r="C13" s="238"/>
    </row>
    <row r="14" spans="1:9" s="19" customFormat="1" ht="20.100000000000001" customHeight="1" x14ac:dyDescent="0.3">
      <c r="C14" s="956" t="str">
        <f>CONCATENATE('520'!C16," and ",'520'!C17)</f>
        <v>Premium Risk and Reserve Risk</v>
      </c>
      <c r="D14" s="957"/>
      <c r="E14" s="957"/>
      <c r="F14" s="957"/>
      <c r="G14" s="957"/>
      <c r="H14" s="957"/>
    </row>
    <row r="15" spans="1:9" x14ac:dyDescent="0.25">
      <c r="C15" s="266"/>
      <c r="D15" s="267"/>
      <c r="E15" s="267"/>
      <c r="F15" s="267"/>
      <c r="G15" s="267"/>
      <c r="H15" s="268"/>
    </row>
    <row r="16" spans="1:9" x14ac:dyDescent="0.25">
      <c r="C16" s="53"/>
      <c r="D16" s="11"/>
      <c r="E16" s="11"/>
      <c r="F16" s="11"/>
      <c r="G16" s="11"/>
      <c r="H16" s="48"/>
    </row>
    <row r="17" spans="3:8" x14ac:dyDescent="0.25">
      <c r="C17" s="53"/>
      <c r="D17" s="11"/>
      <c r="E17" s="11"/>
      <c r="F17" s="11"/>
      <c r="G17" s="11"/>
      <c r="H17" s="48"/>
    </row>
    <row r="18" spans="3:8" x14ac:dyDescent="0.25">
      <c r="C18" s="53"/>
      <c r="D18" s="11"/>
      <c r="E18" s="11"/>
      <c r="F18" s="11"/>
      <c r="G18" s="11"/>
      <c r="H18" s="48"/>
    </row>
    <row r="19" spans="3:8" x14ac:dyDescent="0.25">
      <c r="C19" s="53"/>
      <c r="D19" s="11"/>
      <c r="E19" s="11"/>
      <c r="F19" s="11"/>
      <c r="G19" s="11"/>
      <c r="H19" s="48"/>
    </row>
    <row r="20" spans="3:8" x14ac:dyDescent="0.25">
      <c r="C20" s="53"/>
      <c r="D20" s="11"/>
      <c r="E20" s="11"/>
      <c r="F20" s="11"/>
      <c r="G20" s="11"/>
      <c r="H20" s="48"/>
    </row>
    <row r="21" spans="3:8" x14ac:dyDescent="0.25">
      <c r="C21" s="53"/>
      <c r="D21" s="11"/>
      <c r="E21" s="11"/>
      <c r="F21" s="11"/>
      <c r="G21" s="11"/>
      <c r="H21" s="48"/>
    </row>
    <row r="22" spans="3:8" x14ac:dyDescent="0.25">
      <c r="C22" s="53"/>
      <c r="D22" s="11"/>
      <c r="E22" s="11"/>
      <c r="F22" s="11"/>
      <c r="G22" s="11"/>
      <c r="H22" s="48"/>
    </row>
    <row r="23" spans="3:8" x14ac:dyDescent="0.25">
      <c r="C23" s="53"/>
      <c r="D23" s="11"/>
      <c r="E23" s="11"/>
      <c r="F23" s="11"/>
      <c r="G23" s="11"/>
      <c r="H23" s="48"/>
    </row>
    <row r="24" spans="3:8" x14ac:dyDescent="0.25">
      <c r="C24" s="53"/>
      <c r="D24" s="11"/>
      <c r="E24" s="11"/>
      <c r="F24" s="11"/>
      <c r="G24" s="11"/>
      <c r="H24" s="48"/>
    </row>
    <row r="25" spans="3:8" x14ac:dyDescent="0.25">
      <c r="C25" s="53"/>
      <c r="D25" s="11"/>
      <c r="E25" s="11"/>
      <c r="F25" s="11"/>
      <c r="G25" s="11"/>
      <c r="H25" s="48"/>
    </row>
    <row r="26" spans="3:8" x14ac:dyDescent="0.25">
      <c r="C26" s="53"/>
      <c r="D26" s="11"/>
      <c r="E26" s="11"/>
      <c r="F26" s="11"/>
      <c r="G26" s="11"/>
      <c r="H26" s="48"/>
    </row>
    <row r="27" spans="3:8" x14ac:dyDescent="0.25">
      <c r="C27" s="53"/>
      <c r="D27" s="11"/>
      <c r="E27" s="11"/>
      <c r="F27" s="11"/>
      <c r="G27" s="11"/>
      <c r="H27" s="48"/>
    </row>
    <row r="28" spans="3:8" x14ac:dyDescent="0.25">
      <c r="C28" s="53"/>
      <c r="D28" s="11"/>
      <c r="E28" s="11"/>
      <c r="F28" s="11"/>
      <c r="G28" s="11"/>
      <c r="H28" s="48"/>
    </row>
    <row r="29" spans="3:8" x14ac:dyDescent="0.25">
      <c r="C29" s="53"/>
      <c r="D29" s="11"/>
      <c r="E29" s="11"/>
      <c r="F29" s="11"/>
      <c r="G29" s="11"/>
      <c r="H29" s="48"/>
    </row>
    <row r="30" spans="3:8" x14ac:dyDescent="0.25">
      <c r="C30" s="53"/>
      <c r="D30" s="11"/>
      <c r="E30" s="11"/>
      <c r="F30" s="11"/>
      <c r="G30" s="11"/>
      <c r="H30" s="48"/>
    </row>
    <row r="31" spans="3:8" x14ac:dyDescent="0.25">
      <c r="C31" s="63"/>
      <c r="D31" s="66"/>
      <c r="E31" s="66"/>
      <c r="F31" s="66"/>
      <c r="G31" s="66"/>
      <c r="H31" s="269"/>
    </row>
    <row r="33" spans="3:9" ht="17.25" x14ac:dyDescent="0.3">
      <c r="C33" s="103"/>
      <c r="D33" s="214"/>
      <c r="E33" s="215"/>
      <c r="F33" s="102"/>
      <c r="G33" s="102"/>
      <c r="H33" s="102"/>
      <c r="I33" s="102"/>
    </row>
    <row r="34" spans="3:9" ht="17.25" x14ac:dyDescent="0.3">
      <c r="C34" s="234" t="s">
        <v>981</v>
      </c>
      <c r="D34" s="235"/>
      <c r="E34" s="236"/>
      <c r="F34" s="237"/>
      <c r="G34" s="237"/>
      <c r="H34" s="237"/>
      <c r="I34" s="237"/>
    </row>
    <row r="35" spans="3:9" ht="16.5" x14ac:dyDescent="0.3">
      <c r="C35" s="19"/>
      <c r="D35" s="19"/>
      <c r="E35" s="19"/>
      <c r="F35" s="19"/>
      <c r="G35" s="19"/>
      <c r="H35" s="19"/>
      <c r="I35" s="19"/>
    </row>
    <row r="36" spans="3:9" ht="63.75" customHeight="1" x14ac:dyDescent="0.25">
      <c r="C36" s="914" t="s">
        <v>1099</v>
      </c>
      <c r="D36" s="915"/>
      <c r="E36" s="915"/>
      <c r="F36" s="915"/>
      <c r="G36" s="915"/>
      <c r="H36" s="915"/>
      <c r="I36" s="282"/>
    </row>
    <row r="37" spans="3:9" ht="16.5" x14ac:dyDescent="0.3">
      <c r="C37" s="19"/>
      <c r="D37" s="19"/>
      <c r="E37" s="19"/>
      <c r="F37" s="19"/>
      <c r="G37" s="19"/>
      <c r="H37" s="19"/>
      <c r="I37" s="19"/>
    </row>
    <row r="38" spans="3:9" ht="17.25" x14ac:dyDescent="0.3">
      <c r="C38" s="238" t="s">
        <v>971</v>
      </c>
      <c r="D38" s="19"/>
      <c r="E38" s="19"/>
      <c r="F38" s="19"/>
      <c r="G38" s="19"/>
      <c r="H38" s="19"/>
      <c r="I38" s="19"/>
    </row>
    <row r="40" spans="3:9" s="293" customFormat="1" ht="20.100000000000001" customHeight="1" x14ac:dyDescent="0.2">
      <c r="C40" s="956" t="str">
        <f>CONCATENATE('520'!C41," and ",'520'!C42)</f>
        <v>Insurance Risk and Market Risk</v>
      </c>
      <c r="D40" s="957"/>
      <c r="E40" s="957"/>
      <c r="F40" s="957"/>
      <c r="G40" s="957"/>
      <c r="H40" s="957"/>
    </row>
    <row r="41" spans="3:9" x14ac:dyDescent="0.25">
      <c r="C41" s="266"/>
      <c r="D41" s="267"/>
      <c r="E41" s="267"/>
      <c r="F41" s="267"/>
      <c r="G41" s="267"/>
      <c r="H41" s="268"/>
    </row>
    <row r="42" spans="3:9" x14ac:dyDescent="0.25">
      <c r="C42" s="53"/>
      <c r="D42" s="11"/>
      <c r="E42" s="11"/>
      <c r="F42" s="11"/>
      <c r="G42" s="11"/>
      <c r="H42" s="48"/>
    </row>
    <row r="43" spans="3:9" x14ac:dyDescent="0.25">
      <c r="C43" s="53"/>
      <c r="D43" s="11"/>
      <c r="E43" s="11"/>
      <c r="F43" s="11"/>
      <c r="G43" s="11"/>
      <c r="H43" s="48"/>
    </row>
    <row r="44" spans="3:9" x14ac:dyDescent="0.25">
      <c r="C44" s="53"/>
      <c r="D44" s="11"/>
      <c r="E44" s="11"/>
      <c r="F44" s="11"/>
      <c r="G44" s="11"/>
      <c r="H44" s="48"/>
    </row>
    <row r="45" spans="3:9" x14ac:dyDescent="0.25">
      <c r="C45" s="53"/>
      <c r="D45" s="11"/>
      <c r="E45" s="11"/>
      <c r="F45" s="11"/>
      <c r="G45" s="11"/>
      <c r="H45" s="48"/>
    </row>
    <row r="46" spans="3:9" x14ac:dyDescent="0.25">
      <c r="C46" s="53"/>
      <c r="D46" s="11"/>
      <c r="E46" s="11"/>
      <c r="F46" s="11"/>
      <c r="G46" s="11"/>
      <c r="H46" s="48"/>
    </row>
    <row r="47" spans="3:9" x14ac:dyDescent="0.25">
      <c r="C47" s="53"/>
      <c r="D47" s="11"/>
      <c r="E47" s="11"/>
      <c r="F47" s="11"/>
      <c r="G47" s="11"/>
      <c r="H47" s="48"/>
    </row>
    <row r="48" spans="3:9" x14ac:dyDescent="0.25">
      <c r="C48" s="53"/>
      <c r="D48" s="11"/>
      <c r="E48" s="11"/>
      <c r="F48" s="11"/>
      <c r="G48" s="11"/>
      <c r="H48" s="48"/>
    </row>
    <row r="49" spans="3:9" x14ac:dyDescent="0.25">
      <c r="C49" s="53"/>
      <c r="D49" s="11"/>
      <c r="E49" s="11"/>
      <c r="F49" s="11"/>
      <c r="G49" s="11"/>
      <c r="H49" s="48"/>
    </row>
    <row r="50" spans="3:9" x14ac:dyDescent="0.25">
      <c r="C50" s="53"/>
      <c r="D50" s="11"/>
      <c r="E50" s="11"/>
      <c r="F50" s="11"/>
      <c r="G50" s="11"/>
      <c r="H50" s="48"/>
    </row>
    <row r="51" spans="3:9" x14ac:dyDescent="0.25">
      <c r="C51" s="53"/>
      <c r="D51" s="11"/>
      <c r="E51" s="11"/>
      <c r="F51" s="11"/>
      <c r="G51" s="11"/>
      <c r="H51" s="48"/>
    </row>
    <row r="52" spans="3:9" x14ac:dyDescent="0.25">
      <c r="C52" s="53"/>
      <c r="D52" s="11"/>
      <c r="E52" s="11"/>
      <c r="F52" s="11"/>
      <c r="G52" s="11"/>
      <c r="H52" s="48"/>
    </row>
    <row r="53" spans="3:9" x14ac:dyDescent="0.25">
      <c r="C53" s="53"/>
      <c r="D53" s="11"/>
      <c r="E53" s="11"/>
      <c r="F53" s="11"/>
      <c r="G53" s="11"/>
      <c r="H53" s="48"/>
    </row>
    <row r="54" spans="3:9" x14ac:dyDescent="0.25">
      <c r="C54" s="53"/>
      <c r="D54" s="11"/>
      <c r="E54" s="11"/>
      <c r="F54" s="11"/>
      <c r="G54" s="11"/>
      <c r="H54" s="48"/>
    </row>
    <row r="55" spans="3:9" ht="16.5" x14ac:dyDescent="0.3">
      <c r="C55" s="294"/>
      <c r="D55" s="96"/>
      <c r="E55" s="96"/>
      <c r="F55" s="96"/>
      <c r="G55" s="96"/>
      <c r="H55" s="295"/>
      <c r="I55" s="19"/>
    </row>
    <row r="56" spans="3:9" x14ac:dyDescent="0.25">
      <c r="C56" s="53"/>
      <c r="D56" s="11"/>
      <c r="E56" s="11"/>
      <c r="F56" s="11"/>
      <c r="G56" s="11"/>
      <c r="H56" s="48"/>
    </row>
    <row r="57" spans="3:9" x14ac:dyDescent="0.25">
      <c r="C57" s="63"/>
      <c r="D57" s="66"/>
      <c r="E57" s="66"/>
      <c r="F57" s="66"/>
      <c r="G57" s="66"/>
      <c r="H57" s="269"/>
    </row>
    <row r="60" spans="3:9" ht="17.25" x14ac:dyDescent="0.3">
      <c r="C60" s="234" t="s">
        <v>991</v>
      </c>
      <c r="D60" s="235"/>
      <c r="E60" s="236"/>
      <c r="F60" s="237"/>
      <c r="G60" s="237"/>
      <c r="H60" s="237"/>
      <c r="I60" s="237"/>
    </row>
    <row r="61" spans="3:9" ht="14.25" customHeight="1" x14ac:dyDescent="0.3">
      <c r="C61" s="19"/>
      <c r="D61" s="19"/>
      <c r="E61" s="19"/>
      <c r="F61" s="19"/>
      <c r="G61" s="19"/>
      <c r="H61" s="19"/>
      <c r="I61" s="19"/>
    </row>
    <row r="62" spans="3:9" ht="63" customHeight="1" x14ac:dyDescent="0.25">
      <c r="C62" s="922" t="s">
        <v>1100</v>
      </c>
      <c r="D62" s="923"/>
      <c r="E62" s="923"/>
      <c r="F62" s="923"/>
      <c r="G62" s="923"/>
      <c r="H62" s="923"/>
      <c r="I62" s="282"/>
    </row>
    <row r="63" spans="3:9" ht="15.75" customHeight="1" x14ac:dyDescent="0.3">
      <c r="C63" s="19"/>
      <c r="D63" s="19"/>
      <c r="E63" s="19"/>
      <c r="F63" s="19"/>
      <c r="G63" s="19"/>
      <c r="H63" s="19"/>
      <c r="I63" s="19"/>
    </row>
    <row r="64" spans="3:9" ht="17.25" x14ac:dyDescent="0.3">
      <c r="C64" s="238" t="s">
        <v>971</v>
      </c>
      <c r="D64" s="19"/>
      <c r="E64" s="19"/>
      <c r="F64" s="19"/>
      <c r="G64" s="19"/>
      <c r="H64" s="19"/>
      <c r="I64" s="19"/>
    </row>
    <row r="66" spans="3:8" s="293" customFormat="1" ht="20.100000000000001" customHeight="1" x14ac:dyDescent="0.2">
      <c r="C66" s="956" t="str">
        <f>CONCATENATE('520'!C66," and ",'520'!C67)</f>
        <v>Insurance Risk and RI Credit Risk</v>
      </c>
      <c r="D66" s="957"/>
      <c r="E66" s="957"/>
      <c r="F66" s="957"/>
      <c r="G66" s="957"/>
      <c r="H66" s="957"/>
    </row>
    <row r="67" spans="3:8" x14ac:dyDescent="0.25">
      <c r="C67" s="266"/>
      <c r="D67" s="267"/>
      <c r="E67" s="267"/>
      <c r="F67" s="267"/>
      <c r="G67" s="267"/>
      <c r="H67" s="268"/>
    </row>
    <row r="68" spans="3:8" x14ac:dyDescent="0.25">
      <c r="C68" s="53"/>
      <c r="D68" s="11"/>
      <c r="E68" s="11"/>
      <c r="F68" s="11"/>
      <c r="G68" s="11"/>
      <c r="H68" s="48"/>
    </row>
    <row r="69" spans="3:8" x14ac:dyDescent="0.25">
      <c r="C69" s="53"/>
      <c r="D69" s="11"/>
      <c r="E69" s="11"/>
      <c r="F69" s="11"/>
      <c r="G69" s="11"/>
      <c r="H69" s="48"/>
    </row>
    <row r="70" spans="3:8" x14ac:dyDescent="0.25">
      <c r="C70" s="53"/>
      <c r="D70" s="11"/>
      <c r="E70" s="11"/>
      <c r="F70" s="11"/>
      <c r="G70" s="11"/>
      <c r="H70" s="48"/>
    </row>
    <row r="71" spans="3:8" x14ac:dyDescent="0.25">
      <c r="C71" s="53"/>
      <c r="D71" s="11"/>
      <c r="E71" s="11"/>
      <c r="F71" s="11"/>
      <c r="G71" s="11"/>
      <c r="H71" s="48"/>
    </row>
    <row r="72" spans="3:8" x14ac:dyDescent="0.25">
      <c r="C72" s="53"/>
      <c r="D72" s="11"/>
      <c r="E72" s="11"/>
      <c r="F72" s="11"/>
      <c r="G72" s="11"/>
      <c r="H72" s="48"/>
    </row>
    <row r="73" spans="3:8" x14ac:dyDescent="0.25">
      <c r="C73" s="53"/>
      <c r="D73" s="11"/>
      <c r="E73" s="11"/>
      <c r="F73" s="11"/>
      <c r="G73" s="11"/>
      <c r="H73" s="48"/>
    </row>
    <row r="74" spans="3:8" x14ac:dyDescent="0.25">
      <c r="C74" s="53"/>
      <c r="D74" s="11"/>
      <c r="E74" s="11"/>
      <c r="F74" s="11"/>
      <c r="G74" s="11"/>
      <c r="H74" s="48"/>
    </row>
    <row r="75" spans="3:8" x14ac:dyDescent="0.25">
      <c r="C75" s="53"/>
      <c r="D75" s="11"/>
      <c r="E75" s="11"/>
      <c r="F75" s="11"/>
      <c r="G75" s="11"/>
      <c r="H75" s="48"/>
    </row>
    <row r="76" spans="3:8" x14ac:dyDescent="0.25">
      <c r="C76" s="53"/>
      <c r="D76" s="11"/>
      <c r="E76" s="11"/>
      <c r="F76" s="11"/>
      <c r="G76" s="11"/>
      <c r="H76" s="48"/>
    </row>
    <row r="77" spans="3:8" x14ac:dyDescent="0.25">
      <c r="C77" s="53"/>
      <c r="D77" s="11"/>
      <c r="E77" s="11"/>
      <c r="F77" s="11"/>
      <c r="G77" s="11"/>
      <c r="H77" s="48"/>
    </row>
    <row r="78" spans="3:8" x14ac:dyDescent="0.25">
      <c r="C78" s="53"/>
      <c r="D78" s="11"/>
      <c r="E78" s="11"/>
      <c r="F78" s="11"/>
      <c r="G78" s="11"/>
      <c r="H78" s="48"/>
    </row>
    <row r="79" spans="3:8" x14ac:dyDescent="0.25">
      <c r="C79" s="53"/>
      <c r="D79" s="11"/>
      <c r="E79" s="11"/>
      <c r="F79" s="11"/>
      <c r="G79" s="11"/>
      <c r="H79" s="48"/>
    </row>
    <row r="80" spans="3:8" x14ac:dyDescent="0.25">
      <c r="C80" s="53"/>
      <c r="D80" s="11"/>
      <c r="E80" s="11"/>
      <c r="F80" s="11"/>
      <c r="G80" s="11"/>
      <c r="H80" s="48"/>
    </row>
    <row r="81" spans="3:9" x14ac:dyDescent="0.25">
      <c r="C81" s="53"/>
      <c r="D81" s="11"/>
      <c r="E81" s="11"/>
      <c r="F81" s="11"/>
      <c r="G81" s="11"/>
      <c r="H81" s="48"/>
    </row>
    <row r="82" spans="3:9" x14ac:dyDescent="0.25">
      <c r="C82" s="53"/>
      <c r="D82" s="11"/>
      <c r="E82" s="11"/>
      <c r="F82" s="11"/>
      <c r="G82" s="11"/>
      <c r="H82" s="48"/>
    </row>
    <row r="83" spans="3:9" x14ac:dyDescent="0.25">
      <c r="C83" s="63"/>
      <c r="D83" s="66"/>
      <c r="E83" s="66"/>
      <c r="F83" s="66"/>
      <c r="G83" s="66"/>
      <c r="H83" s="269"/>
    </row>
    <row r="85" spans="3:9" ht="16.5" x14ac:dyDescent="0.3">
      <c r="C85" s="19"/>
      <c r="D85" s="19"/>
      <c r="E85" s="19"/>
      <c r="F85" s="19"/>
      <c r="G85" s="19"/>
      <c r="H85" s="19"/>
      <c r="I85" s="19"/>
    </row>
    <row r="86" spans="3:9" ht="17.25" x14ac:dyDescent="0.3">
      <c r="C86" s="234" t="s">
        <v>1000</v>
      </c>
      <c r="D86" s="235"/>
      <c r="E86" s="236"/>
      <c r="F86" s="237"/>
      <c r="G86" s="237"/>
      <c r="H86" s="237"/>
      <c r="I86" s="237"/>
    </row>
    <row r="87" spans="3:9" ht="16.5" x14ac:dyDescent="0.3">
      <c r="C87" s="19"/>
      <c r="D87" s="19"/>
      <c r="E87" s="19"/>
      <c r="F87" s="19"/>
      <c r="G87" s="19"/>
      <c r="H87" s="19"/>
      <c r="I87" s="19"/>
    </row>
    <row r="88" spans="3:9" ht="61.5" customHeight="1" x14ac:dyDescent="0.25">
      <c r="C88" s="922" t="s">
        <v>1101</v>
      </c>
      <c r="D88" s="923"/>
      <c r="E88" s="923"/>
      <c r="F88" s="923"/>
      <c r="G88" s="923"/>
      <c r="H88" s="923"/>
      <c r="I88" s="282"/>
    </row>
    <row r="89" spans="3:9" ht="16.5" x14ac:dyDescent="0.3">
      <c r="C89" s="19"/>
      <c r="D89" s="19"/>
      <c r="E89" s="19"/>
      <c r="F89" s="19"/>
      <c r="G89" s="19"/>
      <c r="H89" s="19"/>
      <c r="I89" s="19"/>
    </row>
    <row r="90" spans="3:9" ht="17.25" x14ac:dyDescent="0.3">
      <c r="C90" s="238" t="s">
        <v>971</v>
      </c>
      <c r="D90" s="19"/>
      <c r="E90" s="19"/>
      <c r="F90" s="19"/>
      <c r="G90" s="19"/>
      <c r="H90" s="19"/>
      <c r="I90" s="19"/>
    </row>
    <row r="92" spans="3:9" s="293" customFormat="1" ht="20.100000000000001" customHeight="1" x14ac:dyDescent="0.2">
      <c r="C92" s="956" t="str">
        <f>CONCATENATE('520'!C92," and ",'520'!C93)</f>
        <v>Insurance Risk and Operational Risk</v>
      </c>
      <c r="D92" s="957"/>
      <c r="E92" s="957"/>
      <c r="F92" s="957"/>
      <c r="G92" s="957"/>
      <c r="H92" s="957"/>
    </row>
    <row r="93" spans="3:9" x14ac:dyDescent="0.25">
      <c r="C93" s="266"/>
      <c r="D93" s="267"/>
      <c r="E93" s="267"/>
      <c r="F93" s="267"/>
      <c r="G93" s="267"/>
      <c r="H93" s="268"/>
    </row>
    <row r="94" spans="3:9" x14ac:dyDescent="0.25">
      <c r="C94" s="53"/>
      <c r="D94" s="11"/>
      <c r="E94" s="11"/>
      <c r="F94" s="11"/>
      <c r="G94" s="11"/>
      <c r="H94" s="48"/>
    </row>
    <row r="95" spans="3:9" x14ac:dyDescent="0.25">
      <c r="C95" s="53"/>
      <c r="D95" s="11"/>
      <c r="E95" s="11"/>
      <c r="F95" s="11"/>
      <c r="G95" s="11"/>
      <c r="H95" s="48"/>
    </row>
    <row r="96" spans="3:9" x14ac:dyDescent="0.25">
      <c r="C96" s="53"/>
      <c r="D96" s="11"/>
      <c r="E96" s="11"/>
      <c r="F96" s="11"/>
      <c r="G96" s="11"/>
      <c r="H96" s="48"/>
    </row>
    <row r="97" spans="3:9" x14ac:dyDescent="0.25">
      <c r="C97" s="53"/>
      <c r="D97" s="11"/>
      <c r="E97" s="11"/>
      <c r="F97" s="11"/>
      <c r="G97" s="11"/>
      <c r="H97" s="48"/>
    </row>
    <row r="98" spans="3:9" x14ac:dyDescent="0.25">
      <c r="C98" s="53"/>
      <c r="D98" s="11"/>
      <c r="E98" s="11"/>
      <c r="F98" s="11"/>
      <c r="G98" s="11"/>
      <c r="H98" s="48"/>
    </row>
    <row r="99" spans="3:9" x14ac:dyDescent="0.25">
      <c r="C99" s="53"/>
      <c r="D99" s="11"/>
      <c r="E99" s="11"/>
      <c r="F99" s="11"/>
      <c r="G99" s="11"/>
      <c r="H99" s="48"/>
    </row>
    <row r="100" spans="3:9" x14ac:dyDescent="0.25">
      <c r="C100" s="53"/>
      <c r="D100" s="11"/>
      <c r="E100" s="11"/>
      <c r="F100" s="11"/>
      <c r="G100" s="11"/>
      <c r="H100" s="48"/>
    </row>
    <row r="101" spans="3:9" x14ac:dyDescent="0.25">
      <c r="C101" s="53"/>
      <c r="D101" s="11"/>
      <c r="E101" s="11"/>
      <c r="F101" s="11"/>
      <c r="G101" s="11"/>
      <c r="H101" s="48"/>
    </row>
    <row r="102" spans="3:9" x14ac:dyDescent="0.25">
      <c r="C102" s="53"/>
      <c r="D102" s="11"/>
      <c r="E102" s="11"/>
      <c r="F102" s="11"/>
      <c r="G102" s="11"/>
      <c r="H102" s="48"/>
    </row>
    <row r="103" spans="3:9" x14ac:dyDescent="0.25">
      <c r="C103" s="53"/>
      <c r="D103" s="11"/>
      <c r="E103" s="11"/>
      <c r="F103" s="11"/>
      <c r="G103" s="11"/>
      <c r="H103" s="48"/>
    </row>
    <row r="104" spans="3:9" x14ac:dyDescent="0.25">
      <c r="C104" s="53"/>
      <c r="D104" s="11"/>
      <c r="E104" s="11"/>
      <c r="F104" s="11"/>
      <c r="G104" s="11"/>
      <c r="H104" s="48"/>
    </row>
    <row r="105" spans="3:9" x14ac:dyDescent="0.25">
      <c r="C105" s="53"/>
      <c r="D105" s="11"/>
      <c r="E105" s="11"/>
      <c r="F105" s="11"/>
      <c r="G105" s="11"/>
      <c r="H105" s="48"/>
    </row>
    <row r="106" spans="3:9" x14ac:dyDescent="0.25">
      <c r="C106" s="53"/>
      <c r="D106" s="11"/>
      <c r="E106" s="11"/>
      <c r="F106" s="11"/>
      <c r="G106" s="11"/>
      <c r="H106" s="48"/>
    </row>
    <row r="107" spans="3:9" ht="16.5" x14ac:dyDescent="0.3">
      <c r="C107" s="294"/>
      <c r="D107" s="96"/>
      <c r="E107" s="96"/>
      <c r="F107" s="96"/>
      <c r="G107" s="96"/>
      <c r="H107" s="295"/>
      <c r="I107" s="19"/>
    </row>
    <row r="108" spans="3:9" ht="16.5" x14ac:dyDescent="0.3">
      <c r="C108" s="294"/>
      <c r="D108" s="96"/>
      <c r="E108" s="96"/>
      <c r="F108" s="96"/>
      <c r="G108" s="96"/>
      <c r="H108" s="295"/>
      <c r="I108" s="19"/>
    </row>
    <row r="109" spans="3:9" ht="16.5" x14ac:dyDescent="0.3">
      <c r="C109" s="296"/>
      <c r="D109" s="297"/>
      <c r="E109" s="297"/>
      <c r="F109" s="297"/>
      <c r="G109" s="297"/>
      <c r="H109" s="298"/>
      <c r="I109" s="19"/>
    </row>
    <row r="112" spans="3:9" ht="17.25" x14ac:dyDescent="0.3">
      <c r="C112" s="234" t="s">
        <v>1088</v>
      </c>
      <c r="D112" s="235"/>
      <c r="E112" s="236"/>
      <c r="F112" s="237"/>
      <c r="G112" s="237"/>
      <c r="H112" s="237"/>
      <c r="I112" s="237"/>
    </row>
    <row r="113" spans="3:9" ht="16.5" x14ac:dyDescent="0.3">
      <c r="C113" s="19"/>
      <c r="D113" s="19"/>
      <c r="E113" s="19"/>
      <c r="F113" s="19"/>
      <c r="G113" s="19"/>
      <c r="H113" s="19"/>
      <c r="I113" s="19"/>
    </row>
    <row r="114" spans="3:9" ht="81.75" customHeight="1" x14ac:dyDescent="0.25">
      <c r="C114" s="922" t="s">
        <v>1102</v>
      </c>
      <c r="D114" s="923"/>
      <c r="E114" s="923"/>
      <c r="F114" s="923"/>
      <c r="G114" s="923"/>
      <c r="H114" s="923"/>
      <c r="I114" s="282"/>
    </row>
    <row r="115" spans="3:9" ht="17.25" x14ac:dyDescent="0.3">
      <c r="C115" s="238" t="s">
        <v>971</v>
      </c>
      <c r="D115" s="19"/>
      <c r="E115" s="19"/>
      <c r="F115" s="19"/>
      <c r="G115" s="19"/>
      <c r="H115" s="19"/>
      <c r="I115" s="19"/>
    </row>
    <row r="117" spans="3:9" ht="15" customHeight="1" x14ac:dyDescent="0.25">
      <c r="C117" s="873"/>
      <c r="D117" s="873" t="s">
        <v>1103</v>
      </c>
      <c r="E117" s="873" t="s">
        <v>853</v>
      </c>
      <c r="F117" s="873" t="s">
        <v>1104</v>
      </c>
    </row>
    <row r="118" spans="3:9" x14ac:dyDescent="0.25">
      <c r="C118" s="835"/>
      <c r="D118" s="873"/>
      <c r="E118" s="873"/>
      <c r="F118" s="873"/>
    </row>
    <row r="119" spans="3:9" ht="36" customHeight="1" x14ac:dyDescent="0.25">
      <c r="C119" s="79" t="s">
        <v>1175</v>
      </c>
      <c r="D119" s="300" t="s">
        <v>2926</v>
      </c>
      <c r="E119" s="300" t="s">
        <v>2929</v>
      </c>
      <c r="F119" s="300" t="s">
        <v>2930</v>
      </c>
    </row>
    <row r="120" spans="3:9" ht="36" customHeight="1" x14ac:dyDescent="0.25">
      <c r="C120" s="79" t="s">
        <v>1093</v>
      </c>
      <c r="D120" s="300" t="s">
        <v>2927</v>
      </c>
      <c r="E120" s="300" t="s">
        <v>2929</v>
      </c>
      <c r="F120" s="300" t="s">
        <v>2931</v>
      </c>
    </row>
    <row r="121" spans="3:9" ht="36" customHeight="1" x14ac:dyDescent="0.25">
      <c r="C121" s="79" t="s">
        <v>1105</v>
      </c>
      <c r="D121" s="300" t="s">
        <v>3510</v>
      </c>
      <c r="E121" s="300" t="s">
        <v>2929</v>
      </c>
      <c r="F121" s="300" t="s">
        <v>3511</v>
      </c>
    </row>
    <row r="122" spans="3:9" ht="36" customHeight="1" x14ac:dyDescent="0.25">
      <c r="C122" s="79" t="s">
        <v>2230</v>
      </c>
      <c r="D122" s="300" t="s">
        <v>2928</v>
      </c>
      <c r="E122" s="300" t="s">
        <v>2929</v>
      </c>
      <c r="F122" s="300" t="s">
        <v>3428</v>
      </c>
    </row>
    <row r="123" spans="3:9" ht="36" customHeight="1" x14ac:dyDescent="0.25">
      <c r="C123" s="79" t="s">
        <v>995</v>
      </c>
      <c r="D123" s="300" t="s">
        <v>3518</v>
      </c>
      <c r="E123" s="300" t="s">
        <v>2929</v>
      </c>
      <c r="F123" s="300" t="s">
        <v>3519</v>
      </c>
    </row>
    <row r="124" spans="3:9" ht="36" customHeight="1" x14ac:dyDescent="0.25">
      <c r="C124" s="79" t="s">
        <v>996</v>
      </c>
      <c r="D124" s="139" t="s">
        <v>3520</v>
      </c>
      <c r="E124" s="139" t="s">
        <v>3520</v>
      </c>
      <c r="F124" s="139" t="s">
        <v>3520</v>
      </c>
    </row>
    <row r="125" spans="3:9" ht="25.5" customHeight="1" x14ac:dyDescent="0.25">
      <c r="C125" s="950"/>
      <c r="D125" s="951"/>
      <c r="E125" s="951"/>
      <c r="F125" s="952"/>
    </row>
    <row r="126" spans="3:9" ht="55.5" customHeight="1" x14ac:dyDescent="0.25">
      <c r="C126" s="79" t="s">
        <v>1106</v>
      </c>
      <c r="D126" s="300" t="s">
        <v>3510</v>
      </c>
      <c r="E126" s="300" t="s">
        <v>2929</v>
      </c>
      <c r="F126" s="333" t="s">
        <v>2998</v>
      </c>
      <c r="G126" s="585"/>
    </row>
    <row r="127" spans="3:9" ht="35.25" customHeight="1" x14ac:dyDescent="0.25">
      <c r="C127" s="79" t="s">
        <v>998</v>
      </c>
      <c r="D127" s="300" t="s">
        <v>3512</v>
      </c>
      <c r="E127" s="300" t="s">
        <v>2929</v>
      </c>
      <c r="F127" s="300" t="s">
        <v>3513</v>
      </c>
    </row>
    <row r="128" spans="3:9" ht="35.25" customHeight="1" x14ac:dyDescent="0.25">
      <c r="C128" s="79" t="s">
        <v>1107</v>
      </c>
      <c r="D128" s="300" t="s">
        <v>3514</v>
      </c>
      <c r="E128" s="300" t="s">
        <v>3514</v>
      </c>
      <c r="F128" s="300" t="s">
        <v>3514</v>
      </c>
    </row>
    <row r="142" spans="3:9" ht="17.25" x14ac:dyDescent="0.3">
      <c r="C142" s="234" t="s">
        <v>1108</v>
      </c>
      <c r="D142" s="235"/>
      <c r="E142" s="236"/>
      <c r="F142" s="237"/>
      <c r="G142" s="237"/>
      <c r="H142" s="237"/>
      <c r="I142" s="237"/>
    </row>
    <row r="143" spans="3:9" ht="16.5" x14ac:dyDescent="0.3">
      <c r="C143" s="19"/>
      <c r="D143" s="19"/>
      <c r="E143" s="19"/>
      <c r="F143" s="19"/>
      <c r="G143" s="19"/>
      <c r="H143" s="19"/>
      <c r="I143" s="19"/>
    </row>
    <row r="144" spans="3:9" ht="69" customHeight="1" x14ac:dyDescent="0.25">
      <c r="C144" s="922" t="s">
        <v>1109</v>
      </c>
      <c r="D144" s="923"/>
      <c r="E144" s="923"/>
      <c r="F144" s="923"/>
      <c r="G144" s="923"/>
      <c r="H144" s="923"/>
      <c r="I144" s="282"/>
    </row>
    <row r="145" spans="3:9" ht="17.25" x14ac:dyDescent="0.3">
      <c r="C145" s="238" t="s">
        <v>971</v>
      </c>
      <c r="D145" s="19"/>
      <c r="E145" s="19"/>
      <c r="F145" s="19"/>
      <c r="G145" s="19"/>
      <c r="H145" s="19"/>
      <c r="I145" s="19"/>
    </row>
    <row r="147" spans="3:9" ht="15" customHeight="1" x14ac:dyDescent="0.25">
      <c r="C147" s="889"/>
      <c r="D147" s="873" t="s">
        <v>1103</v>
      </c>
      <c r="E147" s="873" t="s">
        <v>853</v>
      </c>
      <c r="F147" s="873" t="s">
        <v>1104</v>
      </c>
    </row>
    <row r="148" spans="3:9" x14ac:dyDescent="0.25">
      <c r="C148" s="869"/>
      <c r="D148" s="873"/>
      <c r="E148" s="873"/>
      <c r="F148" s="873"/>
    </row>
    <row r="149" spans="3:9" ht="36" customHeight="1" x14ac:dyDescent="0.25">
      <c r="C149" s="272" t="s">
        <v>1091</v>
      </c>
      <c r="D149" s="300" t="s">
        <v>2928</v>
      </c>
      <c r="E149" s="300" t="s">
        <v>2929</v>
      </c>
      <c r="F149" s="300" t="s">
        <v>3003</v>
      </c>
    </row>
    <row r="150" spans="3:9" ht="36" customHeight="1" x14ac:dyDescent="0.25">
      <c r="C150" s="181" t="s">
        <v>1094</v>
      </c>
      <c r="D150" s="300" t="s">
        <v>2999</v>
      </c>
      <c r="E150" s="300" t="s">
        <v>2929</v>
      </c>
      <c r="F150" s="300" t="s">
        <v>3004</v>
      </c>
    </row>
    <row r="151" spans="3:9" ht="36" customHeight="1" x14ac:dyDescent="0.25">
      <c r="C151" s="181" t="s">
        <v>1095</v>
      </c>
      <c r="D151" s="300" t="s">
        <v>3000</v>
      </c>
      <c r="E151" s="300" t="s">
        <v>2929</v>
      </c>
      <c r="F151" s="300" t="s">
        <v>3005</v>
      </c>
    </row>
    <row r="152" spans="3:9" ht="36" customHeight="1" x14ac:dyDescent="0.25">
      <c r="C152" s="181" t="s">
        <v>1087</v>
      </c>
      <c r="D152" s="300" t="s">
        <v>3001</v>
      </c>
      <c r="E152" s="300" t="s">
        <v>2929</v>
      </c>
      <c r="F152" s="300" t="s">
        <v>3006</v>
      </c>
    </row>
    <row r="153" spans="3:9" ht="36" customHeight="1" x14ac:dyDescent="0.25">
      <c r="C153" s="181" t="s">
        <v>1110</v>
      </c>
      <c r="D153" s="333" t="s">
        <v>3521</v>
      </c>
      <c r="E153" s="300" t="s">
        <v>2929</v>
      </c>
      <c r="F153" s="333" t="s">
        <v>3522</v>
      </c>
    </row>
    <row r="154" spans="3:9" ht="36" customHeight="1" x14ac:dyDescent="0.25">
      <c r="C154" s="181" t="s">
        <v>1111</v>
      </c>
      <c r="D154" s="300" t="s">
        <v>3002</v>
      </c>
      <c r="E154" s="300" t="s">
        <v>2929</v>
      </c>
      <c r="F154" s="300" t="s">
        <v>3007</v>
      </c>
    </row>
    <row r="155" spans="3:9" ht="36" customHeight="1" x14ac:dyDescent="0.25">
      <c r="C155" s="181" t="s">
        <v>995</v>
      </c>
      <c r="D155" s="301" t="s">
        <v>3523</v>
      </c>
      <c r="E155" s="300" t="s">
        <v>2929</v>
      </c>
      <c r="F155" s="301" t="s">
        <v>3524</v>
      </c>
    </row>
    <row r="156" spans="3:9" ht="36" customHeight="1" x14ac:dyDescent="0.25">
      <c r="C156" s="183" t="s">
        <v>996</v>
      </c>
      <c r="D156" s="641" t="s">
        <v>3525</v>
      </c>
      <c r="E156" s="641" t="s">
        <v>3525</v>
      </c>
      <c r="F156" s="641" t="s">
        <v>3525</v>
      </c>
    </row>
    <row r="157" spans="3:9" ht="25.5" customHeight="1" x14ac:dyDescent="0.25">
      <c r="C157" s="950"/>
      <c r="D157" s="951"/>
      <c r="E157" s="951"/>
      <c r="F157" s="955"/>
    </row>
    <row r="158" spans="3:9" ht="57.75" customHeight="1" x14ac:dyDescent="0.25">
      <c r="C158" s="272" t="s">
        <v>1112</v>
      </c>
      <c r="D158" s="333" t="s">
        <v>3521</v>
      </c>
      <c r="E158" s="300" t="s">
        <v>2929</v>
      </c>
      <c r="F158" s="598" t="s">
        <v>3008</v>
      </c>
      <c r="G158" s="453"/>
    </row>
    <row r="159" spans="3:9" ht="35.25" customHeight="1" x14ac:dyDescent="0.25">
      <c r="C159" s="181" t="s">
        <v>998</v>
      </c>
      <c r="D159" s="302" t="s">
        <v>3483</v>
      </c>
      <c r="E159" s="300" t="s">
        <v>2929</v>
      </c>
      <c r="F159" s="641" t="s">
        <v>3484</v>
      </c>
    </row>
    <row r="160" spans="3:9" ht="35.25" customHeight="1" x14ac:dyDescent="0.25">
      <c r="C160" s="181" t="s">
        <v>1113</v>
      </c>
      <c r="D160" s="302" t="s">
        <v>3526</v>
      </c>
      <c r="E160" s="302" t="s">
        <v>3526</v>
      </c>
      <c r="F160" s="302" t="s">
        <v>3526</v>
      </c>
    </row>
    <row r="174" spans="3:9" ht="17.25" x14ac:dyDescent="0.3">
      <c r="C174" s="499" t="s">
        <v>2216</v>
      </c>
      <c r="D174" s="500"/>
      <c r="E174" s="501"/>
      <c r="F174" s="502"/>
      <c r="G174" s="502"/>
      <c r="H174" s="502"/>
      <c r="I174" s="237"/>
    </row>
    <row r="175" spans="3:9" ht="16.5" x14ac:dyDescent="0.3">
      <c r="C175" s="92"/>
      <c r="D175" s="92"/>
      <c r="E175" s="92"/>
      <c r="F175" s="92"/>
      <c r="G175" s="92"/>
      <c r="H175" s="92"/>
      <c r="I175" s="19"/>
    </row>
    <row r="176" spans="3:9" ht="81.75" customHeight="1" x14ac:dyDescent="0.25">
      <c r="C176" s="953" t="s">
        <v>2217</v>
      </c>
      <c r="D176" s="954"/>
      <c r="E176" s="954"/>
      <c r="F176" s="954"/>
      <c r="G176" s="954"/>
      <c r="H176" s="954"/>
      <c r="I176" s="282"/>
    </row>
    <row r="177" spans="3:9" ht="17.25" x14ac:dyDescent="0.3">
      <c r="C177" s="238" t="s">
        <v>971</v>
      </c>
      <c r="D177" s="19"/>
      <c r="E177" s="19"/>
      <c r="F177" s="19"/>
      <c r="G177" s="19"/>
      <c r="H177" s="19"/>
      <c r="I177" s="19"/>
    </row>
    <row r="179" spans="3:9" ht="15" customHeight="1" x14ac:dyDescent="0.25">
      <c r="C179" s="873"/>
      <c r="D179" s="873" t="s">
        <v>1103</v>
      </c>
      <c r="E179" s="873" t="s">
        <v>853</v>
      </c>
      <c r="F179" s="873" t="s">
        <v>1104</v>
      </c>
    </row>
    <row r="180" spans="3:9" x14ac:dyDescent="0.25">
      <c r="C180" s="835"/>
      <c r="D180" s="873"/>
      <c r="E180" s="873"/>
      <c r="F180" s="873"/>
    </row>
    <row r="181" spans="3:9" ht="34.5" customHeight="1" x14ac:dyDescent="0.25">
      <c r="C181" s="79" t="s">
        <v>2202</v>
      </c>
      <c r="D181" s="300" t="s">
        <v>3009</v>
      </c>
      <c r="E181" s="300" t="s">
        <v>2929</v>
      </c>
      <c r="F181" s="300" t="s">
        <v>3016</v>
      </c>
    </row>
    <row r="182" spans="3:9" ht="34.5" customHeight="1" x14ac:dyDescent="0.25">
      <c r="C182" s="79" t="s">
        <v>1093</v>
      </c>
      <c r="D182" s="300" t="s">
        <v>3010</v>
      </c>
      <c r="E182" s="300" t="s">
        <v>2929</v>
      </c>
      <c r="F182" s="300" t="s">
        <v>3017</v>
      </c>
    </row>
    <row r="183" spans="3:9" ht="34.5" customHeight="1" x14ac:dyDescent="0.25">
      <c r="C183" s="79" t="s">
        <v>2218</v>
      </c>
      <c r="D183" s="300" t="s">
        <v>3527</v>
      </c>
      <c r="E183" s="300" t="s">
        <v>2929</v>
      </c>
      <c r="F183" s="300" t="s">
        <v>3528</v>
      </c>
    </row>
    <row r="184" spans="3:9" ht="34.5" customHeight="1" x14ac:dyDescent="0.25">
      <c r="C184" s="79" t="s">
        <v>2211</v>
      </c>
      <c r="D184" s="300" t="s">
        <v>3011</v>
      </c>
      <c r="E184" s="300" t="s">
        <v>2929</v>
      </c>
      <c r="F184" s="300" t="s">
        <v>3480</v>
      </c>
    </row>
    <row r="185" spans="3:9" ht="34.5" customHeight="1" x14ac:dyDescent="0.25">
      <c r="C185" s="79" t="s">
        <v>995</v>
      </c>
      <c r="D185" s="300" t="s">
        <v>3012</v>
      </c>
      <c r="E185" s="300" t="s">
        <v>2929</v>
      </c>
      <c r="F185" s="300" t="s">
        <v>3013</v>
      </c>
    </row>
    <row r="186" spans="3:9" ht="34.5" customHeight="1" x14ac:dyDescent="0.25">
      <c r="C186" s="79" t="s">
        <v>996</v>
      </c>
      <c r="D186" s="300" t="s">
        <v>3485</v>
      </c>
      <c r="E186" s="300" t="s">
        <v>3485</v>
      </c>
      <c r="F186" s="300" t="s">
        <v>3485</v>
      </c>
    </row>
    <row r="187" spans="3:9" ht="25.5" customHeight="1" x14ac:dyDescent="0.25">
      <c r="C187" s="950"/>
      <c r="D187" s="951"/>
      <c r="E187" s="951"/>
      <c r="F187" s="952"/>
    </row>
    <row r="188" spans="3:9" ht="69" customHeight="1" x14ac:dyDescent="0.25">
      <c r="C188" s="79" t="s">
        <v>2219</v>
      </c>
      <c r="D188" s="300" t="s">
        <v>3527</v>
      </c>
      <c r="E188" s="300" t="s">
        <v>2929</v>
      </c>
      <c r="F188" s="598" t="s">
        <v>3018</v>
      </c>
    </row>
    <row r="189" spans="3:9" ht="35.25" customHeight="1" x14ac:dyDescent="0.25">
      <c r="C189" s="79" t="s">
        <v>998</v>
      </c>
      <c r="D189" s="300" t="s">
        <v>3014</v>
      </c>
      <c r="E189" s="300" t="s">
        <v>2929</v>
      </c>
      <c r="F189" s="300" t="s">
        <v>3015</v>
      </c>
    </row>
    <row r="190" spans="3:9" ht="35.25" customHeight="1" x14ac:dyDescent="0.25">
      <c r="C190" s="79" t="s">
        <v>1107</v>
      </c>
      <c r="D190" s="300" t="s">
        <v>3529</v>
      </c>
      <c r="E190" s="300" t="s">
        <v>3529</v>
      </c>
      <c r="F190" s="300" t="s">
        <v>3529</v>
      </c>
    </row>
  </sheetData>
  <sheetProtection formatColumns="0"/>
  <mergeCells count="26">
    <mergeCell ref="C10:H10"/>
    <mergeCell ref="C157:F157"/>
    <mergeCell ref="C14:H14"/>
    <mergeCell ref="C40:H40"/>
    <mergeCell ref="C66:H66"/>
    <mergeCell ref="C92:H92"/>
    <mergeCell ref="C36:H36"/>
    <mergeCell ref="C62:H62"/>
    <mergeCell ref="C88:H88"/>
    <mergeCell ref="C114:H114"/>
    <mergeCell ref="C144:H144"/>
    <mergeCell ref="D147:D148"/>
    <mergeCell ref="E147:E148"/>
    <mergeCell ref="F147:F148"/>
    <mergeCell ref="D117:D118"/>
    <mergeCell ref="E117:E118"/>
    <mergeCell ref="F117:F118"/>
    <mergeCell ref="C176:H176"/>
    <mergeCell ref="C117:C118"/>
    <mergeCell ref="C147:C148"/>
    <mergeCell ref="C125:F125"/>
    <mergeCell ref="C179:C180"/>
    <mergeCell ref="D179:D180"/>
    <mergeCell ref="E179:E180"/>
    <mergeCell ref="F179:F180"/>
    <mergeCell ref="C187:F187"/>
  </mergeCells>
  <pageMargins left="0.70866141732283472" right="0.70866141732283472" top="0.74803149606299213" bottom="0.74803149606299213" header="0.31496062992125984" footer="0.31496062992125984"/>
  <pageSetup paperSize="9" scale="66" fitToHeight="0" orientation="landscape" r:id="rId1"/>
  <headerFooter scaleWithDoc="0">
    <oddHeader>&amp;R&amp;F</oddHeader>
    <oddFooter>&amp;L&amp;D &amp;T&amp;C&amp;1#&amp;"Calibri,Regular"&amp;10 Classification: Confidential&amp;RPage &amp;P of &amp;N</oddFooter>
  </headerFooter>
  <rowBreaks count="8" manualBreakCount="8">
    <brk id="33" max="16383" man="1"/>
    <brk id="59" max="16383" man="1"/>
    <brk id="85" max="16383" man="1"/>
    <brk id="111" max="16383" man="1"/>
    <brk id="124" max="16383" man="1"/>
    <brk id="141" max="16383" man="1"/>
    <brk id="173" max="16383" man="1"/>
    <brk id="187" max="16383" man="1"/>
  </rowBreaks>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18"/>
  <dimension ref="A1:E129"/>
  <sheetViews>
    <sheetView workbookViewId="0"/>
  </sheetViews>
  <sheetFormatPr defaultColWidth="10.42578125" defaultRowHeight="15" x14ac:dyDescent="0.25"/>
  <cols>
    <col min="1" max="1" width="10.42578125" style="2"/>
    <col min="2" max="2" width="20.42578125" style="2" customWidth="1"/>
    <col min="3" max="4" width="10.42578125" style="2"/>
    <col min="5" max="5" width="16.85546875" style="2" customWidth="1"/>
    <col min="6" max="16384" width="10.42578125" style="2"/>
  </cols>
  <sheetData>
    <row r="1" spans="1:5" x14ac:dyDescent="0.25">
      <c r="A1" s="303" t="s">
        <v>1114</v>
      </c>
      <c r="B1" s="303" t="s">
        <v>1115</v>
      </c>
      <c r="D1" s="304" t="s">
        <v>1114</v>
      </c>
      <c r="E1" s="304" t="s">
        <v>1116</v>
      </c>
    </row>
    <row r="2" spans="1:5" x14ac:dyDescent="0.25">
      <c r="A2" s="305">
        <v>0.5</v>
      </c>
      <c r="B2" s="305">
        <v>0.5</v>
      </c>
      <c r="D2" s="305">
        <v>0.5</v>
      </c>
      <c r="E2" s="305">
        <v>0.25</v>
      </c>
    </row>
    <row r="3" spans="1:5" x14ac:dyDescent="0.25">
      <c r="A3" s="305">
        <v>0.50499999999999989</v>
      </c>
      <c r="B3" s="305">
        <v>0.495</v>
      </c>
      <c r="D3" s="305">
        <v>0.50499999999999989</v>
      </c>
      <c r="E3" s="305">
        <v>0.24502499999999997</v>
      </c>
    </row>
    <row r="4" spans="1:5" x14ac:dyDescent="0.25">
      <c r="A4" s="305">
        <v>0.5099999999999999</v>
      </c>
      <c r="B4" s="305">
        <v>0.49</v>
      </c>
      <c r="D4" s="305">
        <v>0.5099999999999999</v>
      </c>
      <c r="E4" s="305">
        <v>0.24009999999999995</v>
      </c>
    </row>
    <row r="5" spans="1:5" x14ac:dyDescent="0.25">
      <c r="A5" s="305">
        <v>0.5149999999999999</v>
      </c>
      <c r="B5" s="305">
        <v>0.48499999999999999</v>
      </c>
      <c r="D5" s="305">
        <v>0.5149999999999999</v>
      </c>
      <c r="E5" s="305">
        <v>0.23522499999999999</v>
      </c>
    </row>
    <row r="6" spans="1:5" x14ac:dyDescent="0.25">
      <c r="A6" s="305">
        <v>0.51999999999999991</v>
      </c>
      <c r="B6" s="305">
        <v>0.48</v>
      </c>
      <c r="D6" s="305">
        <v>0.51999999999999991</v>
      </c>
      <c r="E6" s="305">
        <v>0.23039999999999997</v>
      </c>
    </row>
    <row r="7" spans="1:5" x14ac:dyDescent="0.25">
      <c r="A7" s="305">
        <v>0.52499999999999991</v>
      </c>
      <c r="B7" s="305">
        <v>0.47499999999999998</v>
      </c>
      <c r="D7" s="305">
        <v>0.52499999999999991</v>
      </c>
      <c r="E7" s="305">
        <v>0.22562499999999996</v>
      </c>
    </row>
    <row r="8" spans="1:5" x14ac:dyDescent="0.25">
      <c r="A8" s="305">
        <v>0.52999999999999992</v>
      </c>
      <c r="B8" s="305">
        <v>0.47</v>
      </c>
      <c r="D8" s="305">
        <v>0.52999999999999992</v>
      </c>
      <c r="E8" s="305">
        <v>0.22089999999999999</v>
      </c>
    </row>
    <row r="9" spans="1:5" x14ac:dyDescent="0.25">
      <c r="A9" s="305">
        <v>0.53499999999999992</v>
      </c>
      <c r="B9" s="305">
        <v>0.46499999999999997</v>
      </c>
      <c r="D9" s="305">
        <v>0.53499999999999992</v>
      </c>
      <c r="E9" s="305">
        <v>0.21622499999999995</v>
      </c>
    </row>
    <row r="10" spans="1:5" x14ac:dyDescent="0.25">
      <c r="A10" s="305">
        <v>0.53999999999999992</v>
      </c>
      <c r="B10" s="305">
        <v>0.45999999999999991</v>
      </c>
      <c r="D10" s="305">
        <v>0.53999999999999992</v>
      </c>
      <c r="E10" s="305">
        <v>0.21159999999999993</v>
      </c>
    </row>
    <row r="11" spans="1:5" x14ac:dyDescent="0.25">
      <c r="A11" s="305">
        <v>0.54500000000000004</v>
      </c>
      <c r="B11" s="305">
        <v>0.4549999999999999</v>
      </c>
      <c r="D11" s="305">
        <v>0.54500000000000004</v>
      </c>
      <c r="E11" s="305">
        <v>0.20702499999999996</v>
      </c>
    </row>
    <row r="12" spans="1:5" x14ac:dyDescent="0.25">
      <c r="A12" s="305">
        <v>0.54999999999999993</v>
      </c>
      <c r="B12" s="305">
        <v>0.44999999999999996</v>
      </c>
      <c r="D12" s="305">
        <v>0.54999999999999993</v>
      </c>
      <c r="E12" s="305">
        <v>0.20249999999999996</v>
      </c>
    </row>
    <row r="13" spans="1:5" x14ac:dyDescent="0.25">
      <c r="A13" s="305">
        <v>0.55500000000000005</v>
      </c>
      <c r="B13" s="305">
        <v>0.4449999999999999</v>
      </c>
      <c r="D13" s="305">
        <v>0.55500000000000005</v>
      </c>
      <c r="E13" s="305">
        <v>0.19802499999999992</v>
      </c>
    </row>
    <row r="14" spans="1:5" x14ac:dyDescent="0.25">
      <c r="A14" s="305">
        <v>0.55999999999999994</v>
      </c>
      <c r="B14" s="305">
        <v>0.43999999999999995</v>
      </c>
      <c r="D14" s="305">
        <v>0.55999999999999994</v>
      </c>
      <c r="E14" s="305">
        <v>0.19359999999999997</v>
      </c>
    </row>
    <row r="15" spans="1:5" x14ac:dyDescent="0.25">
      <c r="A15" s="305">
        <v>0.56500000000000006</v>
      </c>
      <c r="B15" s="305">
        <v>0.43499999999999989</v>
      </c>
      <c r="D15" s="305">
        <v>0.56500000000000006</v>
      </c>
      <c r="E15" s="305">
        <v>0.18922499999999995</v>
      </c>
    </row>
    <row r="16" spans="1:5" x14ac:dyDescent="0.25">
      <c r="A16" s="305">
        <v>0.56999999999999995</v>
      </c>
      <c r="B16" s="305">
        <v>0.42999999999999994</v>
      </c>
      <c r="D16" s="305">
        <v>0.56999999999999995</v>
      </c>
      <c r="E16" s="305">
        <v>0.18489999999999993</v>
      </c>
    </row>
    <row r="17" spans="1:5" x14ac:dyDescent="0.25">
      <c r="A17" s="305">
        <v>0.57500000000000007</v>
      </c>
      <c r="B17" s="305">
        <v>0.42499999999999988</v>
      </c>
      <c r="D17" s="305">
        <v>0.57500000000000007</v>
      </c>
      <c r="E17" s="305">
        <v>0.18062499999999992</v>
      </c>
    </row>
    <row r="18" spans="1:5" x14ac:dyDescent="0.25">
      <c r="A18" s="305">
        <v>0.57999999999999996</v>
      </c>
      <c r="B18" s="305">
        <v>0.41999999999999993</v>
      </c>
      <c r="D18" s="305">
        <v>0.57999999999999996</v>
      </c>
      <c r="E18" s="305">
        <v>0.17639999999999995</v>
      </c>
    </row>
    <row r="19" spans="1:5" x14ac:dyDescent="0.25">
      <c r="A19" s="305">
        <v>0.58500000000000008</v>
      </c>
      <c r="B19" s="305">
        <v>0.41499999999999987</v>
      </c>
      <c r="D19" s="305">
        <v>0.58500000000000008</v>
      </c>
      <c r="E19" s="305">
        <v>0.17222499999999991</v>
      </c>
    </row>
    <row r="20" spans="1:5" x14ac:dyDescent="0.25">
      <c r="A20" s="305">
        <v>0.59000000000000008</v>
      </c>
      <c r="B20" s="305">
        <v>0.40999999999999986</v>
      </c>
      <c r="D20" s="305">
        <v>0.59000000000000008</v>
      </c>
      <c r="E20" s="305">
        <v>0.16809999999999992</v>
      </c>
    </row>
    <row r="21" spans="1:5" x14ac:dyDescent="0.25">
      <c r="A21" s="305">
        <v>0.59499999999999997</v>
      </c>
      <c r="B21" s="305">
        <v>0.40499999999999992</v>
      </c>
      <c r="D21" s="305">
        <v>0.59499999999999997</v>
      </c>
      <c r="E21" s="305">
        <v>0.16402499999999989</v>
      </c>
    </row>
    <row r="22" spans="1:5" x14ac:dyDescent="0.25">
      <c r="A22" s="305">
        <v>0.60000000000000009</v>
      </c>
      <c r="B22" s="305">
        <v>0.39999999999999986</v>
      </c>
      <c r="D22" s="305">
        <v>0.60000000000000009</v>
      </c>
      <c r="E22" s="305">
        <v>0.15999999999999989</v>
      </c>
    </row>
    <row r="23" spans="1:5" x14ac:dyDescent="0.25">
      <c r="A23" s="305">
        <v>0.60499999999999998</v>
      </c>
      <c r="B23" s="305">
        <v>0.39499999999999991</v>
      </c>
      <c r="D23" s="305">
        <v>0.60499999999999998</v>
      </c>
      <c r="E23" s="305">
        <v>0.15602499999999989</v>
      </c>
    </row>
    <row r="24" spans="1:5" x14ac:dyDescent="0.25">
      <c r="A24" s="305">
        <v>0.6100000000000001</v>
      </c>
      <c r="B24" s="305">
        <v>0.38999999999999985</v>
      </c>
      <c r="D24" s="305">
        <v>0.6100000000000001</v>
      </c>
      <c r="E24" s="305">
        <v>0.15209999999999993</v>
      </c>
    </row>
    <row r="25" spans="1:5" x14ac:dyDescent="0.25">
      <c r="A25" s="305">
        <v>0.61499999999999999</v>
      </c>
      <c r="B25" s="305">
        <v>0.3849999999999999</v>
      </c>
      <c r="D25" s="305">
        <v>0.61499999999999999</v>
      </c>
      <c r="E25" s="305">
        <v>0.14822499999999988</v>
      </c>
    </row>
    <row r="26" spans="1:5" x14ac:dyDescent="0.25">
      <c r="A26" s="305">
        <v>0.62000000000000011</v>
      </c>
      <c r="B26" s="305">
        <v>0.37999999999999984</v>
      </c>
      <c r="D26" s="305">
        <v>0.62000000000000011</v>
      </c>
      <c r="E26" s="305">
        <v>0.14439999999999992</v>
      </c>
    </row>
    <row r="27" spans="1:5" x14ac:dyDescent="0.25">
      <c r="A27" s="305">
        <v>0.625</v>
      </c>
      <c r="B27" s="305">
        <v>0.37499999999999989</v>
      </c>
      <c r="D27" s="305">
        <v>0.625</v>
      </c>
      <c r="E27" s="305">
        <v>0.14062499999999992</v>
      </c>
    </row>
    <row r="28" spans="1:5" x14ac:dyDescent="0.25">
      <c r="A28" s="305">
        <v>0.63000000000000012</v>
      </c>
      <c r="B28" s="305">
        <v>0.36999999999999983</v>
      </c>
      <c r="D28" s="305">
        <v>0.63000000000000012</v>
      </c>
      <c r="E28" s="305">
        <v>0.13689999999999988</v>
      </c>
    </row>
    <row r="29" spans="1:5" x14ac:dyDescent="0.25">
      <c r="A29" s="305">
        <v>0.63500000000000012</v>
      </c>
      <c r="B29" s="305">
        <v>0.36499999999999982</v>
      </c>
      <c r="D29" s="305">
        <v>0.63500000000000012</v>
      </c>
      <c r="E29" s="305">
        <v>0.1332249999999999</v>
      </c>
    </row>
    <row r="30" spans="1:5" x14ac:dyDescent="0.25">
      <c r="A30" s="305">
        <v>0.64</v>
      </c>
      <c r="B30" s="305">
        <v>0.35999999999999988</v>
      </c>
      <c r="D30" s="305">
        <v>0.64</v>
      </c>
      <c r="E30" s="305">
        <v>0.12959999999999991</v>
      </c>
    </row>
    <row r="31" spans="1:5" x14ac:dyDescent="0.25">
      <c r="A31" s="305">
        <v>0.64500000000000013</v>
      </c>
      <c r="B31" s="305">
        <v>0.35499999999999982</v>
      </c>
      <c r="D31" s="305">
        <v>0.64500000000000013</v>
      </c>
      <c r="E31" s="305">
        <v>0.12602499999999989</v>
      </c>
    </row>
    <row r="32" spans="1:5" x14ac:dyDescent="0.25">
      <c r="A32" s="305">
        <v>0.65</v>
      </c>
      <c r="B32" s="305">
        <v>0.34999999999999987</v>
      </c>
      <c r="D32" s="305">
        <v>0.65</v>
      </c>
      <c r="E32" s="305">
        <v>0.12249999999999989</v>
      </c>
    </row>
    <row r="33" spans="1:5" x14ac:dyDescent="0.25">
      <c r="A33" s="305">
        <v>0.65500000000000014</v>
      </c>
      <c r="B33" s="305">
        <v>0.34499999999999981</v>
      </c>
      <c r="D33" s="305">
        <v>0.65500000000000014</v>
      </c>
      <c r="E33" s="305">
        <v>0.11902499999999991</v>
      </c>
    </row>
    <row r="34" spans="1:5" x14ac:dyDescent="0.25">
      <c r="A34" s="305">
        <v>0.66</v>
      </c>
      <c r="B34" s="305">
        <v>0.33999999999999986</v>
      </c>
      <c r="D34" s="305">
        <v>0.66</v>
      </c>
      <c r="E34" s="305">
        <v>0.1155999999999999</v>
      </c>
    </row>
    <row r="35" spans="1:5" x14ac:dyDescent="0.25">
      <c r="A35" s="305">
        <v>0.66500000000000015</v>
      </c>
      <c r="B35" s="305">
        <v>0.3349999999999998</v>
      </c>
      <c r="D35" s="305">
        <v>0.66500000000000015</v>
      </c>
      <c r="E35" s="305">
        <v>0.11222499999999991</v>
      </c>
    </row>
    <row r="36" spans="1:5" x14ac:dyDescent="0.25">
      <c r="A36" s="305">
        <v>0.67</v>
      </c>
      <c r="B36" s="305">
        <v>0.32999999999999985</v>
      </c>
      <c r="D36" s="305">
        <v>0.67</v>
      </c>
      <c r="E36" s="305">
        <v>0.1088999999999999</v>
      </c>
    </row>
    <row r="37" spans="1:5" x14ac:dyDescent="0.25">
      <c r="A37" s="305">
        <v>0.67500000000000016</v>
      </c>
      <c r="B37" s="305">
        <v>0.32499999999999979</v>
      </c>
      <c r="D37" s="305">
        <v>0.67500000000000016</v>
      </c>
      <c r="E37" s="305">
        <v>0.1056249999999999</v>
      </c>
    </row>
    <row r="38" spans="1:5" x14ac:dyDescent="0.25">
      <c r="A38" s="305">
        <v>0.68000000000000016</v>
      </c>
      <c r="B38" s="305">
        <v>0.31999999999999978</v>
      </c>
      <c r="D38" s="305">
        <v>0.68000000000000016</v>
      </c>
      <c r="E38" s="305">
        <v>0.10239999999999988</v>
      </c>
    </row>
    <row r="39" spans="1:5" x14ac:dyDescent="0.25">
      <c r="A39" s="305">
        <v>0.68500000000000005</v>
      </c>
      <c r="B39" s="305">
        <v>0.31499999999999984</v>
      </c>
      <c r="D39" s="305">
        <v>0.68500000000000005</v>
      </c>
      <c r="E39" s="305">
        <v>9.9224999999999897E-2</v>
      </c>
    </row>
    <row r="40" spans="1:5" x14ac:dyDescent="0.25">
      <c r="A40" s="305">
        <v>0.69000000000000017</v>
      </c>
      <c r="B40" s="305">
        <v>0.30999999999999978</v>
      </c>
      <c r="D40" s="305">
        <v>0.69000000000000017</v>
      </c>
      <c r="E40" s="305">
        <v>9.6099999999999894E-2</v>
      </c>
    </row>
    <row r="41" spans="1:5" x14ac:dyDescent="0.25">
      <c r="A41" s="305">
        <v>0.69500000000000006</v>
      </c>
      <c r="B41" s="305">
        <v>0.30499999999999983</v>
      </c>
      <c r="D41" s="305">
        <v>0.69500000000000006</v>
      </c>
      <c r="E41" s="305">
        <v>9.3024999999999886E-2</v>
      </c>
    </row>
    <row r="42" spans="1:5" x14ac:dyDescent="0.25">
      <c r="A42" s="305">
        <v>0.70000000000000018</v>
      </c>
      <c r="B42" s="305">
        <v>0.29999999999999977</v>
      </c>
      <c r="D42" s="305">
        <v>0.70000000000000018</v>
      </c>
      <c r="E42" s="305">
        <v>8.99999999999999E-2</v>
      </c>
    </row>
    <row r="43" spans="1:5" x14ac:dyDescent="0.25">
      <c r="A43" s="305">
        <v>0.70500000000000007</v>
      </c>
      <c r="B43" s="305">
        <v>0.29499999999999982</v>
      </c>
      <c r="D43" s="305">
        <v>0.70500000000000007</v>
      </c>
      <c r="E43" s="305">
        <v>8.702499999999988E-2</v>
      </c>
    </row>
    <row r="44" spans="1:5" x14ac:dyDescent="0.25">
      <c r="A44" s="305">
        <v>0.71000000000000019</v>
      </c>
      <c r="B44" s="305">
        <v>0.28999999999999976</v>
      </c>
      <c r="D44" s="305">
        <v>0.71000000000000019</v>
      </c>
      <c r="E44" s="305">
        <v>8.4099999999999883E-2</v>
      </c>
    </row>
    <row r="45" spans="1:5" x14ac:dyDescent="0.25">
      <c r="A45" s="305">
        <v>0.71500000000000008</v>
      </c>
      <c r="B45" s="305">
        <v>0.28499999999999981</v>
      </c>
      <c r="D45" s="305">
        <v>0.71500000000000008</v>
      </c>
      <c r="E45" s="305">
        <v>8.1224999999999895E-2</v>
      </c>
    </row>
    <row r="46" spans="1:5" x14ac:dyDescent="0.25">
      <c r="A46" s="305">
        <v>0.7200000000000002</v>
      </c>
      <c r="B46" s="305">
        <v>0.27999999999999975</v>
      </c>
      <c r="D46" s="305">
        <v>0.7200000000000002</v>
      </c>
      <c r="E46" s="305">
        <v>7.8399999999999873E-2</v>
      </c>
    </row>
    <row r="47" spans="1:5" x14ac:dyDescent="0.25">
      <c r="A47" s="305">
        <v>0.7250000000000002</v>
      </c>
      <c r="B47" s="305">
        <v>0.27499999999999974</v>
      </c>
      <c r="D47" s="305">
        <v>0.7250000000000002</v>
      </c>
      <c r="E47" s="305">
        <v>7.5624999999999887E-2</v>
      </c>
    </row>
    <row r="48" spans="1:5" x14ac:dyDescent="0.25">
      <c r="A48" s="305">
        <v>0.73000000000000009</v>
      </c>
      <c r="B48" s="305">
        <v>0.2699999999999998</v>
      </c>
      <c r="D48" s="305">
        <v>0.73000000000000009</v>
      </c>
      <c r="E48" s="305">
        <v>7.2899999999999882E-2</v>
      </c>
    </row>
    <row r="49" spans="1:5" x14ac:dyDescent="0.25">
      <c r="A49" s="305">
        <v>0.73500000000000021</v>
      </c>
      <c r="B49" s="305">
        <v>0.26499999999999974</v>
      </c>
      <c r="D49" s="305">
        <v>0.73500000000000021</v>
      </c>
      <c r="E49" s="305">
        <v>7.0224999999999885E-2</v>
      </c>
    </row>
    <row r="50" spans="1:5" x14ac:dyDescent="0.25">
      <c r="A50" s="305">
        <v>0.7400000000000001</v>
      </c>
      <c r="B50" s="305">
        <v>0.25999999999999979</v>
      </c>
      <c r="D50" s="305">
        <v>0.7400000000000001</v>
      </c>
      <c r="E50" s="305">
        <v>6.7599999999999869E-2</v>
      </c>
    </row>
    <row r="51" spans="1:5" x14ac:dyDescent="0.25">
      <c r="A51" s="305">
        <v>0.74500000000000022</v>
      </c>
      <c r="B51" s="305">
        <v>0.25499999999999973</v>
      </c>
      <c r="D51" s="305">
        <v>0.74500000000000022</v>
      </c>
      <c r="E51" s="305">
        <v>6.5024999999999875E-2</v>
      </c>
    </row>
    <row r="52" spans="1:5" x14ac:dyDescent="0.25">
      <c r="A52" s="305">
        <v>0.75000000000000011</v>
      </c>
      <c r="B52" s="305">
        <v>0.24999999999999978</v>
      </c>
      <c r="D52" s="305">
        <v>0.75000000000000011</v>
      </c>
      <c r="E52" s="305">
        <v>6.2499999999999889E-2</v>
      </c>
    </row>
    <row r="53" spans="1:5" x14ac:dyDescent="0.25">
      <c r="A53" s="305">
        <v>0.75500000000000023</v>
      </c>
      <c r="B53" s="305">
        <v>0.24499999999999975</v>
      </c>
      <c r="D53" s="305">
        <v>0.75500000000000023</v>
      </c>
      <c r="E53" s="305">
        <v>6.0024999999999891E-2</v>
      </c>
    </row>
    <row r="54" spans="1:5" x14ac:dyDescent="0.25">
      <c r="A54" s="305">
        <v>0.76000000000000012</v>
      </c>
      <c r="B54" s="305">
        <v>0.23999999999999977</v>
      </c>
      <c r="D54" s="305">
        <v>0.76000000000000012</v>
      </c>
      <c r="E54" s="305">
        <v>5.759999999999988E-2</v>
      </c>
    </row>
    <row r="55" spans="1:5" x14ac:dyDescent="0.25">
      <c r="A55" s="305">
        <v>0.76500000000000024</v>
      </c>
      <c r="B55" s="305">
        <v>0.23499999999999974</v>
      </c>
      <c r="D55" s="305">
        <v>0.76500000000000024</v>
      </c>
      <c r="E55" s="305">
        <v>5.5224999999999885E-2</v>
      </c>
    </row>
    <row r="56" spans="1:5" x14ac:dyDescent="0.25">
      <c r="A56" s="305">
        <v>0.77000000000000024</v>
      </c>
      <c r="B56" s="305">
        <v>0.22999999999999973</v>
      </c>
      <c r="D56" s="305">
        <v>0.77000000000000024</v>
      </c>
      <c r="E56" s="305">
        <v>5.2899999999999892E-2</v>
      </c>
    </row>
    <row r="57" spans="1:5" x14ac:dyDescent="0.25">
      <c r="A57" s="305">
        <v>0.77500000000000013</v>
      </c>
      <c r="B57" s="305">
        <v>0.22499999999999976</v>
      </c>
      <c r="D57" s="305">
        <v>0.77500000000000013</v>
      </c>
      <c r="E57" s="305">
        <v>5.0624999999999885E-2</v>
      </c>
    </row>
    <row r="58" spans="1:5" x14ac:dyDescent="0.25">
      <c r="A58" s="305">
        <v>0.78000000000000025</v>
      </c>
      <c r="B58" s="305">
        <v>0.21999999999999972</v>
      </c>
      <c r="D58" s="305">
        <v>0.78000000000000025</v>
      </c>
      <c r="E58" s="305">
        <v>4.8399999999999888E-2</v>
      </c>
    </row>
    <row r="59" spans="1:5" x14ac:dyDescent="0.25">
      <c r="A59" s="305">
        <v>0.78500000000000014</v>
      </c>
      <c r="B59" s="305">
        <v>0.21499999999999975</v>
      </c>
      <c r="D59" s="305">
        <v>0.78500000000000014</v>
      </c>
      <c r="E59" s="305">
        <v>4.6224999999999884E-2</v>
      </c>
    </row>
    <row r="60" spans="1:5" x14ac:dyDescent="0.25">
      <c r="A60" s="305">
        <v>0.79000000000000026</v>
      </c>
      <c r="B60" s="305">
        <v>0.20999999999999971</v>
      </c>
      <c r="D60" s="305">
        <v>0.79000000000000026</v>
      </c>
      <c r="E60" s="305">
        <v>4.4099999999999882E-2</v>
      </c>
    </row>
    <row r="61" spans="1:5" x14ac:dyDescent="0.25">
      <c r="A61" s="305">
        <v>0.79500000000000015</v>
      </c>
      <c r="B61" s="305">
        <v>0.20499999999999974</v>
      </c>
      <c r="D61" s="305">
        <v>0.79500000000000015</v>
      </c>
      <c r="E61" s="305">
        <v>4.2024999999999896E-2</v>
      </c>
    </row>
    <row r="62" spans="1:5" x14ac:dyDescent="0.25">
      <c r="A62" s="305">
        <v>0.80000000000000027</v>
      </c>
      <c r="B62" s="305">
        <v>0.19999999999999971</v>
      </c>
      <c r="D62" s="305">
        <v>0.80000000000000027</v>
      </c>
      <c r="E62" s="305">
        <v>3.9999999999999897E-2</v>
      </c>
    </row>
    <row r="63" spans="1:5" x14ac:dyDescent="0.25">
      <c r="A63" s="305">
        <v>0.80500000000000016</v>
      </c>
      <c r="B63" s="305">
        <v>0.19499999999999973</v>
      </c>
      <c r="D63" s="305">
        <v>0.80500000000000016</v>
      </c>
      <c r="E63" s="305">
        <v>3.8024999999999885E-2</v>
      </c>
    </row>
    <row r="64" spans="1:5" x14ac:dyDescent="0.25">
      <c r="A64" s="305">
        <v>0.81000000000000028</v>
      </c>
      <c r="B64" s="305">
        <v>0.1899999999999997</v>
      </c>
      <c r="D64" s="305">
        <v>0.81000000000000028</v>
      </c>
      <c r="E64" s="305">
        <v>3.6099999999999889E-2</v>
      </c>
    </row>
    <row r="65" spans="1:5" x14ac:dyDescent="0.25">
      <c r="A65" s="305">
        <v>0.81500000000000028</v>
      </c>
      <c r="B65" s="305">
        <v>0.18499999999999969</v>
      </c>
      <c r="D65" s="305">
        <v>0.81500000000000028</v>
      </c>
      <c r="E65" s="305">
        <v>3.4224999999999887E-2</v>
      </c>
    </row>
    <row r="66" spans="1:5" x14ac:dyDescent="0.25">
      <c r="A66" s="305">
        <v>0.82000000000000017</v>
      </c>
      <c r="B66" s="305">
        <v>0.17999999999999972</v>
      </c>
      <c r="D66" s="305">
        <v>0.82000000000000017</v>
      </c>
      <c r="E66" s="305">
        <v>3.2399999999999894E-2</v>
      </c>
    </row>
    <row r="67" spans="1:5" x14ac:dyDescent="0.25">
      <c r="A67" s="305">
        <v>0.82500000000000029</v>
      </c>
      <c r="B67" s="305">
        <v>0.17499999999999968</v>
      </c>
      <c r="D67" s="305">
        <v>0.82500000000000029</v>
      </c>
      <c r="E67" s="305">
        <v>3.0624999999999899E-2</v>
      </c>
    </row>
    <row r="68" spans="1:5" x14ac:dyDescent="0.25">
      <c r="A68" s="305">
        <v>0.83000000000000018</v>
      </c>
      <c r="B68" s="305">
        <v>0.16999999999999971</v>
      </c>
      <c r="D68" s="305">
        <v>0.83000000000000018</v>
      </c>
      <c r="E68" s="305">
        <v>2.8899999999999898E-2</v>
      </c>
    </row>
    <row r="69" spans="1:5" x14ac:dyDescent="0.25">
      <c r="A69" s="305">
        <v>0.8350000000000003</v>
      </c>
      <c r="B69" s="305">
        <v>0.16499999999999967</v>
      </c>
      <c r="D69" s="305">
        <v>0.8350000000000003</v>
      </c>
      <c r="E69" s="305">
        <v>2.7224999999999899E-2</v>
      </c>
    </row>
    <row r="70" spans="1:5" x14ac:dyDescent="0.25">
      <c r="A70" s="305">
        <v>0.84000000000000019</v>
      </c>
      <c r="B70" s="305">
        <v>0.1599999999999997</v>
      </c>
      <c r="D70" s="305">
        <v>0.84000000000000019</v>
      </c>
      <c r="E70" s="305">
        <v>2.5599999999999901E-2</v>
      </c>
    </row>
    <row r="71" spans="1:5" x14ac:dyDescent="0.25">
      <c r="A71" s="305">
        <v>0.84500000000000031</v>
      </c>
      <c r="B71" s="305">
        <v>0.15499999999999967</v>
      </c>
      <c r="D71" s="305">
        <v>0.84500000000000031</v>
      </c>
      <c r="E71" s="305">
        <v>2.4024999999999901E-2</v>
      </c>
    </row>
    <row r="72" spans="1:5" x14ac:dyDescent="0.25">
      <c r="A72" s="305">
        <v>0.8500000000000002</v>
      </c>
      <c r="B72" s="305">
        <v>0.14999999999999969</v>
      </c>
      <c r="D72" s="305">
        <v>0.8500000000000002</v>
      </c>
      <c r="E72" s="305">
        <v>2.2499999999999902E-2</v>
      </c>
    </row>
    <row r="73" spans="1:5" x14ac:dyDescent="0.25">
      <c r="A73" s="305">
        <v>0.85500000000000032</v>
      </c>
      <c r="B73" s="305">
        <v>0.14499999999999966</v>
      </c>
      <c r="D73" s="305">
        <v>0.85500000000000032</v>
      </c>
      <c r="E73" s="305">
        <v>2.1024999999999905E-2</v>
      </c>
    </row>
    <row r="74" spans="1:5" x14ac:dyDescent="0.25">
      <c r="A74" s="305">
        <v>0.86000000000000032</v>
      </c>
      <c r="B74" s="305">
        <v>0.13999999999999965</v>
      </c>
      <c r="D74" s="305">
        <v>0.86000000000000032</v>
      </c>
      <c r="E74" s="305">
        <v>1.9599999999999906E-2</v>
      </c>
    </row>
    <row r="75" spans="1:5" x14ac:dyDescent="0.25">
      <c r="A75" s="305">
        <v>0.86500000000000021</v>
      </c>
      <c r="B75" s="305">
        <v>0.13499999999999968</v>
      </c>
      <c r="D75" s="305">
        <v>0.86500000000000021</v>
      </c>
      <c r="E75" s="305">
        <v>1.8224999999999908E-2</v>
      </c>
    </row>
    <row r="76" spans="1:5" x14ac:dyDescent="0.25">
      <c r="A76" s="305">
        <v>0.87000000000000033</v>
      </c>
      <c r="B76" s="305">
        <v>0.12999999999999964</v>
      </c>
      <c r="D76" s="305">
        <v>0.87000000000000033</v>
      </c>
      <c r="E76" s="305">
        <v>1.6899999999999912E-2</v>
      </c>
    </row>
    <row r="77" spans="1:5" x14ac:dyDescent="0.25">
      <c r="A77" s="305">
        <v>0.87500000000000022</v>
      </c>
      <c r="B77" s="305">
        <v>0.12499999999999967</v>
      </c>
      <c r="D77" s="305">
        <v>0.87500000000000022</v>
      </c>
      <c r="E77" s="305">
        <v>1.5624999999999917E-2</v>
      </c>
    </row>
    <row r="78" spans="1:5" x14ac:dyDescent="0.25">
      <c r="A78" s="305">
        <v>0.88000000000000034</v>
      </c>
      <c r="B78" s="305">
        <v>0.11999999999999965</v>
      </c>
      <c r="D78" s="305">
        <v>0.88000000000000034</v>
      </c>
      <c r="E78" s="305">
        <v>1.439999999999992E-2</v>
      </c>
    </row>
    <row r="79" spans="1:5" x14ac:dyDescent="0.25">
      <c r="A79" s="305">
        <v>0.88500000000000023</v>
      </c>
      <c r="B79" s="305">
        <v>0.11499999999999966</v>
      </c>
      <c r="D79" s="305">
        <v>0.88500000000000023</v>
      </c>
      <c r="E79" s="305">
        <v>1.3224999999999921E-2</v>
      </c>
    </row>
    <row r="80" spans="1:5" x14ac:dyDescent="0.25">
      <c r="A80" s="305">
        <v>0.89000000000000035</v>
      </c>
      <c r="B80" s="305">
        <v>0.10999999999999964</v>
      </c>
      <c r="D80" s="305">
        <v>0.89000000000000035</v>
      </c>
      <c r="E80" s="305">
        <v>1.2099999999999922E-2</v>
      </c>
    </row>
    <row r="81" spans="1:5" x14ac:dyDescent="0.25">
      <c r="A81" s="305">
        <v>0.89500000000000024</v>
      </c>
      <c r="B81" s="305">
        <v>0.10499999999999965</v>
      </c>
      <c r="D81" s="305">
        <v>0.89500000000000024</v>
      </c>
      <c r="E81" s="305">
        <v>1.1024999999999924E-2</v>
      </c>
    </row>
    <row r="82" spans="1:5" x14ac:dyDescent="0.25">
      <c r="A82" s="305">
        <v>0.90000000000000036</v>
      </c>
      <c r="B82" s="305">
        <v>9.9999999999999645E-2</v>
      </c>
      <c r="D82" s="305">
        <v>0.90000000000000036</v>
      </c>
      <c r="E82" s="305">
        <v>9.9999999999999291E-3</v>
      </c>
    </row>
    <row r="83" spans="1:5" x14ac:dyDescent="0.25">
      <c r="A83" s="305">
        <v>0.90500000000000036</v>
      </c>
      <c r="B83" s="305">
        <v>9.4999999999999626E-2</v>
      </c>
      <c r="D83" s="305">
        <v>0.90500000000000036</v>
      </c>
      <c r="E83" s="305">
        <v>9.0249999999999324E-3</v>
      </c>
    </row>
    <row r="84" spans="1:5" x14ac:dyDescent="0.25">
      <c r="A84" s="305">
        <v>0.91000000000000025</v>
      </c>
      <c r="B84" s="305">
        <v>8.9999999999999636E-2</v>
      </c>
      <c r="D84" s="305">
        <v>0.91000000000000025</v>
      </c>
      <c r="E84" s="305">
        <v>8.0999999999999319E-3</v>
      </c>
    </row>
    <row r="85" spans="1:5" x14ac:dyDescent="0.25">
      <c r="A85" s="305">
        <v>0.91500000000000037</v>
      </c>
      <c r="B85" s="305">
        <v>8.4999999999999618E-2</v>
      </c>
      <c r="D85" s="305">
        <v>0.91500000000000037</v>
      </c>
      <c r="E85" s="305">
        <v>7.2249999999999363E-3</v>
      </c>
    </row>
    <row r="86" spans="1:5" x14ac:dyDescent="0.25">
      <c r="A86" s="305">
        <v>0.92000000000000026</v>
      </c>
      <c r="B86" s="305">
        <v>7.9999999999999627E-2</v>
      </c>
      <c r="D86" s="305">
        <v>0.92000000000000026</v>
      </c>
      <c r="E86" s="305">
        <v>6.3999999999999405E-3</v>
      </c>
    </row>
    <row r="87" spans="1:5" x14ac:dyDescent="0.25">
      <c r="A87" s="305">
        <v>0.92500000000000038</v>
      </c>
      <c r="B87" s="305">
        <v>7.4999999999999623E-2</v>
      </c>
      <c r="D87" s="305">
        <v>0.92500000000000038</v>
      </c>
      <c r="E87" s="305">
        <v>5.6249999999999425E-3</v>
      </c>
    </row>
    <row r="88" spans="1:5" x14ac:dyDescent="0.25">
      <c r="A88" s="305">
        <v>0.93000000000000027</v>
      </c>
      <c r="B88" s="305">
        <v>6.9999999999999604E-2</v>
      </c>
      <c r="D88" s="305">
        <v>0.93000000000000027</v>
      </c>
      <c r="E88" s="305">
        <v>4.8999999999999461E-3</v>
      </c>
    </row>
    <row r="89" spans="1:5" x14ac:dyDescent="0.25">
      <c r="A89" s="305">
        <v>0.93500000000000039</v>
      </c>
      <c r="B89" s="305">
        <v>6.4999999999999614E-2</v>
      </c>
      <c r="D89" s="305">
        <v>0.93500000000000039</v>
      </c>
      <c r="E89" s="305">
        <v>4.2249999999999493E-3</v>
      </c>
    </row>
    <row r="90" spans="1:5" x14ac:dyDescent="0.25">
      <c r="A90" s="305">
        <v>0.94000000000000028</v>
      </c>
      <c r="B90" s="305">
        <v>5.9999999999999602E-2</v>
      </c>
      <c r="D90" s="305">
        <v>0.94000000000000028</v>
      </c>
      <c r="E90" s="305">
        <v>3.5999999999999531E-3</v>
      </c>
    </row>
    <row r="91" spans="1:5" x14ac:dyDescent="0.25">
      <c r="A91" s="305">
        <v>0.9450000000000004</v>
      </c>
      <c r="B91" s="305">
        <v>5.4999999999999605E-2</v>
      </c>
      <c r="D91" s="305">
        <v>0.9450000000000004</v>
      </c>
      <c r="E91" s="305">
        <v>3.0249999999999561E-3</v>
      </c>
    </row>
    <row r="92" spans="1:5" x14ac:dyDescent="0.25">
      <c r="A92" s="305">
        <v>0.9500000000000004</v>
      </c>
      <c r="B92" s="305">
        <v>4.9999999999999593E-2</v>
      </c>
      <c r="D92" s="305">
        <v>0.9500000000000004</v>
      </c>
      <c r="E92" s="305">
        <v>2.4999999999999602E-3</v>
      </c>
    </row>
    <row r="93" spans="1:5" x14ac:dyDescent="0.25">
      <c r="A93" s="305">
        <v>0.95500000000000029</v>
      </c>
      <c r="B93" s="305">
        <v>4.4999999999999596E-2</v>
      </c>
      <c r="D93" s="305">
        <v>0.95500000000000029</v>
      </c>
      <c r="E93" s="305">
        <v>2.0249999999999635E-3</v>
      </c>
    </row>
    <row r="94" spans="1:5" x14ac:dyDescent="0.25">
      <c r="A94" s="305">
        <v>0.96000000000000041</v>
      </c>
      <c r="B94" s="305">
        <v>3.9999999999999584E-2</v>
      </c>
      <c r="D94" s="305">
        <v>0.96000000000000041</v>
      </c>
      <c r="E94" s="305">
        <v>1.5999999999999671E-3</v>
      </c>
    </row>
    <row r="95" spans="1:5" x14ac:dyDescent="0.25">
      <c r="A95" s="305">
        <v>0.9650000000000003</v>
      </c>
      <c r="B95" s="305">
        <v>3.4999999999999587E-2</v>
      </c>
      <c r="D95" s="305">
        <v>0.9650000000000003</v>
      </c>
      <c r="E95" s="305">
        <v>1.2249999999999709E-3</v>
      </c>
    </row>
    <row r="96" spans="1:5" x14ac:dyDescent="0.25">
      <c r="A96" s="305">
        <v>0.97000000000000042</v>
      </c>
      <c r="B96" s="305">
        <v>2.9999999999999583E-2</v>
      </c>
      <c r="D96" s="305">
        <v>0.97000000000000042</v>
      </c>
      <c r="E96" s="305">
        <v>8.9999999999997482E-4</v>
      </c>
    </row>
    <row r="97" spans="1:5" x14ac:dyDescent="0.25">
      <c r="A97" s="305">
        <v>0.97500000000000031</v>
      </c>
      <c r="B97" s="305">
        <v>2.4999999999999575E-2</v>
      </c>
      <c r="D97" s="305">
        <v>0.97500000000000031</v>
      </c>
      <c r="E97" s="305">
        <v>6.2499999999997876E-4</v>
      </c>
    </row>
    <row r="98" spans="1:5" x14ac:dyDescent="0.25">
      <c r="A98" s="305">
        <v>0.98000000000000043</v>
      </c>
      <c r="B98" s="305">
        <v>1.9999999999999574E-2</v>
      </c>
      <c r="D98" s="305">
        <v>0.98000000000000043</v>
      </c>
      <c r="E98" s="305">
        <v>3.9999999999998289E-4</v>
      </c>
    </row>
    <row r="99" spans="1:5" x14ac:dyDescent="0.25">
      <c r="A99" s="305">
        <v>0.98500000000000032</v>
      </c>
      <c r="B99" s="305">
        <v>1.4999999999999567E-2</v>
      </c>
      <c r="D99" s="305">
        <v>0.98500000000000032</v>
      </c>
      <c r="E99" s="305">
        <v>2.2499999999998704E-4</v>
      </c>
    </row>
    <row r="100" spans="1:5" x14ac:dyDescent="0.25">
      <c r="A100" s="305">
        <v>0.98550000000000038</v>
      </c>
      <c r="B100" s="305">
        <v>1.4499999999999623E-2</v>
      </c>
      <c r="D100" s="305">
        <v>0.98550000000000038</v>
      </c>
      <c r="E100" s="305">
        <v>2.1024999999998906E-4</v>
      </c>
    </row>
    <row r="101" spans="1:5" x14ac:dyDescent="0.25">
      <c r="A101" s="305">
        <v>0.98600000000000021</v>
      </c>
      <c r="B101" s="305">
        <v>1.3999999999999678E-2</v>
      </c>
      <c r="D101" s="305">
        <v>0.98600000000000021</v>
      </c>
      <c r="E101" s="305">
        <v>1.9599999999999099E-4</v>
      </c>
    </row>
    <row r="102" spans="1:5" x14ac:dyDescent="0.25">
      <c r="A102" s="305">
        <v>0.98650000000000027</v>
      </c>
      <c r="B102" s="305">
        <v>1.3499999999999733E-2</v>
      </c>
      <c r="D102" s="305">
        <v>0.98650000000000027</v>
      </c>
      <c r="E102" s="305">
        <v>1.8224999999999283E-4</v>
      </c>
    </row>
    <row r="103" spans="1:5" x14ac:dyDescent="0.25">
      <c r="A103" s="305">
        <v>0.9870000000000001</v>
      </c>
      <c r="B103" s="305">
        <v>1.299999999999979E-2</v>
      </c>
      <c r="D103" s="305">
        <v>0.9870000000000001</v>
      </c>
      <c r="E103" s="305">
        <v>1.6899999999999454E-4</v>
      </c>
    </row>
    <row r="104" spans="1:5" x14ac:dyDescent="0.25">
      <c r="A104" s="305">
        <v>0.98750000000000016</v>
      </c>
      <c r="B104" s="305">
        <v>1.2499999999999845E-2</v>
      </c>
      <c r="D104" s="305">
        <v>0.98750000000000016</v>
      </c>
      <c r="E104" s="305">
        <v>1.5624999999999613E-4</v>
      </c>
    </row>
    <row r="105" spans="1:5" x14ac:dyDescent="0.25">
      <c r="A105" s="305">
        <v>0.98799999999999999</v>
      </c>
      <c r="B105" s="305">
        <v>1.19999999999999E-2</v>
      </c>
      <c r="D105" s="305">
        <v>0.98799999999999999</v>
      </c>
      <c r="E105" s="305">
        <v>1.4399999999999756E-4</v>
      </c>
    </row>
    <row r="106" spans="1:5" x14ac:dyDescent="0.25">
      <c r="A106" s="305">
        <v>0.98850000000000005</v>
      </c>
      <c r="B106" s="305">
        <v>1.1499999999999955E-2</v>
      </c>
      <c r="D106" s="305">
        <v>0.98850000000000005</v>
      </c>
      <c r="E106" s="305">
        <v>1.3224999999999896E-4</v>
      </c>
    </row>
    <row r="107" spans="1:5" x14ac:dyDescent="0.25">
      <c r="A107" s="305">
        <v>0.98899999999999988</v>
      </c>
      <c r="B107" s="305">
        <v>1.100000000000001E-2</v>
      </c>
      <c r="D107" s="305">
        <v>0.98899999999999988</v>
      </c>
      <c r="E107" s="305">
        <v>1.2100000000000022E-4</v>
      </c>
    </row>
    <row r="108" spans="1:5" x14ac:dyDescent="0.25">
      <c r="A108" s="305">
        <v>0.98949999999999994</v>
      </c>
      <c r="B108" s="305">
        <v>1.0500000000000065E-2</v>
      </c>
      <c r="D108" s="305">
        <v>0.98949999999999994</v>
      </c>
      <c r="E108" s="305">
        <v>1.1025000000000137E-4</v>
      </c>
    </row>
    <row r="109" spans="1:5" x14ac:dyDescent="0.25">
      <c r="A109" s="305">
        <v>0.98999999999999977</v>
      </c>
      <c r="B109" s="305">
        <v>1.000000000000012E-2</v>
      </c>
      <c r="D109" s="305">
        <v>0.98999999999999977</v>
      </c>
      <c r="E109" s="305">
        <v>1.0000000000000239E-4</v>
      </c>
    </row>
    <row r="110" spans="1:5" x14ac:dyDescent="0.25">
      <c r="A110" s="305">
        <v>0.99049999999999983</v>
      </c>
      <c r="B110" s="305">
        <v>9.500000000000175E-3</v>
      </c>
      <c r="D110" s="305">
        <v>0.99049999999999983</v>
      </c>
      <c r="E110" s="305">
        <v>9.0250000000003319E-5</v>
      </c>
    </row>
    <row r="111" spans="1:5" x14ac:dyDescent="0.25">
      <c r="A111" s="305">
        <v>0.99099999999999977</v>
      </c>
      <c r="B111" s="305">
        <v>9.0000000000002283E-3</v>
      </c>
      <c r="D111" s="305">
        <v>0.99099999999999977</v>
      </c>
      <c r="E111" s="305">
        <v>8.1000000000004124E-5</v>
      </c>
    </row>
    <row r="112" spans="1:5" x14ac:dyDescent="0.25">
      <c r="A112" s="305">
        <v>0.9914999999999996</v>
      </c>
      <c r="B112" s="305">
        <v>8.5000000000002834E-3</v>
      </c>
      <c r="D112" s="305">
        <v>0.9914999999999996</v>
      </c>
      <c r="E112" s="305">
        <v>7.2250000000004833E-5</v>
      </c>
    </row>
    <row r="113" spans="1:5" x14ac:dyDescent="0.25">
      <c r="A113" s="305">
        <v>0.99199999999999966</v>
      </c>
      <c r="B113" s="305">
        <v>8.0000000000003402E-3</v>
      </c>
      <c r="D113" s="305">
        <v>0.99199999999999966</v>
      </c>
      <c r="E113" s="305">
        <v>6.4000000000005432E-5</v>
      </c>
    </row>
    <row r="114" spans="1:5" x14ac:dyDescent="0.25">
      <c r="A114" s="305">
        <v>0.99249999999999949</v>
      </c>
      <c r="B114" s="305">
        <v>7.5000000000003944E-3</v>
      </c>
      <c r="D114" s="305">
        <v>0.99249999999999949</v>
      </c>
      <c r="E114" s="305">
        <v>5.6250000000005928E-5</v>
      </c>
    </row>
    <row r="115" spans="1:5" x14ac:dyDescent="0.25">
      <c r="A115" s="305">
        <v>0.99299999999999955</v>
      </c>
      <c r="B115" s="305">
        <v>7.0000000000004494E-3</v>
      </c>
      <c r="D115" s="305">
        <v>0.99299999999999955</v>
      </c>
      <c r="E115" s="305">
        <v>4.90000000000063E-5</v>
      </c>
    </row>
    <row r="116" spans="1:5" x14ac:dyDescent="0.25">
      <c r="A116" s="305">
        <v>0.99349999999999938</v>
      </c>
      <c r="B116" s="305">
        <v>6.5000000000005054E-3</v>
      </c>
      <c r="D116" s="305">
        <v>0.99349999999999938</v>
      </c>
      <c r="E116" s="305">
        <v>4.225000000000657E-5</v>
      </c>
    </row>
    <row r="117" spans="1:5" x14ac:dyDescent="0.25">
      <c r="A117" s="305">
        <v>0.99399999999999944</v>
      </c>
      <c r="B117" s="305">
        <v>6.0000000000005596E-3</v>
      </c>
      <c r="D117" s="305">
        <v>0.99399999999999944</v>
      </c>
      <c r="E117" s="305">
        <v>3.6000000000006723E-5</v>
      </c>
    </row>
    <row r="118" spans="1:5" x14ac:dyDescent="0.25">
      <c r="A118" s="305">
        <v>0.99449999999999927</v>
      </c>
      <c r="B118" s="305">
        <v>5.5000000000006146E-3</v>
      </c>
      <c r="D118" s="305">
        <v>0.99449999999999927</v>
      </c>
      <c r="E118" s="305">
        <v>3.025000000000677E-5</v>
      </c>
    </row>
    <row r="119" spans="1:5" x14ac:dyDescent="0.25">
      <c r="A119" s="305">
        <v>0.99499999999999933</v>
      </c>
      <c r="B119" s="305">
        <v>5.0000000000006706E-3</v>
      </c>
      <c r="D119" s="305">
        <v>0.99499999999999933</v>
      </c>
      <c r="E119" s="305">
        <v>2.5000000000006703E-5</v>
      </c>
    </row>
    <row r="120" spans="1:5" x14ac:dyDescent="0.25">
      <c r="A120" s="305">
        <v>0.99549999999999916</v>
      </c>
      <c r="B120" s="305">
        <v>4.5000000000007248E-3</v>
      </c>
      <c r="D120" s="305">
        <v>0.99549999999999916</v>
      </c>
      <c r="E120" s="305">
        <v>2.025000000000653E-5</v>
      </c>
    </row>
    <row r="121" spans="1:5" x14ac:dyDescent="0.25">
      <c r="A121" s="305">
        <v>0.99599999999999922</v>
      </c>
      <c r="B121" s="305">
        <v>4.0000000000007798E-3</v>
      </c>
      <c r="D121" s="305">
        <v>0.99599999999999922</v>
      </c>
      <c r="E121" s="305">
        <v>1.6000000000006247E-5</v>
      </c>
    </row>
    <row r="122" spans="1:5" x14ac:dyDescent="0.25">
      <c r="A122" s="305">
        <v>0.99649999999999905</v>
      </c>
      <c r="B122" s="305">
        <v>3.5000000000008358E-3</v>
      </c>
      <c r="D122" s="305">
        <v>0.99649999999999905</v>
      </c>
      <c r="E122" s="305">
        <v>1.2250000000005851E-5</v>
      </c>
    </row>
    <row r="123" spans="1:5" x14ac:dyDescent="0.25">
      <c r="A123" s="305">
        <v>0.99699999999999911</v>
      </c>
      <c r="B123" s="305">
        <v>3.0000000000008904E-3</v>
      </c>
      <c r="D123" s="305">
        <v>0.99699999999999911</v>
      </c>
      <c r="E123" s="305">
        <v>9.0000000000053433E-6</v>
      </c>
    </row>
    <row r="124" spans="1:5" x14ac:dyDescent="0.25">
      <c r="A124" s="305">
        <v>0.99749999999999894</v>
      </c>
      <c r="B124" s="305">
        <v>2.5000000000009455E-3</v>
      </c>
      <c r="D124" s="305">
        <v>0.99749999999999894</v>
      </c>
      <c r="E124" s="305">
        <v>6.2500000000047293E-6</v>
      </c>
    </row>
    <row r="125" spans="1:5" x14ac:dyDescent="0.25">
      <c r="A125" s="305">
        <v>0.997999999999999</v>
      </c>
      <c r="B125" s="305">
        <v>2.000000000001001E-3</v>
      </c>
      <c r="D125" s="305">
        <v>0.997999999999999</v>
      </c>
      <c r="E125" s="305">
        <v>4.0000000000040029E-6</v>
      </c>
    </row>
    <row r="126" spans="1:5" x14ac:dyDescent="0.25">
      <c r="A126" s="305">
        <v>0.99849999999999883</v>
      </c>
      <c r="B126" s="305">
        <v>1.5000000000010558E-3</v>
      </c>
      <c r="D126" s="305">
        <v>0.99849999999999883</v>
      </c>
      <c r="E126" s="305">
        <v>2.250000000003168E-6</v>
      </c>
    </row>
    <row r="127" spans="1:5" x14ac:dyDescent="0.25">
      <c r="A127" s="305">
        <v>0.99899999999999889</v>
      </c>
      <c r="B127" s="305">
        <v>1.0000000000011109E-3</v>
      </c>
      <c r="D127" s="305">
        <v>0.99899999999999889</v>
      </c>
      <c r="E127" s="305">
        <v>1.0000000000022219E-6</v>
      </c>
    </row>
    <row r="128" spans="1:5" x14ac:dyDescent="0.25">
      <c r="A128" s="305">
        <v>0.99949999999999872</v>
      </c>
      <c r="B128" s="305">
        <v>5.0000000000116618E-4</v>
      </c>
      <c r="D128" s="305">
        <v>0.99949999999999872</v>
      </c>
      <c r="E128" s="305">
        <v>2.5000000000116614E-7</v>
      </c>
    </row>
    <row r="129" spans="1:5" x14ac:dyDescent="0.25">
      <c r="A129" s="305">
        <v>0.99999999999999878</v>
      </c>
      <c r="B129" s="305">
        <v>1.2212453270876698E-15</v>
      </c>
      <c r="D129" s="305">
        <v>0.99999999999999878</v>
      </c>
      <c r="E129" s="305">
        <v>1.49144014893348E-30</v>
      </c>
    </row>
  </sheetData>
  <sheetProtection password="E9F2" sheet="1" objects="1" scenarios="1" formatColumns="0"/>
  <pageMargins left="0.7" right="0.7" top="0.75" bottom="0.75" header="0.3" footer="0.3"/>
  <pageSetup pageOrder="overThenDown" orientation="portrait" r:id="rId1"/>
  <headerFooter alignWithMargins="0">
    <oddFooter>&amp;C&amp;1#&amp;"Calibri"&amp;10 Classification: Confidential</oddFooter>
  </headerFooter>
  <tableParts count="2">
    <tablePart r:id="rId2"/>
    <tablePart r:id="rId3"/>
  </tablePart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19">
    <tabColor rgb="FFFFFF00"/>
    <pageSetUpPr fitToPage="1"/>
  </sheetPr>
  <dimension ref="A1:K23"/>
  <sheetViews>
    <sheetView showGridLines="0" zoomScaleNormal="100" workbookViewId="0"/>
  </sheetViews>
  <sheetFormatPr defaultRowHeight="15" x14ac:dyDescent="0.25"/>
  <cols>
    <col min="1" max="1" width="2" style="2" customWidth="1"/>
    <col min="2" max="2" width="4.28515625" style="2" customWidth="1"/>
    <col min="3" max="3" width="37.28515625" style="2" bestFit="1" customWidth="1"/>
    <col min="4" max="9" width="18" style="2" customWidth="1"/>
    <col min="10" max="10" width="34.140625" style="2" bestFit="1" customWidth="1"/>
    <col min="11" max="11" width="7.7109375" style="2" customWidth="1"/>
  </cols>
  <sheetData>
    <row r="1" spans="1:11" s="19" customFormat="1" ht="16.5" x14ac:dyDescent="0.3">
      <c r="A1" s="3"/>
    </row>
    <row r="2" spans="1:11" s="19" customFormat="1" ht="16.5" x14ac:dyDescent="0.3">
      <c r="A2" s="3"/>
    </row>
    <row r="3" spans="1:11" s="19" customFormat="1" ht="16.5" x14ac:dyDescent="0.3">
      <c r="A3" s="3"/>
    </row>
    <row r="4" spans="1:11" s="19" customFormat="1" ht="20.25" x14ac:dyDescent="0.35">
      <c r="A4" s="3"/>
      <c r="B4" s="232" t="s">
        <v>83</v>
      </c>
      <c r="C4" s="232"/>
      <c r="D4" s="211"/>
      <c r="E4" s="211"/>
      <c r="F4" s="211"/>
      <c r="G4" s="155"/>
      <c r="H4" s="233"/>
      <c r="I4" s="233"/>
      <c r="J4" s="155" t="s">
        <v>124</v>
      </c>
      <c r="K4" s="156" t="str">
        <f>'010'!E8</f>
        <v>1234</v>
      </c>
    </row>
    <row r="5" spans="1:11" s="19" customFormat="1" ht="16.5" x14ac:dyDescent="0.3">
      <c r="A5" s="3"/>
      <c r="B5" s="213"/>
      <c r="C5" s="213"/>
      <c r="D5" s="214"/>
      <c r="E5" s="214"/>
      <c r="F5" s="214"/>
      <c r="G5" s="215"/>
    </row>
    <row r="6" spans="1:11" s="19" customFormat="1" ht="17.25" x14ac:dyDescent="0.3">
      <c r="A6" s="3"/>
      <c r="B6" s="511" t="s">
        <v>1126</v>
      </c>
      <c r="C6" s="271"/>
      <c r="D6" s="211"/>
      <c r="E6" s="211"/>
      <c r="F6" s="211"/>
      <c r="G6" s="155"/>
      <c r="H6" s="233"/>
      <c r="I6" s="233"/>
      <c r="J6" s="233"/>
      <c r="K6" s="233"/>
    </row>
    <row r="7" spans="1:11" s="19" customFormat="1" ht="17.25" x14ac:dyDescent="0.3">
      <c r="A7" s="3"/>
      <c r="B7" s="213"/>
      <c r="C7" s="103"/>
      <c r="D7" s="214"/>
      <c r="E7" s="214"/>
      <c r="F7" s="214"/>
      <c r="G7" s="215"/>
      <c r="H7" s="214"/>
      <c r="I7" s="102"/>
      <c r="J7" s="102"/>
      <c r="K7" s="102"/>
    </row>
    <row r="8" spans="1:11" s="19" customFormat="1" ht="17.25" x14ac:dyDescent="0.3">
      <c r="B8" s="213"/>
      <c r="C8" s="234" t="s">
        <v>970</v>
      </c>
      <c r="D8" s="235"/>
      <c r="E8" s="235"/>
      <c r="F8" s="235"/>
      <c r="G8" s="236"/>
      <c r="H8" s="235"/>
      <c r="I8" s="237"/>
      <c r="J8" s="237"/>
      <c r="K8" s="237"/>
    </row>
    <row r="9" spans="1:11" s="19" customFormat="1" ht="16.5" x14ac:dyDescent="0.3"/>
    <row r="10" spans="1:11" s="19" customFormat="1" ht="206.25" customHeight="1" x14ac:dyDescent="0.3">
      <c r="C10" s="919" t="s">
        <v>3076</v>
      </c>
      <c r="D10" s="920"/>
      <c r="E10" s="920"/>
      <c r="F10" s="920"/>
      <c r="G10" s="920"/>
      <c r="H10" s="920"/>
      <c r="I10" s="920"/>
      <c r="J10" s="920"/>
      <c r="K10" s="282"/>
    </row>
    <row r="11" spans="1:11" s="19" customFormat="1" ht="16.5" x14ac:dyDescent="0.3"/>
    <row r="12" spans="1:11" s="19" customFormat="1" ht="17.25" x14ac:dyDescent="0.3">
      <c r="C12" s="238" t="s">
        <v>971</v>
      </c>
    </row>
    <row r="13" spans="1:11" s="19" customFormat="1" ht="17.25" x14ac:dyDescent="0.3">
      <c r="C13" s="238"/>
    </row>
    <row r="14" spans="1:11" ht="15" customHeight="1" x14ac:dyDescent="0.25">
      <c r="B14" s="958"/>
      <c r="C14" s="959"/>
      <c r="D14" s="949" t="s">
        <v>1127</v>
      </c>
      <c r="E14" s="873"/>
      <c r="F14" s="873"/>
      <c r="G14" s="873"/>
      <c r="H14" s="873"/>
      <c r="I14" s="873"/>
      <c r="J14" s="3"/>
    </row>
    <row r="15" spans="1:11" ht="15" customHeight="1" x14ac:dyDescent="0.25">
      <c r="B15" s="960"/>
      <c r="C15" s="961"/>
      <c r="D15" s="443" t="s">
        <v>172</v>
      </c>
      <c r="E15" s="93" t="s">
        <v>173</v>
      </c>
      <c r="F15" s="93" t="s">
        <v>184</v>
      </c>
      <c r="G15" s="93" t="s">
        <v>185</v>
      </c>
      <c r="H15" s="93" t="s">
        <v>186</v>
      </c>
      <c r="I15" s="93" t="s">
        <v>187</v>
      </c>
      <c r="J15" s="3"/>
    </row>
    <row r="16" spans="1:11" x14ac:dyDescent="0.25">
      <c r="B16" s="962"/>
      <c r="C16" s="963"/>
      <c r="D16" s="444" t="s">
        <v>221</v>
      </c>
      <c r="E16" s="262" t="s">
        <v>222</v>
      </c>
      <c r="F16" s="262" t="s">
        <v>223</v>
      </c>
      <c r="G16" s="262" t="s">
        <v>224</v>
      </c>
      <c r="H16" s="262" t="s">
        <v>225</v>
      </c>
      <c r="I16" s="262" t="s">
        <v>227</v>
      </c>
      <c r="J16" s="3"/>
    </row>
    <row r="17" spans="2:11" ht="25.5" customHeight="1" x14ac:dyDescent="0.25">
      <c r="B17" s="219">
        <v>1</v>
      </c>
      <c r="C17" s="79" t="s">
        <v>2756</v>
      </c>
      <c r="D17" s="306">
        <v>0</v>
      </c>
      <c r="E17" s="307">
        <v>0</v>
      </c>
      <c r="F17" s="307">
        <v>0</v>
      </c>
      <c r="G17" s="307">
        <v>0</v>
      </c>
      <c r="H17" s="307">
        <v>0</v>
      </c>
      <c r="I17" s="503" t="s">
        <v>2384</v>
      </c>
      <c r="J17" s="3"/>
    </row>
    <row r="18" spans="2:11" ht="25.5" customHeight="1" x14ac:dyDescent="0.25">
      <c r="B18" s="219">
        <v>2</v>
      </c>
      <c r="C18" s="79" t="s">
        <v>1129</v>
      </c>
      <c r="D18" s="306">
        <v>0</v>
      </c>
      <c r="E18" s="307">
        <v>0</v>
      </c>
      <c r="F18" s="307">
        <v>0</v>
      </c>
      <c r="G18" s="307">
        <v>0</v>
      </c>
      <c r="H18" s="307">
        <v>0</v>
      </c>
      <c r="I18" s="307">
        <v>0</v>
      </c>
      <c r="J18" s="3"/>
    </row>
    <row r="19" spans="2:11" ht="30" customHeight="1" x14ac:dyDescent="0.25">
      <c r="B19" s="219">
        <v>3</v>
      </c>
      <c r="C19" s="79" t="s">
        <v>1130</v>
      </c>
      <c r="D19" s="306">
        <v>0</v>
      </c>
      <c r="E19" s="307">
        <v>0</v>
      </c>
      <c r="F19" s="307">
        <v>0</v>
      </c>
      <c r="G19" s="307">
        <v>0</v>
      </c>
      <c r="H19" s="307">
        <v>0</v>
      </c>
      <c r="I19" s="307">
        <v>0</v>
      </c>
      <c r="J19" s="3"/>
    </row>
    <row r="21" spans="2:11" s="2" customFormat="1" ht="17.25" x14ac:dyDescent="0.3">
      <c r="C21" s="74" t="s">
        <v>980</v>
      </c>
      <c r="D21" s="19"/>
      <c r="E21" s="19"/>
      <c r="F21" s="19"/>
      <c r="G21" s="19"/>
      <c r="H21" s="19"/>
      <c r="I21" s="19"/>
      <c r="J21" s="19"/>
      <c r="K21" s="19"/>
    </row>
    <row r="22" spans="2:11" s="2" customFormat="1" ht="16.5" x14ac:dyDescent="0.3">
      <c r="C22" s="19"/>
      <c r="D22" s="19"/>
      <c r="E22" s="19"/>
      <c r="F22" s="19"/>
      <c r="G22" s="19"/>
      <c r="H22" s="19"/>
      <c r="I22" s="19"/>
      <c r="J22" s="19"/>
      <c r="K22" s="19"/>
    </row>
    <row r="23" spans="2:11" s="2" customFormat="1" ht="25.5" customHeight="1" x14ac:dyDescent="0.25">
      <c r="C23" s="828" t="s">
        <v>31</v>
      </c>
      <c r="D23" s="829"/>
      <c r="E23" s="829"/>
      <c r="F23" s="829"/>
      <c r="G23" s="829"/>
      <c r="H23" s="829"/>
      <c r="I23" s="829"/>
      <c r="J23" s="829"/>
      <c r="K23" s="284"/>
    </row>
  </sheetData>
  <sheetProtection formatColumns="0"/>
  <mergeCells count="4">
    <mergeCell ref="D14:I14"/>
    <mergeCell ref="C10:J10"/>
    <mergeCell ref="C23:J23"/>
    <mergeCell ref="B14:C16"/>
  </mergeCells>
  <pageMargins left="0.70866141732283472" right="0.70866141732283472" top="0.74803149606299213" bottom="0.74803149606299213" header="0.31496062992125984" footer="0.31496062992125984"/>
  <pageSetup paperSize="9" scale="69" fitToHeight="0" orientation="landscape" r:id="rId1"/>
  <headerFooter scaleWithDoc="0">
    <oddHeader>&amp;R&amp;F</oddHeader>
    <oddFooter>&amp;L&amp;D &amp;T&amp;C&amp;1#&amp;"Calibri,Regular"&amp;10 Classification: Confidential&amp;RPage &amp;P of &amp;N</oddFooter>
  </headerFooter>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CCE3F9-0EE2-48FE-9BDC-5B399181C89E}">
  <sheetPr codeName="Sheet51">
    <tabColor rgb="FFFFFF00"/>
    <pageSetUpPr fitToPage="1"/>
  </sheetPr>
  <dimension ref="B2:I4"/>
  <sheetViews>
    <sheetView zoomScaleNormal="100" zoomScaleSheetLayoutView="40" workbookViewId="0">
      <pane ySplit="3" topLeftCell="A4" activePane="bottomLeft" state="frozen"/>
      <selection pane="bottomLeft" activeCell="A4" sqref="A4"/>
    </sheetView>
  </sheetViews>
  <sheetFormatPr defaultRowHeight="15" x14ac:dyDescent="0.25"/>
  <cols>
    <col min="1" max="1" width="13.42578125" style="414" customWidth="1"/>
    <col min="2" max="3" width="11.85546875" style="419" customWidth="1"/>
    <col min="4" max="5" width="28" style="415" customWidth="1"/>
    <col min="6" max="6" width="9.140625" style="415"/>
    <col min="7" max="7" width="44.28515625" style="415" customWidth="1"/>
    <col min="8" max="8" width="40.7109375" style="415" customWidth="1"/>
    <col min="9" max="16384" width="9.140625" style="414"/>
  </cols>
  <sheetData>
    <row r="2" spans="2:9" ht="48" customHeight="1" x14ac:dyDescent="0.25">
      <c r="B2" s="672" t="s">
        <v>2739</v>
      </c>
      <c r="C2" s="672"/>
      <c r="D2" s="672"/>
      <c r="E2" s="672"/>
      <c r="F2" s="672"/>
      <c r="G2" s="672"/>
      <c r="H2" s="672"/>
      <c r="I2" s="672"/>
    </row>
    <row r="3" spans="2:9" ht="32.25" customHeight="1" x14ac:dyDescent="0.25">
      <c r="B3" s="417" t="s">
        <v>2427</v>
      </c>
      <c r="C3" s="417" t="s">
        <v>1665</v>
      </c>
      <c r="D3" s="417" t="s">
        <v>2296</v>
      </c>
      <c r="E3" s="417" t="s">
        <v>1501</v>
      </c>
      <c r="F3" s="440" t="s">
        <v>1502</v>
      </c>
      <c r="G3" s="417" t="s">
        <v>1503</v>
      </c>
      <c r="H3" s="417" t="s">
        <v>1357</v>
      </c>
      <c r="I3" s="417" t="s">
        <v>89</v>
      </c>
    </row>
    <row r="4" spans="2:9" ht="50.1" customHeight="1" x14ac:dyDescent="0.25">
      <c r="B4" s="424" t="s">
        <v>2820</v>
      </c>
      <c r="C4" s="424" t="s">
        <v>1678</v>
      </c>
      <c r="D4" s="425" t="s">
        <v>2385</v>
      </c>
      <c r="E4" s="425" t="s">
        <v>2386</v>
      </c>
      <c r="F4" s="424" t="s">
        <v>1507</v>
      </c>
      <c r="G4" s="425" t="s">
        <v>2387</v>
      </c>
      <c r="H4" s="555"/>
      <c r="I4" s="571" t="s">
        <v>2297</v>
      </c>
    </row>
  </sheetData>
  <mergeCells count="1">
    <mergeCell ref="B2:I2"/>
  </mergeCells>
  <conditionalFormatting sqref="B4:H4">
    <cfRule type="expression" dxfId="29" priority="5">
      <formula>OR($I4="New",$I4="Updated")</formula>
    </cfRule>
  </conditionalFormatting>
  <conditionalFormatting sqref="F4">
    <cfRule type="cellIs" dxfId="28" priority="1" stopIfTrue="1" operator="equal">
      <formula>"Validation"</formula>
    </cfRule>
    <cfRule type="cellIs" dxfId="27" priority="2" operator="equal">
      <formula>"Pre-populated"</formula>
    </cfRule>
  </conditionalFormatting>
  <conditionalFormatting sqref="I4">
    <cfRule type="cellIs" dxfId="26" priority="3" operator="equal">
      <formula>"Updated"</formula>
    </cfRule>
    <cfRule type="cellIs" dxfId="25" priority="4" operator="equal">
      <formula>"New"</formula>
    </cfRule>
  </conditionalFormatting>
  <pageMargins left="0.70866141732283472" right="0.70866141732283472" top="0.74803149606299213" bottom="0.74803149606299213" header="0.31496062992125984" footer="0.31496062992125984"/>
  <pageSetup paperSize="9" scale="68" fitToHeight="0" orientation="landscape" r:id="rId1"/>
  <headerFooter>
    <oddFooter>&amp;C&amp;1#&amp;"Calibri"&amp;10 Classification: Confidential</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C447A8D3-8472-4997-87C6-9776146C15F7}">
          <x14:formula1>
            <xm:f>RS_ValueSource!$E$41:$E$43</xm:f>
          </x14:formula1>
          <xm:sqref>F4</xm:sqref>
        </x14:dataValidation>
        <x14:dataValidation type="list" allowBlank="1" showInputMessage="1" showErrorMessage="1" xr:uid="{B3677DAA-4197-43E7-A4B8-4325B2774615}">
          <x14:formula1>
            <xm:f>RS_ValueSource!$E$38:$E$40</xm:f>
          </x14:formula1>
          <xm:sqref>I4</xm:sqref>
        </x14:dataValidation>
      </x14:dataValidation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20">
    <pageSetUpPr fitToPage="1"/>
  </sheetPr>
  <dimension ref="A1:J20"/>
  <sheetViews>
    <sheetView showGridLines="0" zoomScaleNormal="100" workbookViewId="0"/>
  </sheetViews>
  <sheetFormatPr defaultRowHeight="15" x14ac:dyDescent="0.25"/>
  <cols>
    <col min="1" max="1" width="2" style="2" customWidth="1"/>
    <col min="2" max="2" width="4.28515625" style="2" customWidth="1"/>
    <col min="3" max="3" width="49.42578125" style="2" bestFit="1" customWidth="1"/>
    <col min="4" max="9" width="18" style="2" customWidth="1"/>
    <col min="10" max="10" width="7.7109375" style="2" customWidth="1"/>
  </cols>
  <sheetData>
    <row r="1" spans="1:10" s="19" customFormat="1" ht="16.5" x14ac:dyDescent="0.3">
      <c r="A1" s="3"/>
    </row>
    <row r="2" spans="1:10" s="19" customFormat="1" ht="16.5" x14ac:dyDescent="0.3">
      <c r="A2" s="3"/>
    </row>
    <row r="3" spans="1:10" s="19" customFormat="1" ht="16.5" x14ac:dyDescent="0.3">
      <c r="A3" s="3"/>
    </row>
    <row r="4" spans="1:10" s="19" customFormat="1" ht="20.25" x14ac:dyDescent="0.35">
      <c r="A4" s="3"/>
      <c r="B4" s="210"/>
      <c r="C4" s="232" t="s">
        <v>83</v>
      </c>
      <c r="D4" s="211"/>
      <c r="E4" s="211"/>
      <c r="F4" s="211"/>
      <c r="G4" s="155"/>
      <c r="H4" s="155"/>
      <c r="I4" s="155" t="s">
        <v>124</v>
      </c>
      <c r="J4" s="308" t="str">
        <f>'010'!E8</f>
        <v>1234</v>
      </c>
    </row>
    <row r="5" spans="1:10" s="19" customFormat="1" ht="16.5" x14ac:dyDescent="0.3">
      <c r="A5" s="3"/>
      <c r="B5" s="213"/>
      <c r="C5" s="213"/>
      <c r="D5" s="214"/>
      <c r="E5" s="214"/>
      <c r="F5" s="214"/>
      <c r="G5" s="215"/>
    </row>
    <row r="6" spans="1:10" s="19" customFormat="1" ht="17.25" x14ac:dyDescent="0.3">
      <c r="A6" s="3"/>
      <c r="B6" s="213"/>
      <c r="C6" s="271" t="s">
        <v>1131</v>
      </c>
      <c r="D6" s="211"/>
      <c r="E6" s="211"/>
      <c r="F6" s="211"/>
      <c r="G6" s="155"/>
      <c r="H6" s="233"/>
      <c r="I6" s="233"/>
    </row>
    <row r="7" spans="1:10" s="19" customFormat="1" ht="17.25" x14ac:dyDescent="0.3">
      <c r="A7" s="3"/>
      <c r="B7" s="213"/>
      <c r="C7" s="103"/>
      <c r="D7" s="214"/>
      <c r="E7" s="214"/>
      <c r="F7" s="214"/>
      <c r="G7" s="215"/>
      <c r="H7" s="214"/>
      <c r="I7" s="102"/>
      <c r="J7" s="102"/>
    </row>
    <row r="8" spans="1:10" s="19" customFormat="1" ht="17.25" x14ac:dyDescent="0.3">
      <c r="B8" s="213"/>
      <c r="C8" s="234" t="s">
        <v>970</v>
      </c>
      <c r="D8" s="235"/>
      <c r="E8" s="235"/>
      <c r="F8" s="235"/>
      <c r="G8" s="236"/>
      <c r="H8" s="235"/>
      <c r="I8" s="237"/>
      <c r="J8" s="2"/>
    </row>
    <row r="9" spans="1:10" s="19" customFormat="1" ht="16.5" x14ac:dyDescent="0.3">
      <c r="J9" s="2"/>
    </row>
    <row r="10" spans="1:10" s="19" customFormat="1" ht="58.5" customHeight="1" x14ac:dyDescent="0.3">
      <c r="C10" s="914" t="s">
        <v>1132</v>
      </c>
      <c r="D10" s="915"/>
      <c r="E10" s="915"/>
      <c r="F10" s="915"/>
      <c r="G10" s="915"/>
      <c r="H10" s="915"/>
      <c r="I10" s="916"/>
      <c r="J10" s="2"/>
    </row>
    <row r="11" spans="1:10" s="19" customFormat="1" ht="16.5" x14ac:dyDescent="0.3">
      <c r="J11" s="2"/>
    </row>
    <row r="12" spans="1:10" s="19" customFormat="1" ht="17.25" x14ac:dyDescent="0.3">
      <c r="C12" s="238" t="s">
        <v>971</v>
      </c>
      <c r="J12" s="2"/>
    </row>
    <row r="13" spans="1:10" s="19" customFormat="1" ht="17.25" x14ac:dyDescent="0.3">
      <c r="C13" s="238"/>
    </row>
    <row r="14" spans="1:10" s="2" customFormat="1" ht="15" customHeight="1" x14ac:dyDescent="0.25">
      <c r="C14" s="964"/>
      <c r="D14" s="873" t="s">
        <v>1127</v>
      </c>
      <c r="E14" s="873"/>
      <c r="F14" s="873"/>
      <c r="G14" s="873"/>
      <c r="H14" s="873"/>
      <c r="I14" s="873"/>
      <c r="J14" s="3"/>
    </row>
    <row r="15" spans="1:10" s="2" customFormat="1" x14ac:dyDescent="0.25">
      <c r="C15" s="965"/>
      <c r="D15" s="262" t="s">
        <v>221</v>
      </c>
      <c r="E15" s="262" t="s">
        <v>222</v>
      </c>
      <c r="F15" s="262" t="s">
        <v>223</v>
      </c>
      <c r="G15" s="262" t="s">
        <v>224</v>
      </c>
      <c r="H15" s="262" t="s">
        <v>225</v>
      </c>
      <c r="I15" s="262" t="s">
        <v>227</v>
      </c>
      <c r="J15" s="3"/>
    </row>
    <row r="16" spans="1:10" s="2" customFormat="1" ht="27.95" customHeight="1" x14ac:dyDescent="0.25">
      <c r="C16" s="79" t="s">
        <v>1128</v>
      </c>
      <c r="D16" s="309" t="s">
        <v>3019</v>
      </c>
      <c r="E16" s="309" t="s">
        <v>3022</v>
      </c>
      <c r="F16" s="309" t="s">
        <v>3025</v>
      </c>
      <c r="G16" s="309" t="s">
        <v>3028</v>
      </c>
      <c r="H16" s="309" t="s">
        <v>3031</v>
      </c>
      <c r="I16" s="309" t="s">
        <v>3034</v>
      </c>
      <c r="J16" s="3"/>
    </row>
    <row r="17" spans="3:10" s="2" customFormat="1" ht="27.95" customHeight="1" x14ac:dyDescent="0.25">
      <c r="C17" s="79" t="s">
        <v>1129</v>
      </c>
      <c r="D17" s="309" t="s">
        <v>3020</v>
      </c>
      <c r="E17" s="309" t="s">
        <v>3023</v>
      </c>
      <c r="F17" s="309" t="s">
        <v>3026</v>
      </c>
      <c r="G17" s="309" t="s">
        <v>3029</v>
      </c>
      <c r="H17" s="309" t="s">
        <v>3032</v>
      </c>
      <c r="I17" s="309" t="s">
        <v>3035</v>
      </c>
      <c r="J17" s="3"/>
    </row>
    <row r="18" spans="3:10" s="2" customFormat="1" ht="27.95" customHeight="1" x14ac:dyDescent="0.25">
      <c r="C18" s="79" t="s">
        <v>1130</v>
      </c>
      <c r="D18" s="309" t="s">
        <v>3021</v>
      </c>
      <c r="E18" s="309" t="s">
        <v>3024</v>
      </c>
      <c r="F18" s="309" t="s">
        <v>3027</v>
      </c>
      <c r="G18" s="309" t="s">
        <v>3030</v>
      </c>
      <c r="H18" s="309" t="s">
        <v>3033</v>
      </c>
      <c r="I18" s="309" t="s">
        <v>3036</v>
      </c>
      <c r="J18" s="3"/>
    </row>
    <row r="19" spans="3:10" s="2" customFormat="1" ht="66" customHeight="1" x14ac:dyDescent="0.25">
      <c r="C19" s="79" t="s">
        <v>1133</v>
      </c>
      <c r="D19" s="586" t="s">
        <v>3530</v>
      </c>
      <c r="E19" s="586" t="s">
        <v>3530</v>
      </c>
      <c r="F19" s="586" t="s">
        <v>3530</v>
      </c>
      <c r="G19" s="586" t="s">
        <v>3530</v>
      </c>
      <c r="H19" s="586" t="s">
        <v>3530</v>
      </c>
      <c r="I19" s="586" t="s">
        <v>3530</v>
      </c>
      <c r="J19" s="3"/>
    </row>
    <row r="20" spans="3:10" s="2" customFormat="1" ht="85.5" customHeight="1" x14ac:dyDescent="0.25">
      <c r="C20" s="79" t="s">
        <v>1134</v>
      </c>
      <c r="D20" s="586" t="s">
        <v>3531</v>
      </c>
      <c r="E20" s="586" t="s">
        <v>3531</v>
      </c>
      <c r="F20" s="586" t="s">
        <v>3531</v>
      </c>
      <c r="G20" s="586" t="s">
        <v>3531</v>
      </c>
      <c r="H20" s="586" t="s">
        <v>3531</v>
      </c>
      <c r="I20" s="586" t="s">
        <v>3532</v>
      </c>
      <c r="J20" s="3"/>
    </row>
  </sheetData>
  <sheetProtection formatColumns="0"/>
  <mergeCells count="3">
    <mergeCell ref="D14:I14"/>
    <mergeCell ref="C10:I10"/>
    <mergeCell ref="C14:C15"/>
  </mergeCells>
  <pageMargins left="0.70866141732283472" right="0.70866141732283472" top="0.74803149606299213" bottom="0.74803149606299213" header="0.31496062992125984" footer="0.31496062992125984"/>
  <pageSetup paperSize="9" scale="78" fitToHeight="0" orientation="landscape" r:id="rId1"/>
  <headerFooter scaleWithDoc="0">
    <oddHeader>&amp;R&amp;F</oddHeader>
    <oddFooter>&amp;L&amp;D &amp;T&amp;C&amp;1#&amp;"Calibri,Regular"&amp;10 Classification: Confidential&amp;RPage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8">
    <pageSetUpPr fitToPage="1"/>
  </sheetPr>
  <dimension ref="B2:F19"/>
  <sheetViews>
    <sheetView showRowColHeaders="0" zoomScaleNormal="100" workbookViewId="0"/>
  </sheetViews>
  <sheetFormatPr defaultRowHeight="15" x14ac:dyDescent="0.25"/>
  <cols>
    <col min="1" max="1" width="2.7109375" style="414" customWidth="1"/>
    <col min="2" max="2" width="9.140625" style="414"/>
    <col min="3" max="3" width="16" style="414" customWidth="1"/>
    <col min="4" max="4" width="16.140625" style="414" customWidth="1"/>
    <col min="5" max="5" width="70.42578125" style="414" customWidth="1"/>
    <col min="6" max="16384" width="9.140625" style="414"/>
  </cols>
  <sheetData>
    <row r="2" spans="2:6" ht="26.25" customHeight="1" x14ac:dyDescent="0.25">
      <c r="B2" s="526" t="s">
        <v>2312</v>
      </c>
      <c r="C2" s="526"/>
      <c r="D2" s="526"/>
      <c r="E2" s="526"/>
    </row>
    <row r="4" spans="2:6" ht="20.25" x14ac:dyDescent="0.25">
      <c r="B4" s="518" t="s">
        <v>2040</v>
      </c>
      <c r="C4" s="428"/>
    </row>
    <row r="6" spans="2:6" x14ac:dyDescent="0.25">
      <c r="B6" s="433"/>
      <c r="C6" s="644" t="s">
        <v>3338</v>
      </c>
      <c r="D6" s="644"/>
      <c r="E6" s="644"/>
    </row>
    <row r="7" spans="2:6" x14ac:dyDescent="0.25">
      <c r="B7" s="434"/>
      <c r="C7" s="644"/>
      <c r="D7" s="644"/>
      <c r="E7" s="644"/>
    </row>
    <row r="8" spans="2:6" x14ac:dyDescent="0.25">
      <c r="B8" s="429"/>
      <c r="C8" s="513"/>
      <c r="D8" s="514"/>
      <c r="E8" s="514"/>
    </row>
    <row r="9" spans="2:6" ht="30" customHeight="1" x14ac:dyDescent="0.25">
      <c r="B9" s="516" t="s">
        <v>2041</v>
      </c>
      <c r="C9" s="430" t="s">
        <v>1501</v>
      </c>
      <c r="D9" s="430" t="s">
        <v>2042</v>
      </c>
      <c r="E9" s="514"/>
    </row>
    <row r="10" spans="2:6" ht="30" customHeight="1" x14ac:dyDescent="0.25">
      <c r="B10" s="516" t="s">
        <v>2043</v>
      </c>
      <c r="C10" s="430" t="s">
        <v>2044</v>
      </c>
      <c r="D10" s="430" t="s">
        <v>2045</v>
      </c>
      <c r="E10" s="514"/>
    </row>
    <row r="11" spans="2:6" x14ac:dyDescent="0.25">
      <c r="B11" s="431"/>
      <c r="C11" s="514"/>
      <c r="D11" s="514"/>
      <c r="E11" s="514"/>
    </row>
    <row r="12" spans="2:6" ht="30" customHeight="1" x14ac:dyDescent="0.25">
      <c r="B12" s="432" t="s">
        <v>2046</v>
      </c>
      <c r="C12" s="515" t="s">
        <v>2311</v>
      </c>
      <c r="D12" s="514"/>
      <c r="E12" s="514"/>
    </row>
    <row r="13" spans="2:6" ht="30" customHeight="1" x14ac:dyDescent="0.25">
      <c r="B13" s="432" t="s">
        <v>2047</v>
      </c>
      <c r="C13" s="515" t="s">
        <v>2309</v>
      </c>
      <c r="D13" s="514"/>
      <c r="E13" s="514"/>
    </row>
    <row r="14" spans="2:6" ht="30" customHeight="1" x14ac:dyDescent="0.25">
      <c r="B14" s="432" t="s">
        <v>2048</v>
      </c>
      <c r="C14" s="515" t="s">
        <v>2310</v>
      </c>
      <c r="D14" s="514"/>
      <c r="E14" s="514"/>
    </row>
    <row r="15" spans="2:6" ht="30" customHeight="1" x14ac:dyDescent="0.25">
      <c r="B15" s="432" t="s">
        <v>2049</v>
      </c>
      <c r="C15" s="514" t="s">
        <v>2050</v>
      </c>
      <c r="D15" s="514"/>
      <c r="E15" s="514"/>
    </row>
    <row r="16" spans="2:6" ht="50.1" customHeight="1" x14ac:dyDescent="0.25">
      <c r="B16" s="432" t="s">
        <v>2051</v>
      </c>
      <c r="C16" s="645" t="s">
        <v>2346</v>
      </c>
      <c r="D16" s="646"/>
      <c r="E16" s="646"/>
      <c r="F16" s="646"/>
    </row>
    <row r="17" spans="2:5" ht="30" customHeight="1" x14ac:dyDescent="0.25">
      <c r="B17" s="432" t="s">
        <v>2052</v>
      </c>
      <c r="C17" s="514" t="s">
        <v>2053</v>
      </c>
      <c r="D17" s="514"/>
      <c r="E17" s="514"/>
    </row>
    <row r="19" spans="2:5" ht="30" customHeight="1" x14ac:dyDescent="0.25">
      <c r="B19" s="542"/>
      <c r="C19" s="514" t="s">
        <v>2361</v>
      </c>
    </row>
  </sheetData>
  <mergeCells count="2">
    <mergeCell ref="C6:E7"/>
    <mergeCell ref="C16:F16"/>
  </mergeCells>
  <pageMargins left="0.70866141732283472" right="0.70866141732283472" top="0.74803149606299213" bottom="0.74803149606299213" header="0.31496062992125984" footer="0.31496062992125984"/>
  <pageSetup paperSize="9" fitToHeight="0" orientation="landscape" verticalDpi="1200" r:id="rId1"/>
  <headerFooter scaleWithDoc="0">
    <oddHeader>&amp;R&amp;F</oddHeader>
    <oddFooter>&amp;L&amp;D &amp;T&amp;C&amp;1#&amp;"Calibri,Regular"&amp;10 Classification: Confidential&amp;RPage &amp;P of &amp;N</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43">
    <pageSetUpPr fitToPage="1"/>
  </sheetPr>
  <dimension ref="B2:I4"/>
  <sheetViews>
    <sheetView zoomScaleNormal="100" zoomScaleSheetLayoutView="40" workbookViewId="0">
      <pane ySplit="3" topLeftCell="A4" activePane="bottomLeft" state="frozen"/>
      <selection activeCell="B3" sqref="B3"/>
      <selection pane="bottomLeft" activeCell="A4" sqref="A4"/>
    </sheetView>
  </sheetViews>
  <sheetFormatPr defaultRowHeight="15" x14ac:dyDescent="0.25"/>
  <cols>
    <col min="1" max="1" width="13.42578125" style="414" customWidth="1"/>
    <col min="2" max="2" width="11.85546875" style="419" customWidth="1"/>
    <col min="3" max="3" width="29" style="419" customWidth="1"/>
    <col min="4" max="5" width="28" style="415" customWidth="1"/>
    <col min="6" max="6" width="9.140625" style="415"/>
    <col min="7" max="7" width="44.28515625" style="415" customWidth="1"/>
    <col min="8" max="8" width="40.7109375" style="415" customWidth="1"/>
    <col min="9" max="16384" width="9.140625" style="414"/>
  </cols>
  <sheetData>
    <row r="2" spans="2:9" ht="48" customHeight="1" x14ac:dyDescent="0.25">
      <c r="B2" s="672" t="s">
        <v>2270</v>
      </c>
      <c r="C2" s="672"/>
      <c r="D2" s="672"/>
      <c r="E2" s="672"/>
      <c r="F2" s="672"/>
      <c r="G2" s="672"/>
      <c r="H2" s="672"/>
      <c r="I2" s="672"/>
    </row>
    <row r="3" spans="2:9" ht="32.25" customHeight="1" x14ac:dyDescent="0.25">
      <c r="B3" s="417" t="s">
        <v>2427</v>
      </c>
      <c r="C3" s="417" t="s">
        <v>1665</v>
      </c>
      <c r="D3" s="417" t="s">
        <v>2296</v>
      </c>
      <c r="E3" s="417" t="s">
        <v>1501</v>
      </c>
      <c r="F3" s="440" t="s">
        <v>1502</v>
      </c>
      <c r="G3" s="417" t="s">
        <v>1503</v>
      </c>
      <c r="H3" s="417" t="s">
        <v>1357</v>
      </c>
      <c r="I3" s="417" t="s">
        <v>89</v>
      </c>
    </row>
    <row r="4" spans="2:9" ht="50.1" customHeight="1" x14ac:dyDescent="0.25">
      <c r="B4" s="424" t="s">
        <v>2823</v>
      </c>
      <c r="C4" s="555" t="s">
        <v>2824</v>
      </c>
      <c r="D4" s="425" t="s">
        <v>2175</v>
      </c>
      <c r="E4" s="425" t="s">
        <v>2174</v>
      </c>
      <c r="F4" s="424" t="s">
        <v>1515</v>
      </c>
      <c r="G4" s="425" t="s">
        <v>2176</v>
      </c>
      <c r="H4" s="556"/>
      <c r="I4" s="571" t="s">
        <v>2300</v>
      </c>
    </row>
  </sheetData>
  <mergeCells count="1">
    <mergeCell ref="B2:I2"/>
  </mergeCells>
  <conditionalFormatting sqref="B4:H4">
    <cfRule type="expression" dxfId="24" priority="5">
      <formula>OR($I4="New",$I4="Updated")</formula>
    </cfRule>
  </conditionalFormatting>
  <conditionalFormatting sqref="F4">
    <cfRule type="cellIs" dxfId="23" priority="1" stopIfTrue="1" operator="equal">
      <formula>"Validation"</formula>
    </cfRule>
    <cfRule type="cellIs" dxfId="22" priority="2" operator="equal">
      <formula>"Pre-populated"</formula>
    </cfRule>
  </conditionalFormatting>
  <conditionalFormatting sqref="I4">
    <cfRule type="cellIs" dxfId="21" priority="3" operator="equal">
      <formula>"Updated"</formula>
    </cfRule>
    <cfRule type="cellIs" dxfId="20" priority="4" operator="equal">
      <formula>"New"</formula>
    </cfRule>
  </conditionalFormatting>
  <pageMargins left="0.70866141732283472" right="0.70866141732283472" top="0.74803149606299213" bottom="0.74803149606299213" header="0.31496062992125984" footer="0.31496062992125984"/>
  <pageSetup paperSize="9" scale="62" fitToHeight="0" orientation="landscape" r:id="rId1"/>
  <headerFooter>
    <oddFooter>&amp;C&amp;1#&amp;"Calibri"&amp;10 Classification: Confidential</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91F98A9A-1E05-4FF5-BD3A-710E05191D6F}">
          <x14:formula1>
            <xm:f>RS_ValueSource!$E$41:$E$43</xm:f>
          </x14:formula1>
          <xm:sqref>F4</xm:sqref>
        </x14:dataValidation>
        <x14:dataValidation type="list" allowBlank="1" showInputMessage="1" showErrorMessage="1" xr:uid="{9F4ACE0A-D54D-4F61-A96A-5701A1BA0377}">
          <x14:formula1>
            <xm:f>RS_ValueSource!$E$38:$E$40</xm:f>
          </x14:formula1>
          <xm:sqref>I4</xm:sqref>
        </x14:dataValidation>
      </x14:dataValidations>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21">
    <pageSetUpPr fitToPage="1"/>
  </sheetPr>
  <dimension ref="A1:L48"/>
  <sheetViews>
    <sheetView showGridLines="0" view="pageBreakPreview" zoomScaleNormal="100" zoomScaleSheetLayoutView="100" workbookViewId="0"/>
  </sheetViews>
  <sheetFormatPr defaultRowHeight="15" x14ac:dyDescent="0.25"/>
  <cols>
    <col min="1" max="1" width="2" style="2" customWidth="1"/>
    <col min="2" max="3" width="4.28515625" style="2" customWidth="1"/>
    <col min="4" max="4" width="49.42578125" style="2" bestFit="1" customWidth="1"/>
    <col min="5" max="6" width="25.28515625" style="2" customWidth="1"/>
    <col min="11" max="11" width="34.140625" style="2" bestFit="1" customWidth="1"/>
    <col min="12" max="12" width="7.7109375" style="2" customWidth="1"/>
  </cols>
  <sheetData>
    <row r="1" spans="1:12" s="19" customFormat="1" ht="16.5" x14ac:dyDescent="0.3">
      <c r="A1" s="3"/>
    </row>
    <row r="2" spans="1:12" s="19" customFormat="1" ht="16.5" x14ac:dyDescent="0.3">
      <c r="A2" s="3"/>
    </row>
    <row r="3" spans="1:12" s="19" customFormat="1" ht="16.5" x14ac:dyDescent="0.3">
      <c r="A3" s="3"/>
    </row>
    <row r="4" spans="1:12" s="19" customFormat="1" ht="20.25" x14ac:dyDescent="0.35">
      <c r="A4" s="3"/>
      <c r="B4" s="210"/>
      <c r="C4" s="232" t="s">
        <v>83</v>
      </c>
      <c r="D4" s="232"/>
      <c r="E4" s="211"/>
      <c r="F4" s="211"/>
      <c r="G4" s="211"/>
      <c r="H4" s="155"/>
      <c r="I4" s="233"/>
      <c r="J4" s="233"/>
      <c r="K4" s="155" t="s">
        <v>124</v>
      </c>
      <c r="L4" s="156" t="str">
        <f>'010'!E8</f>
        <v>1234</v>
      </c>
    </row>
    <row r="5" spans="1:12" s="19" customFormat="1" ht="16.5" x14ac:dyDescent="0.3">
      <c r="A5" s="3"/>
      <c r="B5" s="213"/>
      <c r="C5" s="213"/>
      <c r="D5" s="213"/>
      <c r="E5" s="214"/>
      <c r="F5" s="214"/>
      <c r="G5" s="214"/>
      <c r="H5" s="215"/>
    </row>
    <row r="6" spans="1:12" s="19" customFormat="1" ht="17.25" x14ac:dyDescent="0.3">
      <c r="A6" s="3"/>
      <c r="B6" s="213"/>
      <c r="C6" s="511" t="s">
        <v>1150</v>
      </c>
      <c r="D6" s="271"/>
      <c r="E6" s="211"/>
      <c r="F6" s="211"/>
      <c r="G6" s="211"/>
      <c r="H6" s="155"/>
      <c r="I6" s="233"/>
      <c r="J6" s="233"/>
      <c r="K6" s="233"/>
    </row>
    <row r="7" spans="1:12" s="19" customFormat="1" ht="17.25" x14ac:dyDescent="0.3">
      <c r="A7" s="3"/>
      <c r="B7" s="213"/>
      <c r="C7" s="213"/>
      <c r="D7" s="103"/>
      <c r="E7" s="214"/>
      <c r="F7" s="214"/>
      <c r="G7" s="214"/>
      <c r="H7" s="215"/>
      <c r="I7" s="214"/>
      <c r="J7" s="102"/>
      <c r="K7" s="102"/>
      <c r="L7" s="102"/>
    </row>
    <row r="8" spans="1:12" s="19" customFormat="1" ht="17.25" x14ac:dyDescent="0.3">
      <c r="B8" s="213"/>
      <c r="C8" s="234" t="s">
        <v>970</v>
      </c>
      <c r="D8" s="234"/>
      <c r="E8" s="235"/>
      <c r="F8" s="235"/>
      <c r="G8" s="235"/>
      <c r="H8" s="236"/>
      <c r="I8" s="235"/>
      <c r="J8" s="237"/>
      <c r="K8" s="237"/>
      <c r="L8" s="237"/>
    </row>
    <row r="9" spans="1:12" s="19" customFormat="1" ht="16.5" x14ac:dyDescent="0.3"/>
    <row r="10" spans="1:12" s="19" customFormat="1" ht="255" customHeight="1" x14ac:dyDescent="0.3">
      <c r="C10" s="966" t="s">
        <v>3079</v>
      </c>
      <c r="D10" s="967"/>
      <c r="E10" s="967"/>
      <c r="F10" s="967"/>
      <c r="G10" s="967"/>
      <c r="H10" s="967"/>
      <c r="I10" s="967"/>
      <c r="J10" s="967"/>
      <c r="K10" s="968"/>
      <c r="L10" s="263"/>
    </row>
    <row r="11" spans="1:12" s="19" customFormat="1" ht="16.5" x14ac:dyDescent="0.3"/>
    <row r="12" spans="1:12" s="19" customFormat="1" ht="17.25" x14ac:dyDescent="0.3">
      <c r="C12" s="238" t="s">
        <v>971</v>
      </c>
      <c r="D12" s="238"/>
    </row>
    <row r="13" spans="1:12" x14ac:dyDescent="0.25">
      <c r="C13" s="958"/>
      <c r="D13" s="959"/>
      <c r="E13" s="443" t="s">
        <v>172</v>
      </c>
      <c r="F13" s="443" t="s">
        <v>173</v>
      </c>
    </row>
    <row r="14" spans="1:12" x14ac:dyDescent="0.25">
      <c r="C14" s="962"/>
      <c r="D14" s="963"/>
      <c r="E14" s="445" t="s">
        <v>1151</v>
      </c>
      <c r="F14" s="292" t="s">
        <v>1152</v>
      </c>
      <c r="I14" s="2"/>
    </row>
    <row r="15" spans="1:12" ht="25.5" customHeight="1" x14ac:dyDescent="0.25">
      <c r="C15" s="219">
        <v>1</v>
      </c>
      <c r="D15" s="82" t="s">
        <v>1153</v>
      </c>
      <c r="E15" s="635">
        <v>0</v>
      </c>
      <c r="F15" s="969"/>
      <c r="I15" s="2"/>
    </row>
    <row r="16" spans="1:12" ht="25.5" customHeight="1" x14ac:dyDescent="0.25">
      <c r="C16" s="219">
        <v>2</v>
      </c>
      <c r="D16" s="79" t="s">
        <v>1154</v>
      </c>
      <c r="E16" s="637">
        <v>99.5</v>
      </c>
      <c r="F16" s="970"/>
      <c r="I16" s="2"/>
    </row>
    <row r="17" spans="2:12" ht="25.5" customHeight="1" x14ac:dyDescent="0.25">
      <c r="C17" s="219">
        <v>3</v>
      </c>
      <c r="D17" s="79" t="s">
        <v>1155</v>
      </c>
      <c r="E17" s="639">
        <v>0.95</v>
      </c>
      <c r="F17" s="970"/>
      <c r="I17" s="2"/>
    </row>
    <row r="18" spans="2:12" ht="35.25" customHeight="1" x14ac:dyDescent="0.25">
      <c r="C18" s="219">
        <v>4</v>
      </c>
      <c r="D18" s="79" t="s">
        <v>1156</v>
      </c>
      <c r="E18" s="640" t="s">
        <v>3372</v>
      </c>
      <c r="F18" s="971"/>
    </row>
    <row r="19" spans="2:12" ht="25.5" customHeight="1" x14ac:dyDescent="0.25">
      <c r="C19" s="219">
        <v>5</v>
      </c>
      <c r="D19" s="82" t="s">
        <v>1157</v>
      </c>
      <c r="E19" s="640">
        <f>IFERROR((FLOOR(E$15*E$16/100+NORMSINV((E17+1)/2)*((E$15*E$16/100)*(1-E$16/100))^0.5+0.5,1)),0)</f>
        <v>0</v>
      </c>
      <c r="F19" s="307">
        <v>0</v>
      </c>
    </row>
    <row r="20" spans="2:12" ht="25.5" customHeight="1" x14ac:dyDescent="0.25">
      <c r="C20" s="219">
        <v>6</v>
      </c>
      <c r="D20" s="82" t="s">
        <v>1158</v>
      </c>
      <c r="E20" s="640">
        <f>IFERROR((CEILING(E$15*E$16/100-NORMSINV((E17+1)/2)*((E$15*E$16/100)*(1-E$16/100))^0.5+0.5,1)),0)</f>
        <v>1</v>
      </c>
      <c r="F20" s="307">
        <v>0</v>
      </c>
    </row>
    <row r="22" spans="2:12" s="19" customFormat="1" ht="17.25" x14ac:dyDescent="0.3">
      <c r="B22" s="213"/>
      <c r="C22" s="213"/>
      <c r="D22" s="234" t="s">
        <v>981</v>
      </c>
      <c r="E22" s="235"/>
      <c r="F22" s="235"/>
      <c r="G22" s="235"/>
      <c r="H22" s="236"/>
      <c r="I22" s="235"/>
      <c r="J22" s="237"/>
      <c r="K22" s="237"/>
      <c r="L22" s="237"/>
    </row>
    <row r="23" spans="2:12" s="19" customFormat="1" ht="16.5" x14ac:dyDescent="0.3"/>
    <row r="24" spans="2:12" s="19" customFormat="1" ht="50.25" customHeight="1" x14ac:dyDescent="0.3">
      <c r="D24" s="919" t="s">
        <v>3077</v>
      </c>
      <c r="E24" s="920"/>
      <c r="F24" s="920"/>
      <c r="G24" s="920"/>
      <c r="H24" s="920"/>
      <c r="I24" s="920"/>
      <c r="J24" s="920"/>
      <c r="K24" s="920"/>
      <c r="L24" s="282"/>
    </row>
    <row r="25" spans="2:12" s="19" customFormat="1" ht="16.5" x14ac:dyDescent="0.3"/>
    <row r="26" spans="2:12" s="19" customFormat="1" ht="17.25" x14ac:dyDescent="0.3">
      <c r="D26" s="238" t="s">
        <v>971</v>
      </c>
    </row>
    <row r="27" spans="2:12" x14ac:dyDescent="0.25">
      <c r="C27" s="958"/>
      <c r="D27" s="959"/>
      <c r="E27" s="443" t="s">
        <v>184</v>
      </c>
      <c r="F27" s="443" t="s">
        <v>185</v>
      </c>
    </row>
    <row r="28" spans="2:12" x14ac:dyDescent="0.25">
      <c r="C28" s="962"/>
      <c r="D28" s="963"/>
      <c r="E28" s="438" t="s">
        <v>1159</v>
      </c>
      <c r="F28" s="437" t="s">
        <v>814</v>
      </c>
    </row>
    <row r="29" spans="2:12" ht="28.5" x14ac:dyDescent="0.25">
      <c r="C29" s="219">
        <v>1</v>
      </c>
      <c r="D29" s="446" t="s">
        <v>1160</v>
      </c>
      <c r="E29" s="197" t="s">
        <v>3368</v>
      </c>
      <c r="F29" s="197" t="s">
        <v>3369</v>
      </c>
    </row>
    <row r="31" spans="2:12" s="19" customFormat="1" ht="17.25" x14ac:dyDescent="0.3">
      <c r="B31" s="213"/>
      <c r="C31" s="213"/>
      <c r="D31" s="234" t="s">
        <v>991</v>
      </c>
      <c r="E31" s="235"/>
      <c r="F31" s="235"/>
      <c r="G31" s="235"/>
      <c r="H31" s="236"/>
      <c r="I31" s="235"/>
      <c r="J31" s="237"/>
      <c r="K31" s="237"/>
      <c r="L31" s="237"/>
    </row>
    <row r="32" spans="2:12" s="19" customFormat="1" ht="16.5" x14ac:dyDescent="0.3"/>
    <row r="33" spans="3:12" s="198" customFormat="1" ht="167.25" customHeight="1" x14ac:dyDescent="0.2">
      <c r="C33" s="966" t="s">
        <v>3078</v>
      </c>
      <c r="D33" s="967"/>
      <c r="E33" s="967"/>
      <c r="F33" s="967"/>
      <c r="G33" s="967"/>
      <c r="H33" s="967"/>
      <c r="I33" s="967"/>
      <c r="J33" s="967"/>
      <c r="K33" s="968"/>
      <c r="L33" s="311"/>
    </row>
    <row r="34" spans="3:12" s="19" customFormat="1" ht="16.5" x14ac:dyDescent="0.3"/>
    <row r="35" spans="3:12" s="19" customFormat="1" ht="17.25" x14ac:dyDescent="0.3">
      <c r="D35" s="238" t="s">
        <v>971</v>
      </c>
    </row>
    <row r="37" spans="3:12" ht="15" customHeight="1" x14ac:dyDescent="0.25">
      <c r="C37" s="972" t="s">
        <v>1161</v>
      </c>
      <c r="D37" s="973"/>
      <c r="E37" s="949" t="s">
        <v>1162</v>
      </c>
      <c r="F37" s="873"/>
    </row>
    <row r="38" spans="3:12" ht="15" customHeight="1" x14ac:dyDescent="0.25">
      <c r="C38" s="974"/>
      <c r="D38" s="975"/>
      <c r="E38" s="443" t="s">
        <v>186</v>
      </c>
      <c r="F38" s="443" t="s">
        <v>187</v>
      </c>
    </row>
    <row r="39" spans="3:12" x14ac:dyDescent="0.25">
      <c r="C39" s="976"/>
      <c r="D39" s="977"/>
      <c r="E39" s="444" t="s">
        <v>1159</v>
      </c>
      <c r="F39" s="262" t="s">
        <v>814</v>
      </c>
    </row>
    <row r="40" spans="3:12" ht="23.25" customHeight="1" x14ac:dyDescent="0.25">
      <c r="C40" s="219">
        <v>1</v>
      </c>
      <c r="D40" s="82" t="s">
        <v>1091</v>
      </c>
      <c r="E40" s="307">
        <v>0</v>
      </c>
      <c r="F40" s="307">
        <v>0</v>
      </c>
    </row>
    <row r="41" spans="3:12" ht="23.25" customHeight="1" x14ac:dyDescent="0.25">
      <c r="C41" s="219">
        <v>2</v>
      </c>
      <c r="D41" s="79" t="s">
        <v>1163</v>
      </c>
      <c r="E41" s="307">
        <v>0</v>
      </c>
      <c r="F41" s="307">
        <v>0</v>
      </c>
    </row>
    <row r="42" spans="3:12" ht="23.25" customHeight="1" x14ac:dyDescent="0.25">
      <c r="C42" s="219">
        <v>3</v>
      </c>
      <c r="D42" s="79" t="s">
        <v>1164</v>
      </c>
      <c r="E42" s="307">
        <v>0</v>
      </c>
      <c r="F42" s="307">
        <v>0</v>
      </c>
    </row>
    <row r="43" spans="3:12" ht="23.25" customHeight="1" x14ac:dyDescent="0.25">
      <c r="C43" s="219">
        <v>4</v>
      </c>
      <c r="D43" s="82" t="s">
        <v>1094</v>
      </c>
      <c r="E43" s="307">
        <v>0</v>
      </c>
      <c r="F43" s="307">
        <v>0</v>
      </c>
    </row>
    <row r="44" spans="3:12" ht="23.25" customHeight="1" x14ac:dyDescent="0.25">
      <c r="C44" s="219">
        <v>5</v>
      </c>
      <c r="D44" s="79" t="s">
        <v>1165</v>
      </c>
      <c r="E44" s="307">
        <v>0</v>
      </c>
      <c r="F44" s="307">
        <v>0</v>
      </c>
    </row>
    <row r="45" spans="3:12" ht="23.25" customHeight="1" x14ac:dyDescent="0.25">
      <c r="C45" s="219">
        <v>6</v>
      </c>
      <c r="D45" s="79" t="s">
        <v>1166</v>
      </c>
      <c r="E45" s="307">
        <v>0</v>
      </c>
      <c r="F45" s="307">
        <v>0</v>
      </c>
    </row>
    <row r="46" spans="3:12" ht="23.25" customHeight="1" x14ac:dyDescent="0.25">
      <c r="C46" s="219">
        <v>7</v>
      </c>
      <c r="D46" s="82" t="s">
        <v>1095</v>
      </c>
      <c r="E46" s="307">
        <v>0</v>
      </c>
      <c r="F46" s="307">
        <v>0</v>
      </c>
    </row>
    <row r="47" spans="3:12" ht="23.25" customHeight="1" x14ac:dyDescent="0.25">
      <c r="C47" s="219">
        <v>8</v>
      </c>
      <c r="D47" s="82" t="s">
        <v>1087</v>
      </c>
      <c r="E47" s="307">
        <v>0</v>
      </c>
      <c r="F47" s="307">
        <v>0</v>
      </c>
    </row>
    <row r="48" spans="3:12" ht="23.25" customHeight="1" x14ac:dyDescent="0.25">
      <c r="C48" s="219">
        <v>9</v>
      </c>
      <c r="D48" s="82" t="s">
        <v>1167</v>
      </c>
      <c r="E48" s="307">
        <v>0</v>
      </c>
      <c r="F48" s="307">
        <v>0</v>
      </c>
    </row>
  </sheetData>
  <sheetProtection formatColumns="0"/>
  <mergeCells count="8">
    <mergeCell ref="C10:K10"/>
    <mergeCell ref="C27:D28"/>
    <mergeCell ref="E37:F37"/>
    <mergeCell ref="F15:F18"/>
    <mergeCell ref="D24:K24"/>
    <mergeCell ref="C13:D14"/>
    <mergeCell ref="C37:D39"/>
    <mergeCell ref="C33:K33"/>
  </mergeCells>
  <pageMargins left="0.70866141732283472" right="0.70866141732283472" top="0.74803149606299213" bottom="0.74803149606299213" header="0.31496062992125984" footer="0.31496062992125984"/>
  <pageSetup paperSize="9" scale="61" fitToHeight="0" orientation="landscape" r:id="rId1"/>
  <headerFooter scaleWithDoc="0">
    <oddHeader>&amp;R&amp;F</oddHeader>
    <oddFooter>&amp;L&amp;D &amp;T&amp;C&amp;1#&amp;"Calibri,Regular"&amp;10 Classification: Confidential&amp;RPage &amp;P of &amp;N</oddFooter>
  </headerFooter>
  <rowBreaks count="1" manualBreakCount="1">
    <brk id="21" max="14" man="1"/>
  </rowBreaks>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22">
    <pageSetUpPr fitToPage="1"/>
  </sheetPr>
  <dimension ref="A1:J37"/>
  <sheetViews>
    <sheetView showGridLines="0" zoomScaleNormal="100" workbookViewId="0"/>
  </sheetViews>
  <sheetFormatPr defaultColWidth="21.42578125" defaultRowHeight="15" x14ac:dyDescent="0.25"/>
  <cols>
    <col min="1" max="1" width="1.5703125" style="2" customWidth="1"/>
    <col min="2" max="2" width="4.28515625" style="2" customWidth="1"/>
    <col min="3" max="3" width="29.28515625" style="2" customWidth="1"/>
    <col min="4" max="4" width="33.7109375" customWidth="1"/>
    <col min="5" max="5" width="33.5703125" customWidth="1"/>
    <col min="9" max="9" width="12.28515625" style="2" customWidth="1"/>
    <col min="10" max="10" width="7.7109375" style="2" customWidth="1"/>
  </cols>
  <sheetData>
    <row r="1" spans="1:10" s="19" customFormat="1" ht="16.5" x14ac:dyDescent="0.3">
      <c r="A1" s="3"/>
    </row>
    <row r="2" spans="1:10" s="19" customFormat="1" ht="16.5" x14ac:dyDescent="0.3">
      <c r="A2" s="3"/>
    </row>
    <row r="3" spans="1:10" s="19" customFormat="1" ht="16.5" x14ac:dyDescent="0.3">
      <c r="A3" s="3"/>
    </row>
    <row r="4" spans="1:10" s="19" customFormat="1" ht="20.25" x14ac:dyDescent="0.35">
      <c r="A4" s="3"/>
      <c r="B4" s="210"/>
      <c r="C4" s="232" t="s">
        <v>83</v>
      </c>
      <c r="D4" s="211"/>
      <c r="E4" s="211"/>
      <c r="F4" s="211"/>
      <c r="G4" s="233"/>
      <c r="H4" s="233"/>
      <c r="I4" s="155" t="s">
        <v>124</v>
      </c>
      <c r="J4" s="156" t="str">
        <f>'010'!E8</f>
        <v>1234</v>
      </c>
    </row>
    <row r="5" spans="1:10" s="19" customFormat="1" ht="16.5" x14ac:dyDescent="0.3">
      <c r="A5" s="3"/>
      <c r="B5" s="213"/>
      <c r="C5" s="213"/>
      <c r="D5" s="214"/>
      <c r="E5" s="214"/>
      <c r="F5" s="214"/>
    </row>
    <row r="6" spans="1:10" s="19" customFormat="1" ht="17.25" x14ac:dyDescent="0.3">
      <c r="A6" s="3"/>
      <c r="B6" s="213"/>
      <c r="C6" s="271" t="s">
        <v>1168</v>
      </c>
      <c r="D6" s="211"/>
      <c r="E6" s="211"/>
      <c r="F6" s="211"/>
      <c r="G6" s="233"/>
      <c r="H6" s="233"/>
      <c r="I6" s="233"/>
    </row>
    <row r="7" spans="1:10" s="19" customFormat="1" ht="17.25" x14ac:dyDescent="0.3">
      <c r="A7" s="3"/>
      <c r="B7" s="213"/>
      <c r="C7" s="103"/>
      <c r="D7" s="214"/>
      <c r="E7" s="214"/>
      <c r="F7" s="214"/>
      <c r="G7" s="215"/>
      <c r="H7" s="214"/>
      <c r="I7" s="102"/>
      <c r="J7" s="102"/>
    </row>
    <row r="8" spans="1:10" s="19" customFormat="1" ht="17.25" x14ac:dyDescent="0.3">
      <c r="B8" s="213"/>
      <c r="C8" s="234" t="s">
        <v>970</v>
      </c>
      <c r="D8" s="235"/>
      <c r="E8" s="235"/>
      <c r="F8" s="235"/>
      <c r="G8" s="236"/>
      <c r="H8" s="235"/>
      <c r="I8" s="237"/>
      <c r="J8" s="237"/>
    </row>
    <row r="9" spans="1:10" s="19" customFormat="1" ht="16.5" x14ac:dyDescent="0.3"/>
    <row r="10" spans="1:10" s="19" customFormat="1" ht="66.75" customHeight="1" x14ac:dyDescent="0.3">
      <c r="C10" s="983" t="s">
        <v>1169</v>
      </c>
      <c r="D10" s="860"/>
      <c r="E10" s="860"/>
      <c r="F10" s="860"/>
      <c r="G10" s="860"/>
      <c r="H10" s="860"/>
      <c r="I10" s="906"/>
    </row>
    <row r="11" spans="1:10" s="19" customFormat="1" ht="16.5" x14ac:dyDescent="0.3"/>
    <row r="12" spans="1:10" s="19" customFormat="1" ht="17.25" x14ac:dyDescent="0.3">
      <c r="C12" s="238" t="s">
        <v>971</v>
      </c>
    </row>
    <row r="14" spans="1:10" ht="27" customHeight="1" x14ac:dyDescent="0.25">
      <c r="C14" s="261"/>
      <c r="D14" s="261" t="s">
        <v>814</v>
      </c>
      <c r="E14" s="261" t="s">
        <v>183</v>
      </c>
    </row>
    <row r="15" spans="1:10" ht="30.75" customHeight="1" x14ac:dyDescent="0.25">
      <c r="C15" s="575" t="s">
        <v>1160</v>
      </c>
      <c r="D15" s="300" t="s">
        <v>3037</v>
      </c>
      <c r="E15" s="545"/>
    </row>
    <row r="16" spans="1:10" x14ac:dyDescent="0.25">
      <c r="C16" s="979"/>
      <c r="D16" s="980"/>
      <c r="E16" s="980"/>
    </row>
    <row r="17" spans="2:10" ht="30.75" customHeight="1" x14ac:dyDescent="0.25">
      <c r="C17" s="194" t="s">
        <v>1170</v>
      </c>
      <c r="D17" s="310" t="s">
        <v>3429</v>
      </c>
      <c r="E17" s="328" t="s">
        <v>3533</v>
      </c>
    </row>
    <row r="18" spans="2:10" ht="30.75" customHeight="1" x14ac:dyDescent="0.25">
      <c r="C18" s="194" t="s">
        <v>1171</v>
      </c>
      <c r="D18" s="310" t="s">
        <v>3430</v>
      </c>
      <c r="E18" s="328" t="s">
        <v>3534</v>
      </c>
    </row>
    <row r="20" spans="2:10" s="19" customFormat="1" ht="17.25" x14ac:dyDescent="0.3">
      <c r="B20" s="213"/>
      <c r="C20" s="234" t="s">
        <v>981</v>
      </c>
      <c r="D20" s="235"/>
      <c r="E20" s="235"/>
      <c r="F20" s="235"/>
      <c r="G20" s="236"/>
      <c r="H20" s="235"/>
      <c r="I20" s="237"/>
      <c r="J20" s="237"/>
    </row>
    <row r="21" spans="2:10" s="19" customFormat="1" ht="16.5" x14ac:dyDescent="0.3">
      <c r="I21" s="2"/>
      <c r="J21" s="2"/>
    </row>
    <row r="22" spans="2:10" s="19" customFormat="1" ht="48.75" customHeight="1" x14ac:dyDescent="0.3">
      <c r="C22" s="981" t="s">
        <v>1172</v>
      </c>
      <c r="D22" s="880"/>
      <c r="E22" s="880"/>
      <c r="F22" s="880"/>
      <c r="G22" s="880"/>
      <c r="H22" s="880"/>
      <c r="I22" s="982"/>
      <c r="J22" s="2"/>
    </row>
    <row r="23" spans="2:10" s="19" customFormat="1" ht="16.5" x14ac:dyDescent="0.3">
      <c r="I23" s="2"/>
      <c r="J23" s="2"/>
    </row>
    <row r="24" spans="2:10" s="19" customFormat="1" ht="17.25" x14ac:dyDescent="0.3">
      <c r="C24" s="238" t="s">
        <v>971</v>
      </c>
    </row>
    <row r="26" spans="2:10" ht="24.75" customHeight="1" x14ac:dyDescent="0.25">
      <c r="C26" s="312"/>
      <c r="D26" s="239" t="s">
        <v>1159</v>
      </c>
      <c r="E26" s="239" t="s">
        <v>814</v>
      </c>
    </row>
    <row r="27" spans="2:10" ht="69" customHeight="1" x14ac:dyDescent="0.25">
      <c r="C27" s="183" t="s">
        <v>1173</v>
      </c>
      <c r="D27" s="119" t="s">
        <v>3038</v>
      </c>
      <c r="E27" s="119" t="s">
        <v>3039</v>
      </c>
    </row>
    <row r="28" spans="2:10" ht="25.5" customHeight="1" x14ac:dyDescent="0.25">
      <c r="C28" s="313"/>
      <c r="D28" s="978" t="s">
        <v>1174</v>
      </c>
      <c r="E28" s="978"/>
    </row>
    <row r="29" spans="2:10" ht="32.25" customHeight="1" x14ac:dyDescent="0.25">
      <c r="C29" s="314" t="s">
        <v>1091</v>
      </c>
      <c r="D29" s="119" t="s">
        <v>3374</v>
      </c>
      <c r="E29" s="119" t="s">
        <v>3375</v>
      </c>
    </row>
    <row r="30" spans="2:10" ht="32.25" customHeight="1" x14ac:dyDescent="0.25">
      <c r="C30" s="315" t="s">
        <v>1175</v>
      </c>
      <c r="D30" s="119" t="s">
        <v>3373</v>
      </c>
      <c r="E30" s="119" t="s">
        <v>3376</v>
      </c>
    </row>
    <row r="31" spans="2:10" ht="32.25" customHeight="1" x14ac:dyDescent="0.25">
      <c r="C31" s="315" t="s">
        <v>1093</v>
      </c>
      <c r="D31" s="119" t="s">
        <v>3378</v>
      </c>
      <c r="E31" s="119" t="s">
        <v>3377</v>
      </c>
    </row>
    <row r="32" spans="2:10" ht="32.25" customHeight="1" x14ac:dyDescent="0.25">
      <c r="C32" s="194" t="s">
        <v>1094</v>
      </c>
      <c r="D32" s="119" t="s">
        <v>3379</v>
      </c>
      <c r="E32" s="119" t="s">
        <v>3380</v>
      </c>
    </row>
    <row r="33" spans="3:5" ht="32.25" customHeight="1" x14ac:dyDescent="0.25">
      <c r="C33" s="315" t="s">
        <v>1176</v>
      </c>
      <c r="D33" s="119" t="s">
        <v>3381</v>
      </c>
      <c r="E33" s="119" t="s">
        <v>3382</v>
      </c>
    </row>
    <row r="34" spans="3:5" ht="32.25" customHeight="1" x14ac:dyDescent="0.25">
      <c r="C34" s="315" t="s">
        <v>1177</v>
      </c>
      <c r="D34" s="119" t="s">
        <v>3383</v>
      </c>
      <c r="E34" s="119" t="s">
        <v>3384</v>
      </c>
    </row>
    <row r="35" spans="3:5" ht="32.25" customHeight="1" x14ac:dyDescent="0.25">
      <c r="C35" s="194" t="s">
        <v>1095</v>
      </c>
      <c r="D35" s="119" t="s">
        <v>3385</v>
      </c>
      <c r="E35" s="119" t="s">
        <v>3386</v>
      </c>
    </row>
    <row r="36" spans="3:5" ht="32.25" customHeight="1" x14ac:dyDescent="0.25">
      <c r="C36" s="194" t="s">
        <v>1087</v>
      </c>
      <c r="D36" s="119" t="s">
        <v>3387</v>
      </c>
      <c r="E36" s="119" t="s">
        <v>3388</v>
      </c>
    </row>
    <row r="37" spans="3:5" ht="81" customHeight="1" x14ac:dyDescent="0.25">
      <c r="C37" s="194" t="s">
        <v>177</v>
      </c>
      <c r="D37" s="119" t="s">
        <v>3389</v>
      </c>
      <c r="E37" s="119" t="s">
        <v>3390</v>
      </c>
    </row>
  </sheetData>
  <sheetProtection formatColumns="0"/>
  <mergeCells count="4">
    <mergeCell ref="D28:E28"/>
    <mergeCell ref="C16:E16"/>
    <mergeCell ref="C22:I22"/>
    <mergeCell ref="C10:I10"/>
  </mergeCells>
  <pageMargins left="0.70866141732283472" right="0.70866141732283472" top="0.74803149606299213" bottom="0.74803149606299213" header="0.31496062992125984" footer="0.31496062992125984"/>
  <pageSetup paperSize="9" scale="47" fitToHeight="0" orientation="portrait" r:id="rId1"/>
  <headerFooter scaleWithDoc="0">
    <oddHeader>&amp;R&amp;F</oddHeader>
    <oddFooter>&amp;L&amp;D &amp;T&amp;C&amp;1#&amp;"Calibri,Regular"&amp;10 Classification: Confidential&amp;RPage &amp;P of &amp;N</oddFooter>
  </headerFooter>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23">
    <pageSetUpPr fitToPage="1"/>
  </sheetPr>
  <dimension ref="A1:J49"/>
  <sheetViews>
    <sheetView showGridLines="0" view="pageBreakPreview" zoomScaleNormal="100" zoomScaleSheetLayoutView="100" workbookViewId="0"/>
  </sheetViews>
  <sheetFormatPr defaultRowHeight="15" x14ac:dyDescent="0.25"/>
  <cols>
    <col min="1" max="1" width="2" style="2" customWidth="1"/>
    <col min="2" max="2" width="4.28515625" style="2" customWidth="1"/>
    <col min="3" max="3" width="47.140625" style="2" bestFit="1" customWidth="1"/>
    <col min="4" max="4" width="21.7109375" style="2" customWidth="1"/>
    <col min="5" max="5" width="20.7109375" style="2" customWidth="1"/>
    <col min="6" max="6" width="20.140625" style="2" customWidth="1"/>
    <col min="7" max="7" width="22" style="2" customWidth="1"/>
    <col min="8" max="8" width="34.140625" style="2" bestFit="1" customWidth="1"/>
    <col min="9" max="9" width="23.140625" style="2" bestFit="1" customWidth="1"/>
    <col min="10" max="10" width="7.7109375" style="2" customWidth="1"/>
  </cols>
  <sheetData>
    <row r="1" spans="1:10" s="19" customFormat="1" ht="16.5" x14ac:dyDescent="0.3">
      <c r="A1" s="3"/>
    </row>
    <row r="2" spans="1:10" s="19" customFormat="1" ht="16.5" x14ac:dyDescent="0.3">
      <c r="A2" s="3"/>
    </row>
    <row r="3" spans="1:10" s="19" customFormat="1" ht="16.5" x14ac:dyDescent="0.3">
      <c r="A3" s="3"/>
    </row>
    <row r="4" spans="1:10" s="19" customFormat="1" ht="20.25" x14ac:dyDescent="0.35">
      <c r="A4" s="3"/>
      <c r="B4" s="210"/>
      <c r="C4" s="232" t="s">
        <v>83</v>
      </c>
      <c r="D4" s="211"/>
      <c r="E4" s="211"/>
      <c r="F4" s="211"/>
      <c r="G4" s="233"/>
      <c r="H4" s="155"/>
      <c r="I4" s="211" t="s">
        <v>124</v>
      </c>
      <c r="J4" s="156" t="str">
        <f>'010'!E8</f>
        <v>1234</v>
      </c>
    </row>
    <row r="5" spans="1:10" s="19" customFormat="1" ht="16.5" x14ac:dyDescent="0.3">
      <c r="A5" s="3"/>
      <c r="B5" s="213"/>
      <c r="C5" s="213"/>
      <c r="D5" s="214"/>
      <c r="E5" s="214"/>
      <c r="F5" s="214"/>
    </row>
    <row r="6" spans="1:10" s="19" customFormat="1" ht="17.25" x14ac:dyDescent="0.3">
      <c r="A6" s="3"/>
      <c r="C6" s="511" t="s">
        <v>2338</v>
      </c>
      <c r="D6" s="271"/>
      <c r="E6" s="211"/>
      <c r="F6" s="211"/>
      <c r="G6" s="233"/>
      <c r="H6" s="233"/>
      <c r="I6" s="233"/>
    </row>
    <row r="7" spans="1:10" s="19" customFormat="1" ht="17.25" x14ac:dyDescent="0.3">
      <c r="A7" s="3"/>
      <c r="B7" s="213"/>
      <c r="C7" s="103"/>
      <c r="D7" s="214"/>
      <c r="E7" s="214"/>
      <c r="F7" s="214"/>
      <c r="G7" s="215"/>
      <c r="H7" s="214"/>
      <c r="I7" s="102"/>
      <c r="J7" s="102"/>
    </row>
    <row r="8" spans="1:10" s="19" customFormat="1" ht="17.25" x14ac:dyDescent="0.3">
      <c r="B8" s="213"/>
      <c r="C8" s="234" t="s">
        <v>970</v>
      </c>
      <c r="D8" s="235"/>
      <c r="E8" s="235"/>
      <c r="F8" s="235"/>
      <c r="G8" s="236"/>
      <c r="H8" s="235"/>
      <c r="I8" s="237"/>
      <c r="J8" s="237"/>
    </row>
    <row r="9" spans="1:10" s="19" customFormat="1" ht="16.5" x14ac:dyDescent="0.3"/>
    <row r="10" spans="1:10" s="19" customFormat="1" ht="166.5" customHeight="1" x14ac:dyDescent="0.3">
      <c r="C10" s="996" t="s">
        <v>3370</v>
      </c>
      <c r="D10" s="826"/>
      <c r="E10" s="826"/>
      <c r="F10" s="826"/>
      <c r="G10" s="826"/>
      <c r="H10" s="826"/>
      <c r="I10" s="826"/>
      <c r="J10" s="316"/>
    </row>
    <row r="11" spans="1:10" s="19" customFormat="1" ht="16.5" x14ac:dyDescent="0.3"/>
    <row r="12" spans="1:10" s="19" customFormat="1" ht="17.25" x14ac:dyDescent="0.3">
      <c r="C12" s="238" t="s">
        <v>971</v>
      </c>
    </row>
    <row r="14" spans="1:10" x14ac:dyDescent="0.25">
      <c r="B14" s="894" t="s">
        <v>1186</v>
      </c>
      <c r="C14" s="895"/>
      <c r="D14" s="895"/>
      <c r="E14" s="895"/>
      <c r="F14" s="895"/>
      <c r="G14" s="896"/>
    </row>
    <row r="15" spans="1:10" x14ac:dyDescent="0.25">
      <c r="B15" s="958"/>
      <c r="C15" s="959"/>
      <c r="D15" s="448" t="s">
        <v>172</v>
      </c>
      <c r="E15" s="448" t="s">
        <v>173</v>
      </c>
      <c r="F15" s="448" t="s">
        <v>184</v>
      </c>
      <c r="G15" s="448" t="s">
        <v>185</v>
      </c>
    </row>
    <row r="16" spans="1:10" ht="39" customHeight="1" x14ac:dyDescent="0.25">
      <c r="B16" s="962"/>
      <c r="C16" s="963"/>
      <c r="D16" s="449" t="s">
        <v>1187</v>
      </c>
      <c r="E16" s="317" t="s">
        <v>1188</v>
      </c>
      <c r="F16" s="317" t="s">
        <v>1189</v>
      </c>
      <c r="G16" s="318" t="s">
        <v>1190</v>
      </c>
    </row>
    <row r="17" spans="1:10" ht="42.75" x14ac:dyDescent="0.25">
      <c r="B17" s="450">
        <v>1</v>
      </c>
      <c r="C17" s="319" t="s">
        <v>1191</v>
      </c>
      <c r="D17" s="320" t="s">
        <v>3041</v>
      </c>
      <c r="E17" s="321">
        <v>0</v>
      </c>
      <c r="F17" s="119" t="s">
        <v>2810</v>
      </c>
      <c r="G17" s="119" t="s">
        <v>3320</v>
      </c>
    </row>
    <row r="18" spans="1:10" ht="42.75" x14ac:dyDescent="0.25">
      <c r="B18" s="219">
        <v>2</v>
      </c>
      <c r="C18" s="323" t="s">
        <v>1192</v>
      </c>
      <c r="D18" s="320" t="s">
        <v>3040</v>
      </c>
      <c r="E18" s="321">
        <v>0</v>
      </c>
      <c r="F18" s="119" t="s">
        <v>2811</v>
      </c>
      <c r="G18" s="119" t="s">
        <v>3321</v>
      </c>
    </row>
    <row r="20" spans="1:10" s="2" customFormat="1" ht="17.25" x14ac:dyDescent="0.3">
      <c r="C20" s="74" t="s">
        <v>980</v>
      </c>
      <c r="D20" s="19"/>
      <c r="E20" s="19"/>
      <c r="F20" s="19"/>
      <c r="G20" s="19"/>
      <c r="H20" s="19"/>
      <c r="I20" s="19"/>
      <c r="J20" s="19"/>
    </row>
    <row r="21" spans="1:10" s="2" customFormat="1" ht="16.5" x14ac:dyDescent="0.3">
      <c r="C21" s="19"/>
      <c r="D21" s="19"/>
      <c r="E21" s="19"/>
      <c r="F21" s="19"/>
      <c r="G21" s="19"/>
      <c r="H21" s="19"/>
      <c r="I21" s="19"/>
      <c r="J21" s="19"/>
    </row>
    <row r="22" spans="1:10" s="2" customFormat="1" ht="22.5" customHeight="1" x14ac:dyDescent="0.25">
      <c r="C22" s="828" t="s">
        <v>31</v>
      </c>
      <c r="D22" s="829"/>
      <c r="E22" s="829"/>
      <c r="F22" s="829"/>
      <c r="G22" s="829"/>
      <c r="H22" s="829"/>
      <c r="I22" s="829"/>
      <c r="J22" s="284"/>
    </row>
    <row r="24" spans="1:10" s="19" customFormat="1" ht="17.25" x14ac:dyDescent="0.3">
      <c r="B24" s="213"/>
      <c r="C24" s="234" t="s">
        <v>981</v>
      </c>
      <c r="D24" s="235"/>
      <c r="E24" s="235"/>
      <c r="F24" s="235"/>
      <c r="G24" s="236"/>
      <c r="H24" s="235"/>
      <c r="I24" s="237"/>
      <c r="J24" s="237"/>
    </row>
    <row r="25" spans="1:10" s="19" customFormat="1" ht="16.5" x14ac:dyDescent="0.3"/>
    <row r="26" spans="1:10" s="19" customFormat="1" ht="300" customHeight="1" x14ac:dyDescent="0.3">
      <c r="C26" s="919" t="s">
        <v>3080</v>
      </c>
      <c r="D26" s="920"/>
      <c r="E26" s="920"/>
      <c r="F26" s="920"/>
      <c r="G26" s="920"/>
      <c r="H26" s="921"/>
    </row>
    <row r="27" spans="1:10" s="19" customFormat="1" ht="16.5" x14ac:dyDescent="0.3"/>
    <row r="28" spans="1:10" s="19" customFormat="1" ht="17.25" x14ac:dyDescent="0.3">
      <c r="C28" s="238" t="s">
        <v>971</v>
      </c>
    </row>
    <row r="29" spans="1:10" ht="16.5" x14ac:dyDescent="0.3">
      <c r="A29" s="19"/>
    </row>
    <row r="30" spans="1:10" ht="16.5" x14ac:dyDescent="0.3">
      <c r="A30" s="19"/>
      <c r="B30" s="991" t="s">
        <v>1186</v>
      </c>
      <c r="C30" s="991"/>
      <c r="D30" s="991"/>
      <c r="E30" s="991"/>
      <c r="F30" s="991"/>
      <c r="G30" s="992"/>
    </row>
    <row r="31" spans="1:10" x14ac:dyDescent="0.25">
      <c r="B31" s="1001"/>
      <c r="C31" s="1001"/>
      <c r="D31" s="961"/>
      <c r="E31" s="443" t="s">
        <v>2168</v>
      </c>
      <c r="F31" s="999" t="s">
        <v>173</v>
      </c>
      <c r="G31" s="1000"/>
    </row>
    <row r="32" spans="1:10" ht="16.5" x14ac:dyDescent="0.3">
      <c r="A32" s="19"/>
      <c r="B32" s="993" t="s">
        <v>1193</v>
      </c>
      <c r="C32" s="994"/>
      <c r="D32" s="995"/>
      <c r="E32" s="447" t="s">
        <v>1194</v>
      </c>
      <c r="F32" s="997" t="s">
        <v>1195</v>
      </c>
      <c r="G32" s="998"/>
    </row>
    <row r="33" spans="1:10" ht="25.5" customHeight="1" x14ac:dyDescent="0.3">
      <c r="A33" s="19"/>
      <c r="B33" s="219">
        <v>1</v>
      </c>
      <c r="C33" s="908" t="s">
        <v>1196</v>
      </c>
      <c r="D33" s="984"/>
      <c r="E33" s="321">
        <v>0</v>
      </c>
      <c r="F33" s="985" t="s">
        <v>31</v>
      </c>
      <c r="G33" s="986"/>
    </row>
    <row r="34" spans="1:10" ht="25.5" customHeight="1" x14ac:dyDescent="0.3">
      <c r="A34" s="19"/>
      <c r="B34" s="219">
        <v>2</v>
      </c>
      <c r="C34" s="908" t="s">
        <v>1197</v>
      </c>
      <c r="D34" s="984"/>
      <c r="E34" s="321">
        <v>0</v>
      </c>
      <c r="F34" s="985" t="s">
        <v>31</v>
      </c>
      <c r="G34" s="986"/>
    </row>
    <row r="35" spans="1:10" ht="25.5" customHeight="1" x14ac:dyDescent="0.3">
      <c r="A35" s="19"/>
      <c r="B35" s="219">
        <v>3</v>
      </c>
      <c r="C35" s="908" t="s">
        <v>1198</v>
      </c>
      <c r="D35" s="984"/>
      <c r="E35" s="299" t="s">
        <v>3393</v>
      </c>
      <c r="F35" s="985" t="s">
        <v>31</v>
      </c>
      <c r="G35" s="986"/>
    </row>
    <row r="36" spans="1:10" ht="16.5" x14ac:dyDescent="0.3">
      <c r="A36" s="19"/>
      <c r="C36" s="987"/>
      <c r="D36" s="987"/>
      <c r="E36" s="988"/>
      <c r="F36" s="988"/>
      <c r="G36" s="988"/>
    </row>
    <row r="37" spans="1:10" ht="30" customHeight="1" x14ac:dyDescent="0.3">
      <c r="A37" s="19"/>
      <c r="B37" s="219">
        <v>4</v>
      </c>
      <c r="C37" s="908" t="s">
        <v>1199</v>
      </c>
      <c r="D37" s="984"/>
      <c r="E37" s="299" t="s">
        <v>3042</v>
      </c>
      <c r="F37" s="985" t="s">
        <v>31</v>
      </c>
      <c r="G37" s="986"/>
    </row>
    <row r="38" spans="1:10" ht="30" customHeight="1" x14ac:dyDescent="0.3">
      <c r="A38" s="19"/>
      <c r="B38" s="219">
        <v>5</v>
      </c>
      <c r="C38" s="908" t="s">
        <v>1200</v>
      </c>
      <c r="D38" s="984"/>
      <c r="E38" s="299" t="s">
        <v>3536</v>
      </c>
      <c r="F38" s="985" t="s">
        <v>31</v>
      </c>
      <c r="G38" s="986"/>
    </row>
    <row r="39" spans="1:10" ht="25.5" customHeight="1" x14ac:dyDescent="0.3">
      <c r="A39" s="19"/>
      <c r="B39" s="219">
        <v>6</v>
      </c>
      <c r="C39" s="908" t="s">
        <v>1201</v>
      </c>
      <c r="D39" s="984"/>
      <c r="E39" s="299" t="s">
        <v>3043</v>
      </c>
      <c r="F39" s="985" t="s">
        <v>31</v>
      </c>
      <c r="G39" s="986"/>
    </row>
    <row r="40" spans="1:10" ht="25.5" customHeight="1" x14ac:dyDescent="0.3">
      <c r="A40" s="19"/>
      <c r="B40" s="219">
        <v>7</v>
      </c>
      <c r="C40" s="908" t="s">
        <v>1202</v>
      </c>
      <c r="D40" s="984"/>
      <c r="E40" s="299" t="s">
        <v>3044</v>
      </c>
      <c r="F40" s="985" t="s">
        <v>31</v>
      </c>
      <c r="G40" s="986"/>
    </row>
    <row r="41" spans="1:10" ht="25.5" customHeight="1" x14ac:dyDescent="0.3">
      <c r="A41" s="19"/>
      <c r="B41" s="219">
        <v>8</v>
      </c>
      <c r="C41" s="908" t="s">
        <v>1203</v>
      </c>
      <c r="D41" s="984"/>
      <c r="E41" s="306">
        <v>0</v>
      </c>
      <c r="F41" s="985" t="s">
        <v>31</v>
      </c>
      <c r="G41" s="986"/>
    </row>
    <row r="42" spans="1:10" ht="25.5" customHeight="1" x14ac:dyDescent="0.3">
      <c r="A42" s="19"/>
      <c r="B42" s="219">
        <v>9</v>
      </c>
      <c r="C42" s="908" t="s">
        <v>876</v>
      </c>
      <c r="D42" s="984"/>
      <c r="E42" s="306">
        <v>0</v>
      </c>
      <c r="F42" s="985" t="s">
        <v>31</v>
      </c>
      <c r="G42" s="986"/>
    </row>
    <row r="43" spans="1:10" ht="50.1" customHeight="1" x14ac:dyDescent="0.3">
      <c r="A43" s="19"/>
      <c r="B43" s="219">
        <v>10</v>
      </c>
      <c r="C43" s="908" t="s">
        <v>1204</v>
      </c>
      <c r="D43" s="984"/>
      <c r="E43" s="299" t="s">
        <v>3391</v>
      </c>
      <c r="F43" s="985" t="s">
        <v>31</v>
      </c>
      <c r="G43" s="986"/>
    </row>
    <row r="44" spans="1:10" ht="16.5" x14ac:dyDescent="0.3">
      <c r="A44" s="19"/>
      <c r="C44" s="989"/>
      <c r="D44" s="989"/>
      <c r="E44" s="988"/>
      <c r="F44" s="988"/>
      <c r="G44" s="988"/>
    </row>
    <row r="45" spans="1:10" ht="25.5" customHeight="1" x14ac:dyDescent="0.3">
      <c r="A45" s="19"/>
      <c r="B45" s="219">
        <v>11</v>
      </c>
      <c r="C45" s="990" t="s">
        <v>1205</v>
      </c>
      <c r="D45" s="990"/>
      <c r="E45" s="299" t="s">
        <v>3392</v>
      </c>
      <c r="F45" s="985" t="s">
        <v>31</v>
      </c>
      <c r="G45" s="986"/>
    </row>
    <row r="46" spans="1:10" ht="16.5" x14ac:dyDescent="0.3">
      <c r="A46" s="19"/>
    </row>
    <row r="47" spans="1:10" s="2" customFormat="1" ht="17.25" x14ac:dyDescent="0.3">
      <c r="C47" s="74" t="s">
        <v>980</v>
      </c>
      <c r="D47" s="19"/>
      <c r="E47" s="19"/>
      <c r="F47" s="19"/>
      <c r="G47" s="19"/>
      <c r="H47" s="19"/>
      <c r="I47" s="19"/>
      <c r="J47" s="19"/>
    </row>
    <row r="48" spans="1:10" s="2" customFormat="1" ht="16.5" x14ac:dyDescent="0.3">
      <c r="C48" s="19"/>
      <c r="D48" s="19"/>
      <c r="E48" s="19"/>
      <c r="F48" s="19"/>
      <c r="G48" s="19"/>
      <c r="H48" s="19"/>
      <c r="I48" s="19"/>
      <c r="J48" s="19"/>
    </row>
    <row r="49" spans="3:10" s="2" customFormat="1" ht="35.25" customHeight="1" x14ac:dyDescent="0.25">
      <c r="C49" s="828" t="s">
        <v>31</v>
      </c>
      <c r="D49" s="829"/>
      <c r="E49" s="829"/>
      <c r="F49" s="829"/>
      <c r="G49" s="829"/>
      <c r="H49" s="829"/>
      <c r="I49" s="829"/>
      <c r="J49" s="284"/>
    </row>
  </sheetData>
  <sheetProtection formatColumns="0"/>
  <mergeCells count="35">
    <mergeCell ref="B30:G30"/>
    <mergeCell ref="B32:D32"/>
    <mergeCell ref="C10:I10"/>
    <mergeCell ref="C22:I22"/>
    <mergeCell ref="C34:D34"/>
    <mergeCell ref="F34:G34"/>
    <mergeCell ref="C26:H26"/>
    <mergeCell ref="F32:G32"/>
    <mergeCell ref="C33:D33"/>
    <mergeCell ref="F33:G33"/>
    <mergeCell ref="B14:G14"/>
    <mergeCell ref="B15:C16"/>
    <mergeCell ref="F31:G31"/>
    <mergeCell ref="B31:D31"/>
    <mergeCell ref="F39:G39"/>
    <mergeCell ref="C40:D40"/>
    <mergeCell ref="F40:G40"/>
    <mergeCell ref="C41:D41"/>
    <mergeCell ref="F41:G41"/>
    <mergeCell ref="C49:I49"/>
    <mergeCell ref="C38:D38"/>
    <mergeCell ref="F38:G38"/>
    <mergeCell ref="C35:D35"/>
    <mergeCell ref="F35:G35"/>
    <mergeCell ref="C36:G36"/>
    <mergeCell ref="C37:D37"/>
    <mergeCell ref="F37:G37"/>
    <mergeCell ref="C44:G44"/>
    <mergeCell ref="C45:D45"/>
    <mergeCell ref="F45:G45"/>
    <mergeCell ref="C43:D43"/>
    <mergeCell ref="F43:G43"/>
    <mergeCell ref="C42:D42"/>
    <mergeCell ref="F42:G42"/>
    <mergeCell ref="C39:D39"/>
  </mergeCells>
  <pageMargins left="0.70866141732283472" right="0.70866141732283472" top="0.74803149606299213" bottom="0.74803149606299213" header="0.31496062992125984" footer="0.31496062992125984"/>
  <pageSetup paperSize="9" scale="51" fitToHeight="0" orientation="landscape" r:id="rId1"/>
  <headerFooter scaleWithDoc="0">
    <oddHeader>&amp;R&amp;F</oddHeader>
    <oddFooter>&amp;L&amp;D &amp;T&amp;C&amp;1#&amp;"Calibri,Regular"&amp;10 Classification: Confidential&amp;RPage &amp;P of &amp;N</oddFooter>
  </headerFooter>
  <rowBreaks count="1" manualBreakCount="1">
    <brk id="23" max="15" man="1"/>
  </rowBreaks>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4">
    <pageSetUpPr fitToPage="1"/>
  </sheetPr>
  <dimension ref="B2:I5"/>
  <sheetViews>
    <sheetView zoomScaleNormal="100" zoomScaleSheetLayoutView="40" workbookViewId="0">
      <pane ySplit="3" topLeftCell="A4" activePane="bottomLeft" state="frozen"/>
      <selection pane="bottomLeft" activeCell="A4" sqref="A4"/>
    </sheetView>
  </sheetViews>
  <sheetFormatPr defaultRowHeight="15" x14ac:dyDescent="0.25"/>
  <cols>
    <col min="1" max="1" width="13.42578125" style="414" customWidth="1"/>
    <col min="2" max="3" width="11.85546875" style="419" customWidth="1"/>
    <col min="4" max="5" width="28" style="415" customWidth="1"/>
    <col min="6" max="6" width="9.140625" style="415"/>
    <col min="7" max="7" width="44.28515625" style="415" customWidth="1"/>
    <col min="8" max="8" width="40.7109375" style="415" customWidth="1"/>
    <col min="9" max="9" width="10.7109375" style="414" customWidth="1"/>
    <col min="10" max="16384" width="9.140625" style="414"/>
  </cols>
  <sheetData>
    <row r="2" spans="2:9" ht="48" customHeight="1" x14ac:dyDescent="0.25">
      <c r="B2" s="672" t="s">
        <v>2169</v>
      </c>
      <c r="C2" s="672"/>
      <c r="D2" s="672"/>
      <c r="E2" s="672"/>
      <c r="F2" s="672"/>
      <c r="G2" s="672"/>
      <c r="H2" s="672"/>
      <c r="I2" s="672"/>
    </row>
    <row r="3" spans="2:9" ht="32.25" customHeight="1" x14ac:dyDescent="0.25">
      <c r="B3" s="417" t="s">
        <v>2427</v>
      </c>
      <c r="C3" s="417" t="s">
        <v>1665</v>
      </c>
      <c r="D3" s="417" t="s">
        <v>2296</v>
      </c>
      <c r="E3" s="417" t="s">
        <v>1501</v>
      </c>
      <c r="F3" s="440" t="s">
        <v>1502</v>
      </c>
      <c r="G3" s="417" t="s">
        <v>1503</v>
      </c>
      <c r="H3" s="417" t="s">
        <v>1357</v>
      </c>
      <c r="I3" s="417" t="s">
        <v>89</v>
      </c>
    </row>
    <row r="4" spans="2:9" ht="60.75" customHeight="1" x14ac:dyDescent="0.25">
      <c r="B4" s="424" t="s">
        <v>2740</v>
      </c>
      <c r="C4" s="424" t="s">
        <v>1672</v>
      </c>
      <c r="D4" s="425" t="s">
        <v>2170</v>
      </c>
      <c r="E4" s="425" t="s">
        <v>3081</v>
      </c>
      <c r="F4" s="424" t="s">
        <v>1515</v>
      </c>
      <c r="G4" s="425" t="s">
        <v>2750</v>
      </c>
      <c r="H4" s="555"/>
      <c r="I4" s="571" t="s">
        <v>2300</v>
      </c>
    </row>
    <row r="5" spans="2:9" ht="60.75" customHeight="1" x14ac:dyDescent="0.25">
      <c r="B5" s="424" t="s">
        <v>2741</v>
      </c>
      <c r="C5" s="424" t="s">
        <v>106</v>
      </c>
      <c r="D5" s="425" t="s">
        <v>2171</v>
      </c>
      <c r="E5" s="425" t="s">
        <v>3082</v>
      </c>
      <c r="F5" s="424" t="s">
        <v>1515</v>
      </c>
      <c r="G5" s="425" t="s">
        <v>2751</v>
      </c>
      <c r="H5" s="555"/>
      <c r="I5" s="571" t="s">
        <v>2300</v>
      </c>
    </row>
  </sheetData>
  <mergeCells count="1">
    <mergeCell ref="B2:I2"/>
  </mergeCells>
  <conditionalFormatting sqref="B4:H5">
    <cfRule type="expression" dxfId="19" priority="5">
      <formula>OR($I4="New",$I4="Updated")</formula>
    </cfRule>
  </conditionalFormatting>
  <conditionalFormatting sqref="F4:F5">
    <cfRule type="cellIs" dxfId="18" priority="1" stopIfTrue="1" operator="equal">
      <formula>"Validation"</formula>
    </cfRule>
    <cfRule type="cellIs" dxfId="17" priority="2" operator="equal">
      <formula>"Pre-populated"</formula>
    </cfRule>
  </conditionalFormatting>
  <conditionalFormatting sqref="I4:I5">
    <cfRule type="cellIs" dxfId="16" priority="3" operator="equal">
      <formula>"Updated"</formula>
    </cfRule>
    <cfRule type="cellIs" dxfId="15" priority="4" operator="equal">
      <formula>"New"</formula>
    </cfRule>
  </conditionalFormatting>
  <pageMargins left="0.70866141732283472" right="0.70866141732283472" top="0.74803149606299213" bottom="0.74803149606299213" header="0.31496062992125984" footer="0.31496062992125984"/>
  <pageSetup paperSize="9" scale="67" fitToHeight="0" orientation="landscape" r:id="rId1"/>
  <headerFooter>
    <oddFooter>&amp;C&amp;1#&amp;"Calibri"&amp;10 Classification: Confidential</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46AE9A2A-E663-46EC-8504-EE1E5BE0B6EB}">
          <x14:formula1>
            <xm:f>RS_ValueSource!$E$38:$E$40</xm:f>
          </x14:formula1>
          <xm:sqref>I4:I5</xm:sqref>
        </x14:dataValidation>
        <x14:dataValidation type="list" allowBlank="1" showInputMessage="1" showErrorMessage="1" xr:uid="{9E5BBE96-5A76-415B-8901-DC226020E8D7}">
          <x14:formula1>
            <xm:f>RS_ValueSource!$E$41:$E$43</xm:f>
          </x14:formula1>
          <xm:sqref>F4:F5</xm:sqref>
        </x14:dataValidation>
      </x14:dataValidations>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24">
    <tabColor rgb="FFFFFF00"/>
    <pageSetUpPr fitToPage="1"/>
  </sheetPr>
  <dimension ref="A1:L28"/>
  <sheetViews>
    <sheetView showGridLines="0" zoomScaleNormal="100" workbookViewId="0"/>
  </sheetViews>
  <sheetFormatPr defaultRowHeight="15" x14ac:dyDescent="0.25"/>
  <cols>
    <col min="1" max="1" width="2" style="2" customWidth="1"/>
    <col min="2" max="2" width="4.28515625" style="2" customWidth="1"/>
    <col min="3" max="3" width="32" style="2" customWidth="1"/>
    <col min="4" max="4" width="29.7109375" style="2" customWidth="1"/>
    <col min="5" max="5" width="35.5703125" style="2" customWidth="1"/>
    <col min="6" max="6" width="28.85546875" style="2" customWidth="1"/>
    <col min="8" max="8" width="34.140625" style="2" bestFit="1" customWidth="1"/>
    <col min="9" max="9" width="13.28515625" style="2" customWidth="1"/>
    <col min="10" max="10" width="7.7109375" style="2" customWidth="1"/>
    <col min="11" max="12" width="9.140625" hidden="1" customWidth="1"/>
  </cols>
  <sheetData>
    <row r="1" spans="1:12" s="19" customFormat="1" ht="16.5" x14ac:dyDescent="0.3">
      <c r="A1" s="3"/>
    </row>
    <row r="2" spans="1:12" s="19" customFormat="1" ht="16.5" x14ac:dyDescent="0.3">
      <c r="A2" s="3"/>
    </row>
    <row r="3" spans="1:12" s="19" customFormat="1" ht="16.5" x14ac:dyDescent="0.3">
      <c r="A3" s="3"/>
    </row>
    <row r="4" spans="1:12" s="19" customFormat="1" ht="20.25" x14ac:dyDescent="0.35">
      <c r="A4" s="3"/>
      <c r="B4" s="210"/>
      <c r="C4" s="232" t="s">
        <v>83</v>
      </c>
      <c r="D4" s="211"/>
      <c r="E4" s="211"/>
      <c r="F4" s="211"/>
      <c r="G4" s="233"/>
      <c r="H4" s="155"/>
      <c r="I4" s="155" t="s">
        <v>1212</v>
      </c>
      <c r="J4" s="308" t="str">
        <f>'010'!E8</f>
        <v>1234</v>
      </c>
    </row>
    <row r="5" spans="1:12" s="19" customFormat="1" ht="16.5" x14ac:dyDescent="0.3">
      <c r="A5" s="3"/>
      <c r="B5" s="213"/>
      <c r="C5" s="213"/>
      <c r="D5" s="214"/>
      <c r="E5" s="214"/>
      <c r="F5" s="214"/>
    </row>
    <row r="6" spans="1:12" s="19" customFormat="1" ht="17.25" x14ac:dyDescent="0.3">
      <c r="A6" s="3"/>
      <c r="B6" s="213"/>
      <c r="C6" s="511" t="s">
        <v>1213</v>
      </c>
      <c r="D6" s="211"/>
      <c r="E6" s="211"/>
      <c r="F6" s="211"/>
      <c r="G6" s="233"/>
      <c r="H6" s="233"/>
      <c r="I6" s="233"/>
    </row>
    <row r="7" spans="1:12" s="19" customFormat="1" ht="17.25" x14ac:dyDescent="0.3">
      <c r="A7" s="3"/>
      <c r="B7" s="213"/>
      <c r="C7" s="103"/>
      <c r="D7" s="214"/>
      <c r="E7" s="214"/>
      <c r="F7" s="214"/>
      <c r="G7" s="215"/>
      <c r="H7" s="214"/>
      <c r="I7" s="102"/>
      <c r="J7" s="102"/>
    </row>
    <row r="8" spans="1:12" s="19" customFormat="1" ht="17.25" x14ac:dyDescent="0.3">
      <c r="B8" s="213"/>
      <c r="C8" s="234" t="s">
        <v>970</v>
      </c>
      <c r="D8" s="235"/>
      <c r="E8" s="235"/>
      <c r="F8" s="235"/>
      <c r="G8" s="236"/>
      <c r="H8" s="235"/>
      <c r="I8" s="237"/>
      <c r="J8" s="237"/>
    </row>
    <row r="9" spans="1:12" s="19" customFormat="1" ht="16.5" x14ac:dyDescent="0.3"/>
    <row r="10" spans="1:12" s="19" customFormat="1" ht="311.25" customHeight="1" x14ac:dyDescent="0.3">
      <c r="C10" s="996" t="s">
        <v>3083</v>
      </c>
      <c r="D10" s="826"/>
      <c r="E10" s="826"/>
      <c r="F10" s="826"/>
      <c r="G10" s="826"/>
      <c r="H10" s="826"/>
      <c r="I10" s="1003"/>
      <c r="J10" s="231"/>
    </row>
    <row r="11" spans="1:12" s="19" customFormat="1" ht="16.5" x14ac:dyDescent="0.3"/>
    <row r="12" spans="1:12" s="19" customFormat="1" ht="17.25" x14ac:dyDescent="0.3">
      <c r="C12" s="238" t="s">
        <v>971</v>
      </c>
    </row>
    <row r="14" spans="1:12" x14ac:dyDescent="0.25">
      <c r="C14" s="1004" t="s">
        <v>1214</v>
      </c>
      <c r="D14" s="1005"/>
      <c r="E14" s="324" t="s">
        <v>62</v>
      </c>
      <c r="F14" s="11"/>
    </row>
    <row r="15" spans="1:12" x14ac:dyDescent="0.25">
      <c r="C15" s="11"/>
      <c r="D15" s="11"/>
      <c r="E15" s="11"/>
      <c r="F15" s="11"/>
    </row>
    <row r="16" spans="1:12" x14ac:dyDescent="0.25">
      <c r="C16" s="11"/>
      <c r="D16" s="331" t="s">
        <v>1215</v>
      </c>
      <c r="E16" s="325" t="str">
        <f>K16&amp;" "&amp;L16</f>
        <v>2020 SCR (Ultimate) Split</v>
      </c>
      <c r="F16" s="325" t="s">
        <v>1216</v>
      </c>
      <c r="K16">
        <v>2020</v>
      </c>
      <c r="L16" t="s">
        <v>2314</v>
      </c>
    </row>
    <row r="17" spans="3:12" ht="25.5" customHeight="1" x14ac:dyDescent="0.25">
      <c r="C17" s="11"/>
      <c r="D17" s="633" t="s">
        <v>2267</v>
      </c>
      <c r="E17" s="626">
        <v>0</v>
      </c>
      <c r="F17" s="328" t="s">
        <v>3395</v>
      </c>
      <c r="H17" s="329"/>
      <c r="L17" t="str">
        <f>$K$16&amp;" SCR (U) Split"</f>
        <v>2020 SCR (U) Split</v>
      </c>
    </row>
    <row r="18" spans="3:12" ht="25.5" customHeight="1" x14ac:dyDescent="0.25">
      <c r="C18" s="11"/>
      <c r="D18" s="634" t="s">
        <v>2261</v>
      </c>
      <c r="E18" s="626">
        <v>0</v>
      </c>
      <c r="F18" s="328" t="s">
        <v>3396</v>
      </c>
    </row>
    <row r="19" spans="3:12" ht="25.5" customHeight="1" x14ac:dyDescent="0.25">
      <c r="C19" s="11"/>
      <c r="D19" s="634" t="s">
        <v>2262</v>
      </c>
      <c r="E19" s="626">
        <v>0</v>
      </c>
      <c r="F19" s="328" t="s">
        <v>3397</v>
      </c>
    </row>
    <row r="20" spans="3:12" ht="25.5" customHeight="1" x14ac:dyDescent="0.25">
      <c r="C20" s="39"/>
      <c r="D20" s="634" t="s">
        <v>2263</v>
      </c>
      <c r="E20" s="626">
        <v>0</v>
      </c>
      <c r="F20" s="328" t="s">
        <v>3398</v>
      </c>
    </row>
    <row r="21" spans="3:12" ht="25.5" customHeight="1" x14ac:dyDescent="0.25">
      <c r="C21" s="39"/>
      <c r="D21" s="634" t="s">
        <v>2264</v>
      </c>
      <c r="E21" s="626">
        <v>0</v>
      </c>
      <c r="F21" s="328" t="s">
        <v>3399</v>
      </c>
    </row>
    <row r="22" spans="3:12" ht="25.5" customHeight="1" x14ac:dyDescent="0.25">
      <c r="C22" s="39"/>
      <c r="D22" s="634" t="s">
        <v>2265</v>
      </c>
      <c r="E22" s="626">
        <v>0</v>
      </c>
      <c r="F22" s="328" t="s">
        <v>3400</v>
      </c>
    </row>
    <row r="23" spans="3:12" ht="25.5" customHeight="1" x14ac:dyDescent="0.25">
      <c r="C23" s="39"/>
      <c r="D23" s="634" t="s">
        <v>2266</v>
      </c>
      <c r="E23" s="626">
        <v>0</v>
      </c>
      <c r="F23" s="328" t="s">
        <v>3401</v>
      </c>
    </row>
    <row r="24" spans="3:12" ht="42.75" customHeight="1" x14ac:dyDescent="0.3">
      <c r="C24" s="11"/>
      <c r="D24" s="631" t="s">
        <v>177</v>
      </c>
      <c r="E24" s="632" t="s">
        <v>3394</v>
      </c>
      <c r="F24" s="330"/>
    </row>
    <row r="25" spans="3:12" ht="16.5" x14ac:dyDescent="0.3">
      <c r="E25" s="19"/>
    </row>
    <row r="26" spans="3:12" s="2" customFormat="1" ht="17.25" x14ac:dyDescent="0.3">
      <c r="C26" s="74" t="s">
        <v>980</v>
      </c>
      <c r="D26" s="19"/>
      <c r="E26" s="19"/>
      <c r="F26" s="19"/>
      <c r="G26" s="19"/>
      <c r="H26" s="19"/>
      <c r="I26" s="19"/>
    </row>
    <row r="27" spans="3:12" s="2" customFormat="1" ht="16.5" x14ac:dyDescent="0.3">
      <c r="C27" s="19"/>
      <c r="D27" s="19"/>
      <c r="E27" s="19"/>
      <c r="F27" s="19"/>
      <c r="G27" s="19"/>
      <c r="H27" s="19"/>
      <c r="I27" s="19"/>
    </row>
    <row r="28" spans="3:12" s="2" customFormat="1" ht="46.5" customHeight="1" x14ac:dyDescent="0.25">
      <c r="C28" s="828" t="s">
        <v>31</v>
      </c>
      <c r="D28" s="829"/>
      <c r="E28" s="829"/>
      <c r="F28" s="829"/>
      <c r="G28" s="829"/>
      <c r="H28" s="829"/>
      <c r="I28" s="1002"/>
    </row>
  </sheetData>
  <sheetProtection formatColumns="0"/>
  <mergeCells count="3">
    <mergeCell ref="C28:I28"/>
    <mergeCell ref="C10:I10"/>
    <mergeCell ref="C14:D14"/>
  </mergeCells>
  <pageMargins left="0.70866141732283472" right="0.70866141732283472" top="0.74803149606299213" bottom="0.74803149606299213" header="0.31496062992125984" footer="0.31496062992125984"/>
  <pageSetup paperSize="9" scale="45" fitToHeight="0" orientation="portrait" r:id="rId1"/>
  <headerFooter scaleWithDoc="0">
    <oddHeader>&amp;R&amp;F</oddHeader>
    <oddFooter>&amp;L&amp;D &amp;T&amp;C&amp;1#&amp;"Calibri,Regular"&amp;10 Classification: Confidential&amp;RPage &amp;P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2800-000000000000}">
          <x14:formula1>
            <xm:f>RS_ValueSource!F36:F37</xm:f>
          </x14:formula1>
          <xm:sqref>E14</xm:sqref>
        </x14:dataValidation>
      </x14:dataValidation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A906BA-F465-403F-90CF-B52FDCB28F82}">
  <sheetPr codeName="Sheet52">
    <tabColor rgb="FFFFFF00"/>
    <pageSetUpPr fitToPage="1"/>
  </sheetPr>
  <dimension ref="B2:I5"/>
  <sheetViews>
    <sheetView zoomScaleNormal="100" zoomScaleSheetLayoutView="40" workbookViewId="0">
      <pane ySplit="3" topLeftCell="A4" activePane="bottomLeft" state="frozen"/>
      <selection pane="bottomLeft" activeCell="A4" sqref="A4"/>
    </sheetView>
  </sheetViews>
  <sheetFormatPr defaultRowHeight="15" x14ac:dyDescent="0.25"/>
  <cols>
    <col min="1" max="1" width="13.42578125" style="414" customWidth="1"/>
    <col min="2" max="3" width="11.85546875" style="419" customWidth="1"/>
    <col min="4" max="5" width="28" style="415" customWidth="1"/>
    <col min="6" max="6" width="9.140625" style="415"/>
    <col min="7" max="7" width="44.28515625" style="415" customWidth="1"/>
    <col min="8" max="8" width="40.7109375" style="415" customWidth="1"/>
    <col min="9" max="9" width="10.7109375" style="414" customWidth="1"/>
    <col min="10" max="16384" width="9.140625" style="414"/>
  </cols>
  <sheetData>
    <row r="2" spans="2:9" ht="48" customHeight="1" x14ac:dyDescent="0.25">
      <c r="B2" s="672" t="s">
        <v>2390</v>
      </c>
      <c r="C2" s="672"/>
      <c r="D2" s="672"/>
      <c r="E2" s="672"/>
      <c r="F2" s="672"/>
      <c r="G2" s="672"/>
      <c r="H2" s="672"/>
      <c r="I2" s="672"/>
    </row>
    <row r="3" spans="2:9" ht="32.25" customHeight="1" x14ac:dyDescent="0.25">
      <c r="B3" s="417" t="s">
        <v>2427</v>
      </c>
      <c r="C3" s="417" t="s">
        <v>1665</v>
      </c>
      <c r="D3" s="417" t="s">
        <v>2296</v>
      </c>
      <c r="E3" s="417" t="s">
        <v>1501</v>
      </c>
      <c r="F3" s="440" t="s">
        <v>1502</v>
      </c>
      <c r="G3" s="417" t="s">
        <v>1503</v>
      </c>
      <c r="H3" s="417" t="s">
        <v>1357</v>
      </c>
      <c r="I3" s="417" t="s">
        <v>89</v>
      </c>
    </row>
    <row r="4" spans="2:9" ht="50.1" customHeight="1" x14ac:dyDescent="0.25">
      <c r="B4" s="424" t="s">
        <v>2773</v>
      </c>
      <c r="C4" s="424" t="s">
        <v>2388</v>
      </c>
      <c r="D4" s="425" t="s">
        <v>2388</v>
      </c>
      <c r="E4" s="425" t="s">
        <v>3371</v>
      </c>
      <c r="F4" s="424"/>
      <c r="G4" s="425"/>
      <c r="H4" s="555" t="s">
        <v>1698</v>
      </c>
      <c r="I4" s="571" t="s">
        <v>2299</v>
      </c>
    </row>
    <row r="5" spans="2:9" ht="50.1" customHeight="1" x14ac:dyDescent="0.25">
      <c r="B5" s="424" t="s">
        <v>2821</v>
      </c>
      <c r="C5" s="424" t="s">
        <v>2388</v>
      </c>
      <c r="D5" s="425" t="s">
        <v>2388</v>
      </c>
      <c r="E5" s="425" t="s">
        <v>2812</v>
      </c>
      <c r="F5" s="424" t="s">
        <v>1507</v>
      </c>
      <c r="G5" s="425" t="s">
        <v>2389</v>
      </c>
      <c r="H5" s="556"/>
      <c r="I5" s="571" t="s">
        <v>2299</v>
      </c>
    </row>
  </sheetData>
  <mergeCells count="1">
    <mergeCell ref="B2:I2"/>
  </mergeCells>
  <conditionalFormatting sqref="I4:I5">
    <cfRule type="cellIs" dxfId="14" priority="3" operator="equal">
      <formula>"Updated"</formula>
    </cfRule>
    <cfRule type="cellIs" dxfId="13" priority="4" operator="equal">
      <formula>"New"</formula>
    </cfRule>
  </conditionalFormatting>
  <conditionalFormatting sqref="B4:H5">
    <cfRule type="expression" dxfId="12" priority="5">
      <formula>OR($I4="New",$I4="Updated")</formula>
    </cfRule>
  </conditionalFormatting>
  <conditionalFormatting sqref="F4:F5">
    <cfRule type="cellIs" dxfId="11" priority="1" stopIfTrue="1" operator="equal">
      <formula>"Validation"</formula>
    </cfRule>
    <cfRule type="cellIs" dxfId="10" priority="2" operator="equal">
      <formula>"Pre-populated"</formula>
    </cfRule>
  </conditionalFormatting>
  <pageMargins left="0.70866141732283472" right="0.70866141732283472" top="0.74803149606299213" bottom="0.74803149606299213" header="0.31496062992125984" footer="0.31496062992125984"/>
  <pageSetup paperSize="9" scale="67" fitToHeight="0" orientation="landscape" r:id="rId1"/>
  <headerFooter>
    <oddFooter>&amp;C&amp;1#&amp;"Calibri"&amp;10 Classification: Confidential</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77FC9053-9BEE-4E0C-BCE2-7589C445E9AA}">
          <x14:formula1>
            <xm:f>RS_ValueSource!$E$41:$E$43</xm:f>
          </x14:formula1>
          <xm:sqref>F4:F5</xm:sqref>
        </x14:dataValidation>
        <x14:dataValidation type="list" allowBlank="1" showInputMessage="1" showErrorMessage="1" xr:uid="{06ACD206-7721-4467-AF80-D293835A844F}">
          <x14:formula1>
            <xm:f>RS_ValueSource!$E$38:$E$40</xm:f>
          </x14:formula1>
          <xm:sqref>I4:I5</xm:sqref>
        </x14:dataValidation>
      </x14:dataValidations>
    </ext>
  </extLs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5">
    <tabColor rgb="FFFFFF00"/>
    <pageSetUpPr fitToPage="1"/>
  </sheetPr>
  <dimension ref="A1:Q44"/>
  <sheetViews>
    <sheetView showGridLines="0" view="pageBreakPreview" zoomScaleNormal="70" zoomScaleSheetLayoutView="100" workbookViewId="0"/>
  </sheetViews>
  <sheetFormatPr defaultRowHeight="15" x14ac:dyDescent="0.25"/>
  <cols>
    <col min="1" max="1" width="2" style="2" customWidth="1"/>
    <col min="2" max="2" width="4.28515625" style="2" customWidth="1"/>
    <col min="3" max="3" width="37.28515625" style="2" bestFit="1" customWidth="1"/>
    <col min="4" max="11" width="20.28515625" style="2" customWidth="1"/>
    <col min="12" max="12" width="48.85546875" style="2" customWidth="1"/>
    <col min="13" max="13" width="4.42578125" style="2" customWidth="1"/>
    <col min="14" max="17" width="25" style="2" customWidth="1"/>
  </cols>
  <sheetData>
    <row r="1" spans="1:17" s="19" customFormat="1" ht="16.5" x14ac:dyDescent="0.3">
      <c r="A1" s="3"/>
    </row>
    <row r="2" spans="1:17" s="19" customFormat="1" ht="16.5" x14ac:dyDescent="0.3">
      <c r="A2" s="3"/>
    </row>
    <row r="3" spans="1:17" s="19" customFormat="1" ht="16.5" x14ac:dyDescent="0.3">
      <c r="A3" s="3"/>
    </row>
    <row r="4" spans="1:17" s="19" customFormat="1" ht="20.25" x14ac:dyDescent="0.35">
      <c r="A4" s="3"/>
      <c r="B4" s="232" t="s">
        <v>83</v>
      </c>
      <c r="C4" s="487"/>
      <c r="D4" s="458"/>
      <c r="E4" s="458"/>
      <c r="F4" s="458"/>
      <c r="G4" s="155"/>
      <c r="H4" s="233"/>
      <c r="I4" s="233"/>
      <c r="J4" s="233"/>
      <c r="K4" s="233"/>
      <c r="L4" s="155"/>
      <c r="M4" s="155"/>
      <c r="N4" s="155"/>
      <c r="O4" s="155"/>
      <c r="P4" s="155" t="s">
        <v>124</v>
      </c>
      <c r="Q4" s="308" t="str">
        <f>'010'!E8</f>
        <v>1234</v>
      </c>
    </row>
    <row r="5" spans="1:17" s="19" customFormat="1" ht="16.5" x14ac:dyDescent="0.3">
      <c r="A5" s="3"/>
      <c r="B5" s="213"/>
      <c r="C5" s="213"/>
      <c r="D5" s="214"/>
      <c r="E5" s="214"/>
      <c r="F5" s="214"/>
      <c r="G5" s="215"/>
    </row>
    <row r="6" spans="1:17" s="19" customFormat="1" ht="17.25" x14ac:dyDescent="0.3">
      <c r="A6" s="3"/>
      <c r="C6" s="578" t="s">
        <v>2841</v>
      </c>
      <c r="D6" s="459"/>
      <c r="E6" s="458"/>
      <c r="F6" s="458"/>
      <c r="G6" s="155"/>
      <c r="H6" s="233"/>
      <c r="I6" s="233"/>
      <c r="J6" s="233"/>
      <c r="K6" s="233"/>
      <c r="L6" s="233"/>
      <c r="M6" s="233"/>
      <c r="N6" s="233"/>
      <c r="O6" s="233"/>
      <c r="P6" s="233"/>
    </row>
    <row r="7" spans="1:17" s="19" customFormat="1" ht="17.25" x14ac:dyDescent="0.3">
      <c r="A7" s="3"/>
      <c r="B7" s="213"/>
      <c r="C7" s="456"/>
      <c r="D7" s="214"/>
      <c r="E7" s="214"/>
      <c r="F7" s="214"/>
      <c r="G7" s="215"/>
      <c r="H7" s="214"/>
      <c r="I7" s="214"/>
      <c r="J7" s="102"/>
      <c r="K7" s="102"/>
      <c r="L7" s="102"/>
      <c r="M7" s="102"/>
      <c r="N7" s="102"/>
      <c r="O7" s="102"/>
      <c r="P7" s="102"/>
      <c r="Q7" s="102"/>
    </row>
    <row r="8" spans="1:17" s="19" customFormat="1" ht="17.25" x14ac:dyDescent="0.3">
      <c r="B8" s="213"/>
      <c r="C8" s="234" t="s">
        <v>970</v>
      </c>
      <c r="D8" s="235"/>
      <c r="E8" s="235"/>
      <c r="F8" s="235"/>
      <c r="G8" s="236"/>
      <c r="H8" s="235"/>
      <c r="I8" s="235"/>
      <c r="J8" s="237"/>
      <c r="K8" s="237"/>
      <c r="L8" s="237"/>
      <c r="M8" s="237"/>
      <c r="N8" s="237"/>
      <c r="O8" s="237"/>
      <c r="P8" s="237"/>
      <c r="Q8" s="237"/>
    </row>
    <row r="9" spans="1:17" s="19" customFormat="1" ht="16.5" x14ac:dyDescent="0.3"/>
    <row r="10" spans="1:17" s="19" customFormat="1" ht="246" customHeight="1" x14ac:dyDescent="0.3">
      <c r="C10" s="1011" t="s">
        <v>2191</v>
      </c>
      <c r="D10" s="1012"/>
      <c r="E10" s="1012"/>
      <c r="F10" s="1012"/>
      <c r="G10" s="1012"/>
      <c r="H10" s="1012"/>
      <c r="I10" s="1012"/>
      <c r="J10" s="1012"/>
      <c r="K10" s="1012"/>
      <c r="L10" s="1012"/>
      <c r="M10" s="1012"/>
      <c r="N10" s="1012"/>
      <c r="O10" s="1012"/>
      <c r="P10" s="1012"/>
      <c r="Q10" s="1013"/>
    </row>
    <row r="11" spans="1:17" s="19" customFormat="1" ht="16.5" x14ac:dyDescent="0.3">
      <c r="D11" s="473"/>
      <c r="E11" s="473"/>
      <c r="F11" s="473"/>
      <c r="G11" s="473"/>
      <c r="H11" s="473"/>
      <c r="I11" s="473"/>
      <c r="J11" s="473"/>
      <c r="K11" s="473"/>
      <c r="L11" s="124"/>
      <c r="M11" s="124"/>
      <c r="N11" s="474"/>
      <c r="O11" s="473"/>
      <c r="P11" s="473"/>
      <c r="Q11" s="473"/>
    </row>
    <row r="12" spans="1:17" s="19" customFormat="1" ht="17.25" x14ac:dyDescent="0.3">
      <c r="C12" s="238" t="s">
        <v>971</v>
      </c>
      <c r="D12" s="473"/>
      <c r="E12" s="473"/>
      <c r="F12" s="473"/>
      <c r="G12" s="473"/>
      <c r="H12" s="473"/>
      <c r="I12" s="473"/>
      <c r="J12" s="473"/>
      <c r="K12" s="473"/>
      <c r="L12" s="124"/>
      <c r="M12" s="124"/>
      <c r="N12" s="474"/>
      <c r="O12" s="473"/>
      <c r="P12" s="473"/>
      <c r="Q12" s="473"/>
    </row>
    <row r="13" spans="1:17" s="19" customFormat="1" ht="17.25" x14ac:dyDescent="0.3">
      <c r="C13" s="238"/>
    </row>
    <row r="14" spans="1:17" ht="20.100000000000001" customHeight="1" x14ac:dyDescent="0.25">
      <c r="B14" s="461"/>
      <c r="C14" s="853" t="s">
        <v>972</v>
      </c>
      <c r="D14" s="851" t="s">
        <v>2181</v>
      </c>
      <c r="E14" s="851" t="s">
        <v>2182</v>
      </c>
      <c r="F14" s="851" t="s">
        <v>2183</v>
      </c>
      <c r="G14" s="851" t="s">
        <v>2177</v>
      </c>
      <c r="H14" s="851" t="s">
        <v>2184</v>
      </c>
      <c r="I14" s="851" t="s">
        <v>2185</v>
      </c>
      <c r="J14" s="851" t="s">
        <v>2186</v>
      </c>
      <c r="K14" s="858" t="s">
        <v>2177</v>
      </c>
      <c r="L14" s="857" t="s">
        <v>1296</v>
      </c>
      <c r="M14" s="471"/>
      <c r="N14" s="858" t="s">
        <v>2187</v>
      </c>
      <c r="O14" s="858" t="s">
        <v>2188</v>
      </c>
      <c r="P14" s="858" t="s">
        <v>2189</v>
      </c>
      <c r="Q14" s="858" t="s">
        <v>2190</v>
      </c>
    </row>
    <row r="15" spans="1:17" ht="20.100000000000001" customHeight="1" x14ac:dyDescent="0.25">
      <c r="B15" s="462"/>
      <c r="C15" s="854"/>
      <c r="D15" s="892"/>
      <c r="E15" s="892"/>
      <c r="F15" s="892"/>
      <c r="G15" s="892"/>
      <c r="H15" s="892"/>
      <c r="I15" s="892"/>
      <c r="J15" s="892"/>
      <c r="K15" s="1015"/>
      <c r="L15" s="991"/>
      <c r="M15" s="471"/>
      <c r="N15" s="1015"/>
      <c r="O15" s="1015"/>
      <c r="P15" s="1015"/>
      <c r="Q15" s="1015"/>
    </row>
    <row r="16" spans="1:17" ht="20.100000000000001" customHeight="1" x14ac:dyDescent="0.25">
      <c r="B16" s="462"/>
      <c r="C16" s="854"/>
      <c r="D16" s="852"/>
      <c r="E16" s="852"/>
      <c r="F16" s="852"/>
      <c r="G16" s="852"/>
      <c r="H16" s="852"/>
      <c r="I16" s="852"/>
      <c r="J16" s="852"/>
      <c r="K16" s="1016"/>
      <c r="L16" s="991"/>
      <c r="M16" s="471"/>
      <c r="N16" s="1016"/>
      <c r="O16" s="1016"/>
      <c r="P16" s="1016"/>
      <c r="Q16" s="1016"/>
    </row>
    <row r="17" spans="2:17" ht="25.5" customHeight="1" x14ac:dyDescent="0.25">
      <c r="B17" s="464"/>
      <c r="C17" s="855"/>
      <c r="D17" s="457" t="s">
        <v>172</v>
      </c>
      <c r="E17" s="457" t="s">
        <v>173</v>
      </c>
      <c r="F17" s="457" t="s">
        <v>184</v>
      </c>
      <c r="G17" s="466" t="s">
        <v>185</v>
      </c>
      <c r="H17" s="466" t="s">
        <v>186</v>
      </c>
      <c r="I17" s="466" t="s">
        <v>187</v>
      </c>
      <c r="J17" s="466" t="s">
        <v>188</v>
      </c>
      <c r="K17" s="460" t="s">
        <v>189</v>
      </c>
      <c r="L17" s="1014"/>
      <c r="M17" s="471"/>
      <c r="N17" s="467" t="s">
        <v>190</v>
      </c>
      <c r="O17" s="467" t="s">
        <v>191</v>
      </c>
      <c r="P17" s="467" t="s">
        <v>354</v>
      </c>
      <c r="Q17" s="467" t="s">
        <v>355</v>
      </c>
    </row>
    <row r="18" spans="2:17" s="2" customFormat="1" ht="39" customHeight="1" x14ac:dyDescent="0.25">
      <c r="B18" s="463"/>
      <c r="C18" s="241" t="s">
        <v>2397</v>
      </c>
      <c r="D18" s="327">
        <v>0</v>
      </c>
      <c r="E18" s="327">
        <v>0</v>
      </c>
      <c r="F18" s="327">
        <v>0</v>
      </c>
      <c r="G18" s="587" t="s">
        <v>3046</v>
      </c>
      <c r="H18" s="327">
        <v>0</v>
      </c>
      <c r="I18" s="327">
        <v>0</v>
      </c>
      <c r="J18" s="327">
        <v>0</v>
      </c>
      <c r="K18" s="587" t="s">
        <v>3047</v>
      </c>
      <c r="L18" s="327">
        <v>0</v>
      </c>
      <c r="M18" s="472"/>
      <c r="N18" s="327">
        <v>0</v>
      </c>
      <c r="O18" s="327">
        <v>0</v>
      </c>
      <c r="P18" s="327">
        <v>0</v>
      </c>
      <c r="Q18" s="327">
        <v>0</v>
      </c>
    </row>
    <row r="19" spans="2:17" s="2" customFormat="1" ht="39" customHeight="1" x14ac:dyDescent="0.25">
      <c r="B19" s="463"/>
      <c r="C19" s="241" t="s">
        <v>2843</v>
      </c>
      <c r="D19" s="327">
        <v>0</v>
      </c>
      <c r="E19" s="327">
        <v>0</v>
      </c>
      <c r="F19" s="327">
        <v>0</v>
      </c>
      <c r="G19" s="587" t="s">
        <v>3046</v>
      </c>
      <c r="H19" s="327">
        <v>0</v>
      </c>
      <c r="I19" s="327">
        <v>0</v>
      </c>
      <c r="J19" s="327">
        <v>0</v>
      </c>
      <c r="K19" s="587" t="s">
        <v>3047</v>
      </c>
      <c r="L19" s="327">
        <v>0</v>
      </c>
      <c r="M19" s="472"/>
      <c r="N19" s="327">
        <v>0</v>
      </c>
      <c r="O19" s="327">
        <v>0</v>
      </c>
      <c r="P19" s="327">
        <v>0</v>
      </c>
      <c r="Q19" s="327">
        <v>0</v>
      </c>
    </row>
    <row r="20" spans="2:17" s="2" customFormat="1" ht="39" customHeight="1" x14ac:dyDescent="0.25">
      <c r="B20" s="463"/>
      <c r="C20" s="241" t="s">
        <v>979</v>
      </c>
      <c r="D20" s="327">
        <v>0</v>
      </c>
      <c r="E20" s="327">
        <v>0</v>
      </c>
      <c r="F20" s="327">
        <v>0</v>
      </c>
      <c r="G20" s="587" t="s">
        <v>3046</v>
      </c>
      <c r="H20" s="327">
        <v>0</v>
      </c>
      <c r="I20" s="327">
        <v>0</v>
      </c>
      <c r="J20" s="327">
        <v>0</v>
      </c>
      <c r="K20" s="587" t="s">
        <v>3047</v>
      </c>
      <c r="L20" s="327">
        <v>0</v>
      </c>
      <c r="M20" s="472"/>
      <c r="N20" s="327">
        <v>0</v>
      </c>
      <c r="O20" s="327">
        <v>0</v>
      </c>
      <c r="P20" s="327">
        <v>0</v>
      </c>
      <c r="Q20" s="327">
        <v>0</v>
      </c>
    </row>
    <row r="21" spans="2:17" s="2" customFormat="1" ht="39" customHeight="1" x14ac:dyDescent="0.25">
      <c r="B21" s="463"/>
      <c r="C21" s="549" t="s">
        <v>177</v>
      </c>
      <c r="D21" s="246" t="s">
        <v>3045</v>
      </c>
      <c r="E21" s="246" t="s">
        <v>3090</v>
      </c>
      <c r="F21" s="246" t="s">
        <v>3091</v>
      </c>
      <c r="G21" s="587" t="s">
        <v>3046</v>
      </c>
      <c r="H21" s="246" t="s">
        <v>3048</v>
      </c>
      <c r="I21" s="246" t="s">
        <v>3092</v>
      </c>
      <c r="J21" s="246" t="s">
        <v>3093</v>
      </c>
      <c r="K21" s="587" t="s">
        <v>3046</v>
      </c>
      <c r="L21" s="327">
        <v>0</v>
      </c>
      <c r="M21" s="470"/>
      <c r="N21" s="327">
        <v>0</v>
      </c>
      <c r="O21" s="327">
        <v>0</v>
      </c>
      <c r="P21" s="327">
        <v>0</v>
      </c>
      <c r="Q21" s="327">
        <v>0</v>
      </c>
    </row>
    <row r="22" spans="2:17" ht="24.75" customHeight="1" x14ac:dyDescent="0.3">
      <c r="E22" s="19"/>
      <c r="F22" s="19"/>
      <c r="I22" s="19"/>
      <c r="J22" s="19"/>
    </row>
    <row r="23" spans="2:17" s="2" customFormat="1" ht="17.25" x14ac:dyDescent="0.3">
      <c r="C23" s="74" t="s">
        <v>980</v>
      </c>
      <c r="D23" s="19"/>
      <c r="E23" s="19"/>
      <c r="F23" s="19"/>
      <c r="G23" s="19"/>
      <c r="H23" s="19"/>
      <c r="I23" s="19"/>
      <c r="J23" s="19"/>
      <c r="K23" s="19"/>
      <c r="L23" s="19"/>
      <c r="M23" s="19"/>
      <c r="N23" s="19"/>
      <c r="O23" s="19"/>
      <c r="P23" s="19"/>
      <c r="Q23" s="19"/>
    </row>
    <row r="24" spans="2:17" s="2" customFormat="1" ht="16.5" x14ac:dyDescent="0.3">
      <c r="C24" s="19"/>
      <c r="D24" s="19"/>
      <c r="E24" s="19"/>
      <c r="F24" s="19"/>
      <c r="G24" s="19"/>
      <c r="H24" s="19"/>
      <c r="I24" s="19"/>
      <c r="J24" s="19"/>
      <c r="K24" s="19"/>
      <c r="L24" s="19"/>
      <c r="M24" s="19"/>
      <c r="N24" s="19"/>
      <c r="O24" s="19"/>
      <c r="P24" s="19"/>
      <c r="Q24" s="19"/>
    </row>
    <row r="25" spans="2:17" s="2" customFormat="1" ht="14.25" customHeight="1" x14ac:dyDescent="0.25">
      <c r="C25" s="1006"/>
      <c r="D25" s="1007"/>
      <c r="E25" s="1007"/>
      <c r="F25" s="1007"/>
      <c r="G25" s="1007"/>
      <c r="H25" s="1007"/>
      <c r="I25" s="1007"/>
      <c r="J25" s="1007"/>
      <c r="K25" s="1007"/>
      <c r="L25" s="1007"/>
      <c r="M25" s="1007"/>
      <c r="N25" s="1007"/>
      <c r="O25" s="1007"/>
      <c r="P25" s="1007"/>
      <c r="Q25" s="1008"/>
    </row>
    <row r="28" spans="2:17" s="19" customFormat="1" ht="17.25" x14ac:dyDescent="0.3">
      <c r="B28" s="213"/>
      <c r="C28" s="234" t="s">
        <v>981</v>
      </c>
      <c r="D28" s="235"/>
      <c r="E28" s="235"/>
      <c r="F28" s="235"/>
      <c r="G28" s="236"/>
      <c r="H28" s="235"/>
      <c r="I28" s="235"/>
      <c r="J28" s="237"/>
      <c r="K28" s="237"/>
      <c r="L28" s="237"/>
      <c r="M28" s="237"/>
      <c r="N28" s="237"/>
      <c r="O28" s="237"/>
      <c r="P28" s="237"/>
      <c r="Q28" s="237"/>
    </row>
    <row r="29" spans="2:17" s="19" customFormat="1" ht="16.5" x14ac:dyDescent="0.3"/>
    <row r="30" spans="2:17" s="19" customFormat="1" ht="163.5" customHeight="1" x14ac:dyDescent="0.3">
      <c r="C30" s="1011" t="s">
        <v>2192</v>
      </c>
      <c r="D30" s="1012"/>
      <c r="E30" s="1012"/>
      <c r="F30" s="1012"/>
      <c r="G30" s="1012"/>
      <c r="H30" s="1012"/>
      <c r="I30" s="1012"/>
      <c r="J30" s="1012"/>
      <c r="K30" s="1012"/>
      <c r="L30" s="1012"/>
      <c r="M30" s="1012"/>
      <c r="N30" s="1012"/>
      <c r="O30" s="1012"/>
      <c r="P30" s="1012"/>
      <c r="Q30" s="1013"/>
    </row>
    <row r="31" spans="2:17" s="19" customFormat="1" ht="16.5" x14ac:dyDescent="0.3">
      <c r="D31" s="473"/>
      <c r="E31" s="473"/>
      <c r="F31" s="473"/>
      <c r="G31" s="473"/>
      <c r="H31" s="473"/>
      <c r="I31" s="473"/>
      <c r="J31" s="473"/>
      <c r="K31" s="473"/>
      <c r="L31" s="124"/>
      <c r="M31" s="124"/>
      <c r="N31" s="474"/>
      <c r="O31" s="473"/>
      <c r="P31" s="473"/>
      <c r="Q31" s="473"/>
    </row>
    <row r="32" spans="2:17" s="19" customFormat="1" ht="17.25" x14ac:dyDescent="0.3">
      <c r="C32" s="238" t="s">
        <v>971</v>
      </c>
      <c r="D32" s="473"/>
      <c r="E32" s="473"/>
      <c r="F32" s="473"/>
      <c r="G32" s="473"/>
      <c r="H32" s="473"/>
      <c r="I32" s="473"/>
      <c r="J32" s="473"/>
      <c r="K32" s="473"/>
      <c r="L32" s="124"/>
      <c r="M32" s="124"/>
      <c r="N32" s="474"/>
      <c r="O32" s="473"/>
      <c r="P32" s="473"/>
      <c r="Q32" s="473"/>
    </row>
    <row r="33" spans="2:17" s="19" customFormat="1" ht="17.25" x14ac:dyDescent="0.3">
      <c r="C33" s="238"/>
    </row>
    <row r="34" spans="2:17" ht="34.5" customHeight="1" thickBot="1" x14ac:dyDescent="0.3">
      <c r="B34" s="461"/>
      <c r="C34" s="853" t="s">
        <v>972</v>
      </c>
      <c r="D34" s="851" t="s">
        <v>2178</v>
      </c>
      <c r="E34" s="851" t="s">
        <v>2180</v>
      </c>
      <c r="F34" s="851" t="s">
        <v>2179</v>
      </c>
      <c r="G34" s="856" t="s">
        <v>1296</v>
      </c>
      <c r="H34" s="857"/>
      <c r="I34" s="857"/>
      <c r="J34" s="1009"/>
      <c r="K34" s="1009"/>
      <c r="L34" s="1009"/>
      <c r="M34" s="475"/>
      <c r="N34" s="1009"/>
      <c r="O34" s="1009"/>
      <c r="P34" s="1009"/>
      <c r="Q34" s="1017"/>
    </row>
    <row r="35" spans="2:17" ht="34.5" customHeight="1" thickTop="1" thickBot="1" x14ac:dyDescent="0.3">
      <c r="B35" s="462"/>
      <c r="C35" s="854"/>
      <c r="D35" s="892"/>
      <c r="E35" s="892"/>
      <c r="F35" s="892"/>
      <c r="G35" s="893"/>
      <c r="H35" s="991"/>
      <c r="I35" s="991"/>
      <c r="J35" s="1010"/>
      <c r="K35" s="1010"/>
      <c r="L35" s="1010"/>
      <c r="M35" s="476"/>
      <c r="N35" s="1010"/>
      <c r="O35" s="1010"/>
      <c r="P35" s="1010"/>
      <c r="Q35" s="1018"/>
    </row>
    <row r="36" spans="2:17" ht="34.5" customHeight="1" thickTop="1" thickBot="1" x14ac:dyDescent="0.3">
      <c r="B36" s="462"/>
      <c r="C36" s="854"/>
      <c r="D36" s="852"/>
      <c r="E36" s="852"/>
      <c r="F36" s="852"/>
      <c r="G36" s="893"/>
      <c r="H36" s="991"/>
      <c r="I36" s="991"/>
      <c r="J36" s="1010"/>
      <c r="K36" s="1010"/>
      <c r="L36" s="1010"/>
      <c r="M36" s="476"/>
      <c r="N36" s="1010"/>
      <c r="O36" s="1010"/>
      <c r="P36" s="1010"/>
      <c r="Q36" s="1018"/>
    </row>
    <row r="37" spans="2:17" ht="25.5" customHeight="1" thickTop="1" thickBot="1" x14ac:dyDescent="0.3">
      <c r="B37" s="464"/>
      <c r="C37" s="855"/>
      <c r="D37" s="466" t="s">
        <v>780</v>
      </c>
      <c r="E37" s="466" t="s">
        <v>781</v>
      </c>
      <c r="F37" s="466" t="s">
        <v>782</v>
      </c>
      <c r="G37" s="893"/>
      <c r="H37" s="991"/>
      <c r="I37" s="991"/>
      <c r="J37" s="477"/>
      <c r="K37" s="477"/>
      <c r="L37" s="1010"/>
      <c r="M37" s="476"/>
      <c r="N37" s="477"/>
      <c r="O37" s="477"/>
      <c r="P37" s="477"/>
      <c r="Q37" s="478"/>
    </row>
    <row r="38" spans="2:17" s="2" customFormat="1" ht="34.5" customHeight="1" thickTop="1" thickBot="1" x14ac:dyDescent="0.3">
      <c r="B38" s="463"/>
      <c r="C38" s="241" t="s">
        <v>2397</v>
      </c>
      <c r="D38" s="327">
        <v>0</v>
      </c>
      <c r="E38" s="327">
        <v>0</v>
      </c>
      <c r="F38" s="327">
        <v>0</v>
      </c>
      <c r="G38" s="481"/>
      <c r="H38" s="482"/>
      <c r="I38" s="483"/>
      <c r="J38" s="479"/>
      <c r="K38" s="479"/>
      <c r="L38" s="479"/>
      <c r="M38" s="479"/>
      <c r="N38" s="479"/>
      <c r="O38" s="479"/>
      <c r="P38" s="479"/>
      <c r="Q38" s="480"/>
    </row>
    <row r="39" spans="2:17" s="2" customFormat="1" ht="34.5" customHeight="1" thickTop="1" thickBot="1" x14ac:dyDescent="0.3">
      <c r="B39" s="463"/>
      <c r="C39" s="241" t="s">
        <v>2843</v>
      </c>
      <c r="D39" s="327">
        <v>0</v>
      </c>
      <c r="E39" s="327">
        <v>0</v>
      </c>
      <c r="F39" s="327">
        <v>0</v>
      </c>
      <c r="G39" s="484"/>
      <c r="H39" s="485"/>
      <c r="I39" s="486"/>
      <c r="J39" s="479"/>
      <c r="K39" s="479"/>
      <c r="L39" s="479"/>
      <c r="M39" s="479"/>
      <c r="N39" s="479"/>
      <c r="O39" s="479"/>
      <c r="P39" s="479"/>
      <c r="Q39" s="480"/>
    </row>
    <row r="40" spans="2:17" s="2" customFormat="1" ht="34.5" customHeight="1" thickTop="1" thickBot="1" x14ac:dyDescent="0.3">
      <c r="B40" s="463"/>
      <c r="C40" s="241" t="s">
        <v>979</v>
      </c>
      <c r="D40" s="327">
        <v>0</v>
      </c>
      <c r="E40" s="327">
        <v>0</v>
      </c>
      <c r="F40" s="327">
        <v>0</v>
      </c>
      <c r="G40" s="484"/>
      <c r="H40" s="485"/>
      <c r="I40" s="486"/>
      <c r="J40" s="479"/>
      <c r="K40" s="479"/>
      <c r="L40" s="479"/>
      <c r="M40" s="479"/>
      <c r="N40" s="479"/>
      <c r="O40" s="479"/>
      <c r="P40" s="479"/>
      <c r="Q40" s="480"/>
    </row>
    <row r="41" spans="2:17" ht="30" customHeight="1" thickTop="1" x14ac:dyDescent="0.25"/>
    <row r="42" spans="2:17" s="2" customFormat="1" ht="17.25" x14ac:dyDescent="0.3">
      <c r="C42" s="74" t="s">
        <v>980</v>
      </c>
      <c r="D42" s="19"/>
      <c r="E42" s="19"/>
      <c r="F42" s="19"/>
      <c r="G42" s="19"/>
      <c r="H42" s="19"/>
      <c r="I42" s="19"/>
      <c r="J42" s="19"/>
      <c r="K42" s="19"/>
      <c r="L42" s="19"/>
      <c r="M42" s="19"/>
      <c r="N42" s="19"/>
      <c r="O42" s="19"/>
      <c r="P42" s="19"/>
      <c r="Q42" s="19"/>
    </row>
    <row r="43" spans="2:17" s="2" customFormat="1" ht="16.5" x14ac:dyDescent="0.3">
      <c r="C43" s="19"/>
      <c r="D43" s="19"/>
      <c r="E43" s="19"/>
      <c r="F43" s="19"/>
      <c r="G43" s="19"/>
      <c r="H43" s="19"/>
      <c r="I43" s="19"/>
      <c r="J43" s="19"/>
      <c r="K43" s="19"/>
      <c r="L43" s="19"/>
      <c r="M43" s="19"/>
      <c r="N43" s="19"/>
      <c r="O43" s="19"/>
      <c r="P43" s="19"/>
      <c r="Q43" s="19"/>
    </row>
    <row r="44" spans="2:17" s="2" customFormat="1" ht="18" customHeight="1" x14ac:dyDescent="0.25">
      <c r="C44" s="1006"/>
      <c r="D44" s="1007"/>
      <c r="E44" s="1007"/>
      <c r="F44" s="1007"/>
      <c r="G44" s="1007"/>
      <c r="H44" s="1007"/>
      <c r="I44" s="1007"/>
      <c r="J44" s="1007"/>
      <c r="K44" s="1007"/>
      <c r="L44" s="1007"/>
      <c r="M44" s="1007"/>
      <c r="N44" s="1007"/>
      <c r="O44" s="1007"/>
      <c r="P44" s="1007"/>
      <c r="Q44" s="1008"/>
    </row>
  </sheetData>
  <sheetProtection formatColumns="0"/>
  <mergeCells count="30">
    <mergeCell ref="C10:Q10"/>
    <mergeCell ref="C25:Q25"/>
    <mergeCell ref="G14:G16"/>
    <mergeCell ref="H14:H16"/>
    <mergeCell ref="J14:J16"/>
    <mergeCell ref="D14:D16"/>
    <mergeCell ref="E14:E16"/>
    <mergeCell ref="F14:F16"/>
    <mergeCell ref="C14:C17"/>
    <mergeCell ref="I14:I16"/>
    <mergeCell ref="K14:K16"/>
    <mergeCell ref="N14:N16"/>
    <mergeCell ref="O14:O16"/>
    <mergeCell ref="P14:P16"/>
    <mergeCell ref="C30:Q30"/>
    <mergeCell ref="L14:L17"/>
    <mergeCell ref="Q14:Q16"/>
    <mergeCell ref="N34:N36"/>
    <mergeCell ref="O34:O36"/>
    <mergeCell ref="P34:P36"/>
    <mergeCell ref="Q34:Q36"/>
    <mergeCell ref="C44:Q44"/>
    <mergeCell ref="G34:I37"/>
    <mergeCell ref="J34:J36"/>
    <mergeCell ref="K34:K36"/>
    <mergeCell ref="L34:L37"/>
    <mergeCell ref="C34:C37"/>
    <mergeCell ref="D34:D36"/>
    <mergeCell ref="E34:E36"/>
    <mergeCell ref="F34:F36"/>
  </mergeCells>
  <pageMargins left="0.70866141732283472" right="0.70866141732283472" top="0.74803149606299213" bottom="0.74803149606299213" header="0.31496062992125984" footer="0.31496062992125984"/>
  <pageSetup paperSize="9" scale="35" fitToHeight="0" orientation="landscape" r:id="rId1"/>
  <headerFooter scaleWithDoc="0">
    <oddHeader>&amp;R&amp;F</oddHeader>
    <oddFooter>&amp;L&amp;D &amp;T&amp;C&amp;1#&amp;"Calibri,Regular"&amp;10 Classification: Confidential&amp;RPage &amp;P of &amp;N</oddFooter>
  </headerFooter>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7">
    <pageSetUpPr fitToPage="1"/>
  </sheetPr>
  <dimension ref="A1:F27"/>
  <sheetViews>
    <sheetView showGridLines="0" zoomScaleNormal="100" workbookViewId="0"/>
  </sheetViews>
  <sheetFormatPr defaultRowHeight="15" x14ac:dyDescent="0.25"/>
  <cols>
    <col min="1" max="1" width="2" style="2" customWidth="1"/>
    <col min="2" max="2" width="4.28515625" style="2" customWidth="1"/>
    <col min="3" max="3" width="41" style="2" customWidth="1"/>
    <col min="4" max="5" width="51.7109375" style="2" customWidth="1"/>
    <col min="6" max="6" width="10.7109375" style="2" customWidth="1"/>
  </cols>
  <sheetData>
    <row r="1" spans="1:6" s="19" customFormat="1" ht="16.5" x14ac:dyDescent="0.3">
      <c r="A1" s="3"/>
    </row>
    <row r="2" spans="1:6" s="19" customFormat="1" ht="16.5" x14ac:dyDescent="0.3">
      <c r="A2" s="3"/>
    </row>
    <row r="3" spans="1:6" s="19" customFormat="1" ht="16.5" x14ac:dyDescent="0.3">
      <c r="A3" s="3"/>
    </row>
    <row r="4" spans="1:6" s="19" customFormat="1" ht="20.25" x14ac:dyDescent="0.35">
      <c r="A4" s="3"/>
      <c r="B4" s="232" t="s">
        <v>83</v>
      </c>
      <c r="C4" s="232"/>
      <c r="D4" s="468"/>
      <c r="E4" s="155" t="s">
        <v>124</v>
      </c>
      <c r="F4" s="308" t="str">
        <f>'010'!E8</f>
        <v>1234</v>
      </c>
    </row>
    <row r="5" spans="1:6" s="19" customFormat="1" ht="16.5" x14ac:dyDescent="0.3">
      <c r="A5" s="3"/>
      <c r="B5" s="213"/>
      <c r="C5" s="213"/>
      <c r="D5" s="214"/>
      <c r="E5" s="214"/>
      <c r="F5" s="215"/>
    </row>
    <row r="6" spans="1:6" s="19" customFormat="1" ht="17.25" x14ac:dyDescent="0.3">
      <c r="A6" s="3"/>
      <c r="C6" s="511" t="s">
        <v>2193</v>
      </c>
      <c r="D6" s="469"/>
      <c r="E6" s="468"/>
      <c r="F6" s="215"/>
    </row>
    <row r="7" spans="1:6" s="19" customFormat="1" ht="17.25" x14ac:dyDescent="0.3">
      <c r="A7" s="3"/>
      <c r="B7" s="213"/>
      <c r="C7" s="465"/>
      <c r="D7" s="214"/>
      <c r="E7" s="214"/>
      <c r="F7" s="215"/>
    </row>
    <row r="8" spans="1:6" s="19" customFormat="1" ht="17.25" x14ac:dyDescent="0.3">
      <c r="B8" s="213"/>
      <c r="C8" s="234" t="s">
        <v>970</v>
      </c>
      <c r="D8" s="235"/>
      <c r="E8" s="235"/>
      <c r="F8" s="236"/>
    </row>
    <row r="9" spans="1:6" s="19" customFormat="1" ht="16.5" x14ac:dyDescent="0.3"/>
    <row r="10" spans="1:6" s="19" customFormat="1" ht="173.25" customHeight="1" x14ac:dyDescent="0.3">
      <c r="C10" s="1019" t="s">
        <v>3084</v>
      </c>
      <c r="D10" s="1020"/>
      <c r="E10" s="1020"/>
      <c r="F10" s="1020"/>
    </row>
    <row r="11" spans="1:6" s="19" customFormat="1" ht="16.5" x14ac:dyDescent="0.3">
      <c r="D11" s="473"/>
      <c r="E11" s="473"/>
      <c r="F11" s="473"/>
    </row>
    <row r="12" spans="1:6" s="19" customFormat="1" ht="17.25" x14ac:dyDescent="0.3">
      <c r="C12" s="238" t="s">
        <v>971</v>
      </c>
      <c r="D12" s="473"/>
      <c r="E12" s="473"/>
      <c r="F12" s="473"/>
    </row>
    <row r="13" spans="1:6" s="19" customFormat="1" ht="17.25" x14ac:dyDescent="0.3">
      <c r="C13" s="238"/>
    </row>
    <row r="14" spans="1:6" ht="20.100000000000001" customHeight="1" x14ac:dyDescent="0.25">
      <c r="B14" s="461"/>
      <c r="C14" s="851" t="s">
        <v>2194</v>
      </c>
      <c r="D14" s="851" t="s">
        <v>2195</v>
      </c>
      <c r="E14" s="851" t="s">
        <v>2196</v>
      </c>
    </row>
    <row r="15" spans="1:6" ht="20.100000000000001" customHeight="1" x14ac:dyDescent="0.25">
      <c r="B15" s="462"/>
      <c r="C15" s="892"/>
      <c r="D15" s="892"/>
      <c r="E15" s="892"/>
    </row>
    <row r="16" spans="1:6" ht="20.100000000000001" customHeight="1" x14ac:dyDescent="0.25">
      <c r="B16" s="462"/>
      <c r="C16" s="852"/>
      <c r="D16" s="852"/>
      <c r="E16" s="852"/>
    </row>
    <row r="17" spans="2:5" ht="25.5" customHeight="1" x14ac:dyDescent="0.25">
      <c r="B17" s="464"/>
      <c r="C17" s="466" t="s">
        <v>172</v>
      </c>
      <c r="D17" s="466" t="s">
        <v>173</v>
      </c>
      <c r="E17" s="466" t="s">
        <v>184</v>
      </c>
    </row>
    <row r="18" spans="2:5" s="2" customFormat="1" ht="15" customHeight="1" x14ac:dyDescent="0.25">
      <c r="B18" s="463"/>
      <c r="C18" s="1021"/>
      <c r="D18" s="1021"/>
      <c r="E18" s="548" t="s">
        <v>3303</v>
      </c>
    </row>
    <row r="19" spans="2:5" s="2" customFormat="1" ht="15" customHeight="1" x14ac:dyDescent="0.25">
      <c r="B19" s="463"/>
      <c r="C19" s="1022"/>
      <c r="D19" s="1022"/>
      <c r="E19" s="548" t="s">
        <v>3303</v>
      </c>
    </row>
    <row r="20" spans="2:5" s="2" customFormat="1" ht="15" customHeight="1" x14ac:dyDescent="0.25">
      <c r="B20" s="463"/>
      <c r="C20" s="1022"/>
      <c r="D20" s="1022"/>
      <c r="E20" s="548" t="s">
        <v>3303</v>
      </c>
    </row>
    <row r="21" spans="2:5" s="2" customFormat="1" ht="15" customHeight="1" x14ac:dyDescent="0.25">
      <c r="B21" s="463"/>
      <c r="C21" s="1022"/>
      <c r="D21" s="1022"/>
      <c r="E21" s="548" t="s">
        <v>3303</v>
      </c>
    </row>
    <row r="22" spans="2:5" s="2" customFormat="1" ht="15" customHeight="1" x14ac:dyDescent="0.25">
      <c r="B22" s="463"/>
      <c r="C22" s="1022"/>
      <c r="D22" s="1022"/>
      <c r="E22" s="548" t="s">
        <v>3303</v>
      </c>
    </row>
    <row r="23" spans="2:5" s="2" customFormat="1" ht="15" customHeight="1" x14ac:dyDescent="0.25">
      <c r="B23" s="463"/>
      <c r="C23" s="1022"/>
      <c r="D23" s="1022"/>
      <c r="E23" s="548" t="s">
        <v>3303</v>
      </c>
    </row>
    <row r="24" spans="2:5" s="2" customFormat="1" ht="15" customHeight="1" x14ac:dyDescent="0.25">
      <c r="B24" s="463"/>
      <c r="C24" s="1022"/>
      <c r="D24" s="1022"/>
      <c r="E24" s="548" t="s">
        <v>3303</v>
      </c>
    </row>
    <row r="25" spans="2:5" s="2" customFormat="1" ht="15" customHeight="1" x14ac:dyDescent="0.25">
      <c r="B25" s="463"/>
      <c r="C25" s="1022"/>
      <c r="D25" s="1022"/>
      <c r="E25" s="548" t="s">
        <v>3303</v>
      </c>
    </row>
    <row r="26" spans="2:5" s="2" customFormat="1" ht="15" customHeight="1" x14ac:dyDescent="0.25">
      <c r="B26" s="463"/>
      <c r="C26" s="1022"/>
      <c r="D26" s="1022"/>
      <c r="E26" s="548" t="s">
        <v>3303</v>
      </c>
    </row>
    <row r="27" spans="2:5" s="2" customFormat="1" ht="15" customHeight="1" x14ac:dyDescent="0.25">
      <c r="B27" s="463"/>
      <c r="C27" s="1023"/>
      <c r="D27" s="1023"/>
      <c r="E27" s="548" t="s">
        <v>3303</v>
      </c>
    </row>
  </sheetData>
  <sheetProtection formatColumns="0"/>
  <mergeCells count="6">
    <mergeCell ref="C10:F10"/>
    <mergeCell ref="C14:C16"/>
    <mergeCell ref="D14:D16"/>
    <mergeCell ref="E14:E16"/>
    <mergeCell ref="C18:C27"/>
    <mergeCell ref="D18:D27"/>
  </mergeCells>
  <pageMargins left="0.70866141732283472" right="0.70866141732283472" top="0.74803149606299213" bottom="0.74803149606299213" header="0.31496062992125984" footer="0.31496062992125984"/>
  <pageSetup paperSize="9" scale="78" fitToHeight="0" orientation="landscape" r:id="rId1"/>
  <headerFooter scaleWithDoc="0">
    <oddHeader>&amp;R&amp;F</oddHeader>
    <oddFooter>&amp;L&amp;D &amp;T&amp;C&amp;1#&amp;"Calibri,Regular"&amp;10 Classification: Confidential&amp;RPage &amp;P of &amp;N</oddFooter>
  </headerFooter>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FF813B-A8C3-42FA-BE77-7DE2A41145E1}">
  <sheetPr codeName="Sheet53">
    <pageSetUpPr fitToPage="1"/>
  </sheetPr>
  <dimension ref="B2:I4"/>
  <sheetViews>
    <sheetView zoomScaleNormal="100" zoomScaleSheetLayoutView="40" workbookViewId="0">
      <pane ySplit="3" topLeftCell="A4" activePane="bottomLeft" state="frozen"/>
      <selection pane="bottomLeft" activeCell="A4" sqref="A4"/>
    </sheetView>
  </sheetViews>
  <sheetFormatPr defaultRowHeight="15" x14ac:dyDescent="0.25"/>
  <cols>
    <col min="1" max="1" width="13.42578125" style="414" customWidth="1"/>
    <col min="2" max="3" width="11.85546875" style="419" customWidth="1"/>
    <col min="4" max="4" width="39.85546875" style="415" customWidth="1"/>
    <col min="5" max="5" width="28" style="415" customWidth="1"/>
    <col min="6" max="6" width="9.140625" style="415"/>
    <col min="7" max="7" width="44.28515625" style="415" customWidth="1"/>
    <col min="8" max="8" width="40.7109375" style="415" customWidth="1"/>
    <col min="9" max="9" width="10.7109375" style="414" customWidth="1"/>
    <col min="10" max="16384" width="9.140625" style="414"/>
  </cols>
  <sheetData>
    <row r="2" spans="2:9" ht="48" customHeight="1" x14ac:dyDescent="0.25">
      <c r="B2" s="672" t="s">
        <v>2752</v>
      </c>
      <c r="C2" s="672"/>
      <c r="D2" s="672"/>
      <c r="E2" s="672"/>
      <c r="F2" s="672"/>
      <c r="G2" s="672"/>
      <c r="H2" s="672"/>
      <c r="I2" s="672"/>
    </row>
    <row r="3" spans="2:9" ht="32.25" customHeight="1" x14ac:dyDescent="0.25">
      <c r="B3" s="417" t="s">
        <v>2427</v>
      </c>
      <c r="C3" s="417" t="s">
        <v>1665</v>
      </c>
      <c r="D3" s="417" t="s">
        <v>2296</v>
      </c>
      <c r="E3" s="417" t="s">
        <v>1501</v>
      </c>
      <c r="F3" s="440" t="s">
        <v>1502</v>
      </c>
      <c r="G3" s="417" t="s">
        <v>1503</v>
      </c>
      <c r="H3" s="417" t="s">
        <v>1357</v>
      </c>
      <c r="I3" s="417" t="s">
        <v>89</v>
      </c>
    </row>
    <row r="4" spans="2:9" ht="50.1" customHeight="1" x14ac:dyDescent="0.25">
      <c r="B4" s="424" t="s">
        <v>2822</v>
      </c>
      <c r="C4" s="424" t="s">
        <v>184</v>
      </c>
      <c r="D4" s="425" t="s">
        <v>2196</v>
      </c>
      <c r="E4" s="425" t="s">
        <v>2753</v>
      </c>
      <c r="F4" s="424" t="s">
        <v>1507</v>
      </c>
      <c r="G4" s="425" t="s">
        <v>2754</v>
      </c>
      <c r="H4" s="556"/>
      <c r="I4" s="571" t="s">
        <v>2300</v>
      </c>
    </row>
  </sheetData>
  <mergeCells count="1">
    <mergeCell ref="B2:I2"/>
  </mergeCells>
  <conditionalFormatting sqref="I4">
    <cfRule type="cellIs" dxfId="9" priority="3" operator="equal">
      <formula>"Updated"</formula>
    </cfRule>
    <cfRule type="cellIs" dxfId="8" priority="4" operator="equal">
      <formula>"New"</formula>
    </cfRule>
  </conditionalFormatting>
  <conditionalFormatting sqref="B4:H4">
    <cfRule type="expression" dxfId="7" priority="5">
      <formula>OR($I4="New",$I4="Updated")</formula>
    </cfRule>
  </conditionalFormatting>
  <conditionalFormatting sqref="F4">
    <cfRule type="cellIs" dxfId="6" priority="1" stopIfTrue="1" operator="equal">
      <formula>"Validation"</formula>
    </cfRule>
    <cfRule type="cellIs" dxfId="5" priority="2" operator="equal">
      <formula>"Pre-populated"</formula>
    </cfRule>
  </conditionalFormatting>
  <pageMargins left="0.70866141732283472" right="0.70866141732283472" top="0.74803149606299213" bottom="0.74803149606299213" header="0.31496062992125984" footer="0.31496062992125984"/>
  <pageSetup paperSize="9" scale="63" fitToHeight="0" orientation="landscape" r:id="rId1"/>
  <headerFooter>
    <oddFooter>&amp;C&amp;1#&amp;"Calibri"&amp;10 Classification: Confidential</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4D4FCC1E-4201-41AB-B2D8-C5761C56FAF9}">
          <x14:formula1>
            <xm:f>RS_ValueSource!$E$41:$E$43</xm:f>
          </x14:formula1>
          <xm:sqref>F4</xm:sqref>
        </x14:dataValidation>
        <x14:dataValidation type="list" allowBlank="1" showInputMessage="1" showErrorMessage="1" xr:uid="{CEF7653D-0295-4A29-8453-18253C1A1C8F}">
          <x14:formula1>
            <xm:f>RS_ValueSource!$E$38:$E$40</xm:f>
          </x14:formula1>
          <xm:sqref>I4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0">
    <pageSetUpPr fitToPage="1"/>
  </sheetPr>
  <dimension ref="B2:D70"/>
  <sheetViews>
    <sheetView zoomScaleNormal="100" workbookViewId="0"/>
  </sheetViews>
  <sheetFormatPr defaultRowHeight="15" x14ac:dyDescent="0.25"/>
  <cols>
    <col min="1" max="1" width="2.42578125" style="386" customWidth="1"/>
    <col min="2" max="2" width="14.28515625" style="386" customWidth="1"/>
    <col min="3" max="3" width="30" style="395" customWidth="1"/>
    <col min="4" max="4" width="156.140625" style="386" customWidth="1"/>
    <col min="5" max="16384" width="9.140625" style="386"/>
  </cols>
  <sheetData>
    <row r="2" spans="2:4" ht="25.5" x14ac:dyDescent="0.25">
      <c r="B2" s="647" t="s">
        <v>1360</v>
      </c>
      <c r="C2" s="647"/>
      <c r="D2" s="397"/>
    </row>
    <row r="3" spans="2:4" ht="15" customHeight="1" x14ac:dyDescent="0.25">
      <c r="B3" s="387"/>
      <c r="C3" s="387"/>
      <c r="D3" s="388"/>
    </row>
    <row r="4" spans="2:4" ht="40.5" customHeight="1" x14ac:dyDescent="0.25">
      <c r="B4" s="648" t="s">
        <v>1477</v>
      </c>
      <c r="C4" s="649"/>
      <c r="D4" s="650"/>
    </row>
    <row r="5" spans="2:4" x14ac:dyDescent="0.25">
      <c r="B5" s="655" t="s">
        <v>1361</v>
      </c>
      <c r="C5" s="656"/>
      <c r="D5" s="396" t="s">
        <v>1362</v>
      </c>
    </row>
    <row r="6" spans="2:4" ht="24" customHeight="1" x14ac:dyDescent="0.25">
      <c r="B6" s="657" t="s">
        <v>1363</v>
      </c>
      <c r="C6" s="657"/>
      <c r="D6" s="389" t="s">
        <v>1364</v>
      </c>
    </row>
    <row r="7" spans="2:4" ht="36" customHeight="1" x14ac:dyDescent="0.25">
      <c r="B7" s="657" t="s">
        <v>1365</v>
      </c>
      <c r="C7" s="657"/>
      <c r="D7" s="389" t="s">
        <v>2347</v>
      </c>
    </row>
    <row r="8" spans="2:4" ht="36" customHeight="1" x14ac:dyDescent="0.25">
      <c r="B8" s="657" t="s">
        <v>1366</v>
      </c>
      <c r="C8" s="657"/>
      <c r="D8" s="389" t="s">
        <v>2348</v>
      </c>
    </row>
    <row r="9" spans="2:4" ht="49.5" customHeight="1" x14ac:dyDescent="0.25">
      <c r="B9" s="657" t="s">
        <v>1367</v>
      </c>
      <c r="C9" s="657"/>
      <c r="D9" s="389" t="s">
        <v>2349</v>
      </c>
    </row>
    <row r="10" spans="2:4" ht="96" customHeight="1" x14ac:dyDescent="0.25">
      <c r="B10" s="651" t="s">
        <v>1368</v>
      </c>
      <c r="C10" s="651"/>
      <c r="D10" s="390" t="s">
        <v>2350</v>
      </c>
    </row>
    <row r="11" spans="2:4" s="391" customFormat="1" ht="33.75" customHeight="1" x14ac:dyDescent="0.2">
      <c r="B11" s="648" t="s">
        <v>1466</v>
      </c>
      <c r="C11" s="649"/>
      <c r="D11" s="650"/>
    </row>
    <row r="12" spans="2:4" x14ac:dyDescent="0.25">
      <c r="B12" s="398" t="s">
        <v>1369</v>
      </c>
      <c r="C12" s="398" t="s">
        <v>1370</v>
      </c>
      <c r="D12" s="396" t="s">
        <v>1371</v>
      </c>
    </row>
    <row r="13" spans="2:4" ht="93.75" customHeight="1" x14ac:dyDescent="0.25">
      <c r="B13" s="392">
        <v>309.09999999999997</v>
      </c>
      <c r="C13" s="389" t="s">
        <v>1464</v>
      </c>
      <c r="D13" s="389" t="s">
        <v>1372</v>
      </c>
    </row>
    <row r="14" spans="2:4" ht="36" customHeight="1" x14ac:dyDescent="0.25">
      <c r="B14" s="392">
        <v>309.2</v>
      </c>
      <c r="C14" s="389" t="s">
        <v>1465</v>
      </c>
      <c r="D14" s="389" t="s">
        <v>1373</v>
      </c>
    </row>
    <row r="15" spans="2:4" ht="36" customHeight="1" x14ac:dyDescent="0.25">
      <c r="B15" s="392">
        <v>309.29999999999995</v>
      </c>
      <c r="C15" s="389" t="s">
        <v>1374</v>
      </c>
      <c r="D15" s="389" t="s">
        <v>1375</v>
      </c>
    </row>
    <row r="16" spans="2:4" ht="36" customHeight="1" x14ac:dyDescent="0.25">
      <c r="B16" s="392">
        <v>309.39999999999998</v>
      </c>
      <c r="C16" s="389" t="s">
        <v>1376</v>
      </c>
      <c r="D16" s="389" t="s">
        <v>1377</v>
      </c>
    </row>
    <row r="17" spans="2:4" s="399" customFormat="1" ht="36" customHeight="1" x14ac:dyDescent="0.25">
      <c r="B17" s="648" t="s">
        <v>1467</v>
      </c>
      <c r="C17" s="649"/>
      <c r="D17" s="650"/>
    </row>
    <row r="18" spans="2:4" x14ac:dyDescent="0.25">
      <c r="B18" s="398" t="s">
        <v>1369</v>
      </c>
      <c r="C18" s="398" t="s">
        <v>1370</v>
      </c>
      <c r="D18" s="396" t="s">
        <v>1371</v>
      </c>
    </row>
    <row r="19" spans="2:4" ht="36" customHeight="1" x14ac:dyDescent="0.25">
      <c r="B19" s="392">
        <v>310.09999999999997</v>
      </c>
      <c r="C19" s="393" t="s">
        <v>1378</v>
      </c>
      <c r="D19" s="389" t="s">
        <v>1379</v>
      </c>
    </row>
    <row r="20" spans="2:4" ht="49.5" customHeight="1" x14ac:dyDescent="0.25">
      <c r="B20" s="392">
        <v>310.2</v>
      </c>
      <c r="C20" s="393" t="s">
        <v>1380</v>
      </c>
      <c r="D20" s="389" t="s">
        <v>1381</v>
      </c>
    </row>
    <row r="21" spans="2:4" s="399" customFormat="1" ht="36" customHeight="1" x14ac:dyDescent="0.25">
      <c r="B21" s="648" t="s">
        <v>1468</v>
      </c>
      <c r="C21" s="649"/>
      <c r="D21" s="650"/>
    </row>
    <row r="22" spans="2:4" x14ac:dyDescent="0.25">
      <c r="B22" s="398" t="s">
        <v>1369</v>
      </c>
      <c r="C22" s="398" t="s">
        <v>1370</v>
      </c>
      <c r="D22" s="396" t="s">
        <v>1371</v>
      </c>
    </row>
    <row r="23" spans="2:4" ht="49.5" customHeight="1" x14ac:dyDescent="0.25">
      <c r="B23" s="392">
        <v>311.09999999999997</v>
      </c>
      <c r="C23" s="389" t="s">
        <v>1382</v>
      </c>
      <c r="D23" s="389" t="s">
        <v>1383</v>
      </c>
    </row>
    <row r="24" spans="2:4" ht="36" customHeight="1" x14ac:dyDescent="0.25">
      <c r="B24" s="392">
        <v>311.2</v>
      </c>
      <c r="C24" s="389" t="s">
        <v>1470</v>
      </c>
      <c r="D24" s="389" t="s">
        <v>1384</v>
      </c>
    </row>
    <row r="25" spans="2:4" ht="36" customHeight="1" x14ac:dyDescent="0.25">
      <c r="B25" s="392">
        <v>311.29999999999995</v>
      </c>
      <c r="C25" s="389" t="s">
        <v>1471</v>
      </c>
      <c r="D25" s="389" t="s">
        <v>1385</v>
      </c>
    </row>
    <row r="26" spans="2:4" ht="33" customHeight="1" x14ac:dyDescent="0.25">
      <c r="B26" s="392">
        <v>311.39999999999998</v>
      </c>
      <c r="C26" s="389" t="s">
        <v>1386</v>
      </c>
      <c r="D26" s="389" t="s">
        <v>1387</v>
      </c>
    </row>
    <row r="27" spans="2:4" ht="49.5" customHeight="1" x14ac:dyDescent="0.25">
      <c r="B27" s="392">
        <v>311.5</v>
      </c>
      <c r="C27" s="389" t="s">
        <v>1388</v>
      </c>
      <c r="D27" s="389" t="s">
        <v>2353</v>
      </c>
    </row>
    <row r="28" spans="2:4" ht="36" customHeight="1" x14ac:dyDescent="0.25">
      <c r="B28" s="392">
        <v>311.59999999999997</v>
      </c>
      <c r="C28" s="389" t="s">
        <v>1389</v>
      </c>
      <c r="D28" s="389" t="s">
        <v>2354</v>
      </c>
    </row>
    <row r="29" spans="2:4" ht="24" customHeight="1" x14ac:dyDescent="0.25">
      <c r="B29" s="392">
        <v>311.7</v>
      </c>
      <c r="C29" s="389" t="s">
        <v>1390</v>
      </c>
      <c r="D29" s="389" t="s">
        <v>1391</v>
      </c>
    </row>
    <row r="30" spans="2:4" ht="49.5" customHeight="1" x14ac:dyDescent="0.25">
      <c r="B30" s="392">
        <v>311.79999999999995</v>
      </c>
      <c r="C30" s="389" t="s">
        <v>1392</v>
      </c>
      <c r="D30" s="389" t="s">
        <v>1393</v>
      </c>
    </row>
    <row r="31" spans="2:4" ht="36" customHeight="1" x14ac:dyDescent="0.25">
      <c r="B31" s="392">
        <v>311.89999999999998</v>
      </c>
      <c r="C31" s="389" t="s">
        <v>1394</v>
      </c>
      <c r="D31" s="389" t="s">
        <v>1395</v>
      </c>
    </row>
    <row r="32" spans="2:4" s="399" customFormat="1" ht="36" customHeight="1" x14ac:dyDescent="0.25">
      <c r="B32" s="648" t="s">
        <v>1469</v>
      </c>
      <c r="C32" s="649"/>
      <c r="D32" s="650"/>
    </row>
    <row r="33" spans="2:4" x14ac:dyDescent="0.25">
      <c r="B33" s="398" t="s">
        <v>1369</v>
      </c>
      <c r="C33" s="398" t="s">
        <v>1370</v>
      </c>
      <c r="D33" s="396" t="s">
        <v>1371</v>
      </c>
    </row>
    <row r="34" spans="2:4" ht="36" customHeight="1" x14ac:dyDescent="0.25">
      <c r="B34" s="392">
        <v>312.09999999999997</v>
      </c>
      <c r="C34" s="389" t="s">
        <v>1396</v>
      </c>
      <c r="D34" s="389" t="s">
        <v>1397</v>
      </c>
    </row>
    <row r="35" spans="2:4" ht="75.75" customHeight="1" x14ac:dyDescent="0.25">
      <c r="B35" s="392">
        <v>312.2</v>
      </c>
      <c r="C35" s="389" t="s">
        <v>1398</v>
      </c>
      <c r="D35" s="389" t="s">
        <v>2355</v>
      </c>
    </row>
    <row r="36" spans="2:4" ht="24" customHeight="1" x14ac:dyDescent="0.25">
      <c r="B36" s="392">
        <v>312.29999999999995</v>
      </c>
      <c r="C36" s="389" t="s">
        <v>1399</v>
      </c>
      <c r="D36" s="389" t="s">
        <v>1400</v>
      </c>
    </row>
    <row r="37" spans="2:4" ht="24" customHeight="1" x14ac:dyDescent="0.25">
      <c r="B37" s="392">
        <v>312.39999999999998</v>
      </c>
      <c r="C37" s="389" t="s">
        <v>1401</v>
      </c>
      <c r="D37" s="389" t="s">
        <v>1402</v>
      </c>
    </row>
    <row r="38" spans="2:4" ht="24" customHeight="1" x14ac:dyDescent="0.25">
      <c r="B38" s="392">
        <v>312.5</v>
      </c>
      <c r="C38" s="389" t="s">
        <v>1403</v>
      </c>
      <c r="D38" s="389" t="s">
        <v>1404</v>
      </c>
    </row>
    <row r="39" spans="2:4" ht="36" customHeight="1" x14ac:dyDescent="0.25">
      <c r="B39" s="392">
        <v>312.59999999999997</v>
      </c>
      <c r="C39" s="389" t="s">
        <v>1405</v>
      </c>
      <c r="D39" s="389" t="s">
        <v>2369</v>
      </c>
    </row>
    <row r="40" spans="2:4" ht="36" customHeight="1" x14ac:dyDescent="0.25">
      <c r="B40" s="392">
        <v>312.7</v>
      </c>
      <c r="C40" s="389" t="s">
        <v>1406</v>
      </c>
      <c r="D40" s="389" t="s">
        <v>2356</v>
      </c>
    </row>
    <row r="41" spans="2:4" ht="49.5" customHeight="1" x14ac:dyDescent="0.25">
      <c r="B41" s="392">
        <v>312.79999999999995</v>
      </c>
      <c r="C41" s="389" t="s">
        <v>1407</v>
      </c>
      <c r="D41" s="389" t="s">
        <v>2357</v>
      </c>
    </row>
    <row r="42" spans="2:4" s="399" customFormat="1" ht="36" customHeight="1" x14ac:dyDescent="0.25">
      <c r="B42" s="648" t="s">
        <v>1472</v>
      </c>
      <c r="C42" s="649"/>
      <c r="D42" s="650"/>
    </row>
    <row r="43" spans="2:4" x14ac:dyDescent="0.25">
      <c r="B43" s="398" t="s">
        <v>1369</v>
      </c>
      <c r="C43" s="398" t="s">
        <v>1370</v>
      </c>
      <c r="D43" s="396" t="s">
        <v>1371</v>
      </c>
    </row>
    <row r="44" spans="2:4" ht="57" x14ac:dyDescent="0.25">
      <c r="B44" s="392">
        <v>313.09999999999997</v>
      </c>
      <c r="C44" s="389" t="s">
        <v>1408</v>
      </c>
      <c r="D44" s="389" t="s">
        <v>1473</v>
      </c>
    </row>
    <row r="45" spans="2:4" ht="62.25" customHeight="1" x14ac:dyDescent="0.25">
      <c r="B45" s="392">
        <v>313.2</v>
      </c>
      <c r="C45" s="389" t="s">
        <v>1409</v>
      </c>
      <c r="D45" s="389" t="s">
        <v>1410</v>
      </c>
    </row>
    <row r="46" spans="2:4" ht="71.25" x14ac:dyDescent="0.25">
      <c r="B46" s="392">
        <v>313.29999999999995</v>
      </c>
      <c r="C46" s="389" t="s">
        <v>1411</v>
      </c>
      <c r="D46" s="389" t="s">
        <v>2358</v>
      </c>
    </row>
    <row r="47" spans="2:4" ht="71.25" x14ac:dyDescent="0.25">
      <c r="B47" s="392">
        <v>313.39999999999998</v>
      </c>
      <c r="C47" s="389" t="s">
        <v>1412</v>
      </c>
      <c r="D47" s="389" t="s">
        <v>1413</v>
      </c>
    </row>
    <row r="48" spans="2:4" s="399" customFormat="1" ht="36" customHeight="1" x14ac:dyDescent="0.25">
      <c r="B48" s="652" t="s">
        <v>1474</v>
      </c>
      <c r="C48" s="653"/>
      <c r="D48" s="654"/>
    </row>
    <row r="49" spans="2:4" x14ac:dyDescent="0.25">
      <c r="B49" s="398" t="s">
        <v>1369</v>
      </c>
      <c r="C49" s="398" t="s">
        <v>1370</v>
      </c>
      <c r="D49" s="396" t="s">
        <v>1371</v>
      </c>
    </row>
    <row r="50" spans="2:4" ht="28.5" x14ac:dyDescent="0.25">
      <c r="B50" s="392">
        <v>314.2</v>
      </c>
      <c r="C50" s="389" t="s">
        <v>1414</v>
      </c>
      <c r="D50" s="389" t="s">
        <v>1415</v>
      </c>
    </row>
    <row r="51" spans="2:4" ht="99.75" x14ac:dyDescent="0.25">
      <c r="B51" s="392">
        <v>314.29999999999995</v>
      </c>
      <c r="C51" s="389" t="s">
        <v>1416</v>
      </c>
      <c r="D51" s="389" t="s">
        <v>1417</v>
      </c>
    </row>
    <row r="52" spans="2:4" ht="167.25" customHeight="1" x14ac:dyDescent="0.25">
      <c r="B52" s="392" t="s">
        <v>1418</v>
      </c>
      <c r="C52" s="389" t="s">
        <v>1419</v>
      </c>
      <c r="D52" s="389" t="s">
        <v>1420</v>
      </c>
    </row>
    <row r="53" spans="2:4" ht="72.75" customHeight="1" x14ac:dyDescent="0.25">
      <c r="B53" s="392" t="s">
        <v>1421</v>
      </c>
      <c r="C53" s="389" t="s">
        <v>1422</v>
      </c>
      <c r="D53" s="389" t="s">
        <v>1423</v>
      </c>
    </row>
    <row r="54" spans="2:4" ht="91.5" customHeight="1" x14ac:dyDescent="0.25">
      <c r="B54" s="392" t="s">
        <v>1424</v>
      </c>
      <c r="C54" s="389" t="s">
        <v>1425</v>
      </c>
      <c r="D54" s="389" t="s">
        <v>1426</v>
      </c>
    </row>
    <row r="55" spans="2:4" ht="40.5" customHeight="1" x14ac:dyDescent="0.25">
      <c r="B55" s="392" t="s">
        <v>1427</v>
      </c>
      <c r="C55" s="389" t="s">
        <v>1428</v>
      </c>
      <c r="D55" s="389" t="s">
        <v>1429</v>
      </c>
    </row>
    <row r="56" spans="2:4" ht="40.5" customHeight="1" x14ac:dyDescent="0.25">
      <c r="B56" s="392" t="s">
        <v>1430</v>
      </c>
      <c r="C56" s="389" t="s">
        <v>1431</v>
      </c>
      <c r="D56" s="389" t="s">
        <v>1432</v>
      </c>
    </row>
    <row r="57" spans="2:4" ht="45.75" customHeight="1" x14ac:dyDescent="0.25">
      <c r="B57" s="392" t="s">
        <v>1433</v>
      </c>
      <c r="C57" s="389" t="s">
        <v>1434</v>
      </c>
      <c r="D57" s="389" t="s">
        <v>1435</v>
      </c>
    </row>
    <row r="58" spans="2:4" ht="36" customHeight="1" x14ac:dyDescent="0.25">
      <c r="B58" s="392" t="s">
        <v>1436</v>
      </c>
      <c r="C58" s="389" t="s">
        <v>1437</v>
      </c>
      <c r="D58" s="389" t="s">
        <v>1438</v>
      </c>
    </row>
    <row r="59" spans="2:4" ht="36" customHeight="1" x14ac:dyDescent="0.25">
      <c r="B59" s="392" t="s">
        <v>1439</v>
      </c>
      <c r="C59" s="389" t="s">
        <v>1440</v>
      </c>
      <c r="D59" s="389" t="s">
        <v>1441</v>
      </c>
    </row>
    <row r="60" spans="2:4" ht="36" customHeight="1" x14ac:dyDescent="0.25">
      <c r="B60" s="392" t="s">
        <v>1442</v>
      </c>
      <c r="C60" s="389" t="s">
        <v>1443</v>
      </c>
      <c r="D60" s="389" t="s">
        <v>1444</v>
      </c>
    </row>
    <row r="61" spans="2:4" ht="52.5" customHeight="1" x14ac:dyDescent="0.25">
      <c r="B61" s="392" t="s">
        <v>1445</v>
      </c>
      <c r="C61" s="389" t="s">
        <v>1446</v>
      </c>
      <c r="D61" s="389" t="s">
        <v>1447</v>
      </c>
    </row>
    <row r="62" spans="2:4" ht="51.75" customHeight="1" x14ac:dyDescent="0.25">
      <c r="B62" s="392">
        <v>314.89999999999998</v>
      </c>
      <c r="C62" s="389" t="s">
        <v>1448</v>
      </c>
      <c r="D62" s="389" t="s">
        <v>1449</v>
      </c>
    </row>
    <row r="63" spans="2:4" ht="36" customHeight="1" x14ac:dyDescent="0.25">
      <c r="B63" s="394" t="s">
        <v>1450</v>
      </c>
      <c r="C63" s="389" t="s">
        <v>1451</v>
      </c>
      <c r="D63" s="389" t="s">
        <v>1452</v>
      </c>
    </row>
    <row r="64" spans="2:4" ht="43.5" customHeight="1" x14ac:dyDescent="0.25">
      <c r="B64" s="392">
        <v>314.10999999999996</v>
      </c>
      <c r="C64" s="389" t="s">
        <v>1453</v>
      </c>
      <c r="D64" s="389" t="s">
        <v>1475</v>
      </c>
    </row>
    <row r="65" spans="2:4" ht="49.5" customHeight="1" x14ac:dyDescent="0.25">
      <c r="B65" s="392">
        <v>314.11999999999995</v>
      </c>
      <c r="C65" s="389" t="s">
        <v>1454</v>
      </c>
      <c r="D65" s="389" t="s">
        <v>2359</v>
      </c>
    </row>
    <row r="66" spans="2:4" ht="30.75" customHeight="1" x14ac:dyDescent="0.25">
      <c r="B66" s="392">
        <v>314.13</v>
      </c>
      <c r="C66" s="389" t="s">
        <v>1455</v>
      </c>
      <c r="D66" s="389" t="s">
        <v>1456</v>
      </c>
    </row>
    <row r="67" spans="2:4" ht="36" customHeight="1" x14ac:dyDescent="0.25">
      <c r="B67" s="392">
        <v>314.14</v>
      </c>
      <c r="C67" s="389" t="s">
        <v>1457</v>
      </c>
      <c r="D67" s="389" t="s">
        <v>1458</v>
      </c>
    </row>
    <row r="68" spans="2:4" ht="36" customHeight="1" x14ac:dyDescent="0.25">
      <c r="B68" s="392">
        <v>314.14999999999998</v>
      </c>
      <c r="C68" s="389" t="s">
        <v>1459</v>
      </c>
      <c r="D68" s="389" t="s">
        <v>1476</v>
      </c>
    </row>
    <row r="69" spans="2:4" ht="38.25" customHeight="1" x14ac:dyDescent="0.25">
      <c r="B69" s="392">
        <v>314.16000000000003</v>
      </c>
      <c r="C69" s="389" t="s">
        <v>1460</v>
      </c>
      <c r="D69" s="389" t="s">
        <v>1461</v>
      </c>
    </row>
    <row r="70" spans="2:4" ht="36" customHeight="1" x14ac:dyDescent="0.25">
      <c r="B70" s="392">
        <v>314.16999999999996</v>
      </c>
      <c r="C70" s="389" t="s">
        <v>1462</v>
      </c>
      <c r="D70" s="389" t="s">
        <v>1463</v>
      </c>
    </row>
  </sheetData>
  <mergeCells count="14">
    <mergeCell ref="B48:D48"/>
    <mergeCell ref="B4:D4"/>
    <mergeCell ref="B5:C5"/>
    <mergeCell ref="B6:C6"/>
    <mergeCell ref="B7:C7"/>
    <mergeCell ref="B8:C8"/>
    <mergeCell ref="B9:C9"/>
    <mergeCell ref="B2:C2"/>
    <mergeCell ref="B17:D17"/>
    <mergeCell ref="B21:D21"/>
    <mergeCell ref="B32:D32"/>
    <mergeCell ref="B42:D42"/>
    <mergeCell ref="B10:C10"/>
    <mergeCell ref="B11:D11"/>
  </mergeCells>
  <pageMargins left="0.70866141732283472" right="0.70866141732283472" top="0.74803149606299213" bottom="0.74803149606299213" header="0.31496062992125984" footer="0.31496062992125984"/>
  <pageSetup paperSize="9" scale="66" fitToHeight="0" orientation="landscape" r:id="rId1"/>
  <headerFooter scaleWithDoc="0">
    <oddHeader>&amp;R&amp;F</oddHeader>
    <oddFooter>&amp;L&amp;D &amp;T&amp;C&amp;1#&amp;"Calibri,Regular"&amp;10 Classification: Confidential&amp;RPage &amp;P of &amp;N</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25">
    <pageSetUpPr fitToPage="1"/>
  </sheetPr>
  <dimension ref="A1:J40"/>
  <sheetViews>
    <sheetView showGridLines="0" zoomScaleNormal="100" workbookViewId="0"/>
  </sheetViews>
  <sheetFormatPr defaultRowHeight="15" x14ac:dyDescent="0.25"/>
  <cols>
    <col min="1" max="1" width="2" style="2" customWidth="1"/>
    <col min="2" max="3" width="4.28515625" style="2" customWidth="1"/>
    <col min="4" max="4" width="21.85546875" style="2" customWidth="1"/>
    <col min="5" max="5" width="33.85546875" style="2" customWidth="1"/>
    <col min="6" max="6" width="31.7109375" style="2" customWidth="1"/>
    <col min="7" max="7" width="40.42578125" style="2" customWidth="1"/>
    <col min="8" max="8" width="21" style="2" customWidth="1"/>
    <col min="9" max="9" width="46.5703125" style="2" customWidth="1"/>
    <col min="10" max="10" width="7.7109375" style="2" customWidth="1"/>
  </cols>
  <sheetData>
    <row r="1" spans="1:10" s="19" customFormat="1" ht="16.5" x14ac:dyDescent="0.3">
      <c r="A1" s="3"/>
    </row>
    <row r="2" spans="1:10" s="19" customFormat="1" ht="16.5" x14ac:dyDescent="0.3">
      <c r="A2" s="3"/>
    </row>
    <row r="3" spans="1:10" s="19" customFormat="1" ht="16.5" x14ac:dyDescent="0.3">
      <c r="A3" s="3"/>
    </row>
    <row r="4" spans="1:10" s="19" customFormat="1" ht="20.25" x14ac:dyDescent="0.35">
      <c r="A4" s="3"/>
      <c r="B4" s="210"/>
      <c r="C4" s="210"/>
      <c r="D4" s="232" t="s">
        <v>83</v>
      </c>
      <c r="E4" s="211"/>
      <c r="F4" s="211"/>
      <c r="G4" s="211"/>
      <c r="H4" s="233"/>
      <c r="I4" s="155" t="s">
        <v>84</v>
      </c>
      <c r="J4" s="156" t="str">
        <f>'010'!E8</f>
        <v>1234</v>
      </c>
    </row>
    <row r="5" spans="1:10" s="19" customFormat="1" ht="16.5" x14ac:dyDescent="0.3">
      <c r="A5" s="3"/>
      <c r="B5" s="213"/>
      <c r="C5" s="213"/>
      <c r="D5" s="213"/>
      <c r="E5" s="214"/>
      <c r="F5" s="214"/>
      <c r="G5" s="214"/>
    </row>
    <row r="6" spans="1:10" s="19" customFormat="1" ht="17.25" x14ac:dyDescent="0.3">
      <c r="A6" s="3"/>
      <c r="B6" s="213"/>
      <c r="C6" s="213"/>
      <c r="D6" s="271" t="s">
        <v>1223</v>
      </c>
      <c r="E6" s="211"/>
      <c r="F6" s="211"/>
      <c r="G6" s="211"/>
      <c r="H6" s="233"/>
      <c r="I6" s="233"/>
      <c r="J6" s="102"/>
    </row>
    <row r="7" spans="1:10" s="19" customFormat="1" ht="17.25" x14ac:dyDescent="0.3">
      <c r="A7" s="3"/>
      <c r="B7" s="213"/>
      <c r="C7" s="213"/>
      <c r="D7" s="103"/>
      <c r="E7" s="214"/>
      <c r="F7" s="214"/>
      <c r="G7" s="214"/>
      <c r="H7" s="215"/>
      <c r="I7" s="214"/>
      <c r="J7" s="102"/>
    </row>
    <row r="8" spans="1:10" s="19" customFormat="1" ht="17.25" x14ac:dyDescent="0.3">
      <c r="B8" s="213"/>
      <c r="C8" s="213"/>
      <c r="D8" s="234" t="s">
        <v>970</v>
      </c>
      <c r="E8" s="235"/>
      <c r="F8" s="235"/>
      <c r="G8" s="235"/>
      <c r="H8" s="236"/>
      <c r="I8" s="235"/>
      <c r="J8" s="237"/>
    </row>
    <row r="9" spans="1:10" s="19" customFormat="1" ht="16.5" x14ac:dyDescent="0.3">
      <c r="D9" s="1024"/>
      <c r="E9" s="1024"/>
      <c r="F9" s="1024"/>
      <c r="G9" s="1024"/>
      <c r="H9" s="1024"/>
      <c r="I9" s="1024"/>
      <c r="J9" s="1025"/>
    </row>
    <row r="10" spans="1:10" s="19" customFormat="1" ht="233.25" customHeight="1" x14ac:dyDescent="0.3">
      <c r="D10" s="919" t="s">
        <v>3085</v>
      </c>
      <c r="E10" s="920"/>
      <c r="F10" s="920"/>
      <c r="G10" s="920"/>
      <c r="H10" s="920"/>
      <c r="I10" s="920"/>
      <c r="J10" s="282"/>
    </row>
    <row r="11" spans="1:10" s="19" customFormat="1" ht="16.5" x14ac:dyDescent="0.3"/>
    <row r="12" spans="1:10" s="19" customFormat="1" ht="17.25" x14ac:dyDescent="0.3">
      <c r="D12" s="238" t="s">
        <v>971</v>
      </c>
    </row>
    <row r="14" spans="1:10" ht="86.25" customHeight="1" x14ac:dyDescent="0.25">
      <c r="D14" s="325" t="s">
        <v>2258</v>
      </c>
      <c r="E14" s="580" t="s">
        <v>2836</v>
      </c>
      <c r="F14" s="580" t="s">
        <v>2837</v>
      </c>
      <c r="G14" s="580" t="s">
        <v>2838</v>
      </c>
      <c r="H14" s="580" t="s">
        <v>2839</v>
      </c>
      <c r="I14" s="331" t="s">
        <v>1224</v>
      </c>
    </row>
    <row r="15" spans="1:10" ht="30" customHeight="1" x14ac:dyDescent="0.25">
      <c r="D15" s="491"/>
      <c r="E15" s="489" t="s">
        <v>172</v>
      </c>
      <c r="F15" s="489" t="s">
        <v>173</v>
      </c>
      <c r="G15" s="489" t="s">
        <v>184</v>
      </c>
      <c r="H15" s="489" t="s">
        <v>185</v>
      </c>
      <c r="I15" s="489" t="s">
        <v>186</v>
      </c>
    </row>
    <row r="16" spans="1:10" ht="25.5" customHeight="1" x14ac:dyDescent="0.25">
      <c r="D16" s="630" t="s">
        <v>2260</v>
      </c>
      <c r="E16" s="627">
        <v>0</v>
      </c>
      <c r="F16" s="332">
        <v>0</v>
      </c>
      <c r="G16" s="332">
        <v>0</v>
      </c>
      <c r="H16" s="492" t="s">
        <v>3052</v>
      </c>
      <c r="I16" s="492" t="s">
        <v>2747</v>
      </c>
    </row>
    <row r="17" spans="2:10" ht="25.5" customHeight="1" x14ac:dyDescent="0.25">
      <c r="D17" s="630" t="s">
        <v>2259</v>
      </c>
      <c r="E17" s="627">
        <v>0</v>
      </c>
      <c r="F17" s="332">
        <v>0</v>
      </c>
      <c r="G17" s="332">
        <v>0</v>
      </c>
      <c r="H17" s="492" t="s">
        <v>3052</v>
      </c>
      <c r="I17" s="492" t="s">
        <v>2747</v>
      </c>
    </row>
    <row r="18" spans="2:10" ht="25.5" customHeight="1" x14ac:dyDescent="0.25">
      <c r="D18" s="630" t="s">
        <v>2813</v>
      </c>
      <c r="E18" s="627">
        <v>0</v>
      </c>
      <c r="F18" s="332">
        <v>0</v>
      </c>
      <c r="G18" s="332">
        <v>0</v>
      </c>
      <c r="H18" s="492" t="s">
        <v>3052</v>
      </c>
      <c r="I18" s="492" t="s">
        <v>2747</v>
      </c>
    </row>
    <row r="19" spans="2:10" ht="25.5" customHeight="1" x14ac:dyDescent="0.25">
      <c r="D19" s="631" t="s">
        <v>177</v>
      </c>
      <c r="E19" s="333" t="s">
        <v>3049</v>
      </c>
      <c r="F19" s="333" t="s">
        <v>3050</v>
      </c>
      <c r="G19" s="333" t="s">
        <v>3051</v>
      </c>
      <c r="H19" s="492" t="s">
        <v>3052</v>
      </c>
      <c r="I19" s="492" t="s">
        <v>2747</v>
      </c>
    </row>
    <row r="20" spans="2:10" x14ac:dyDescent="0.25">
      <c r="I20" s="334"/>
      <c r="J20" s="11"/>
    </row>
    <row r="21" spans="2:10" s="2" customFormat="1" ht="17.25" x14ac:dyDescent="0.3">
      <c r="D21" s="74" t="s">
        <v>980</v>
      </c>
      <c r="E21" s="19"/>
      <c r="F21" s="19"/>
      <c r="G21" s="19"/>
      <c r="H21" s="19"/>
      <c r="I21" s="19"/>
      <c r="J21" s="19"/>
    </row>
    <row r="22" spans="2:10" s="2" customFormat="1" ht="16.5" x14ac:dyDescent="0.3">
      <c r="D22" s="19"/>
      <c r="E22" s="19"/>
      <c r="F22" s="19"/>
      <c r="G22" s="19"/>
      <c r="H22" s="19"/>
      <c r="I22" s="19"/>
      <c r="J22" s="19"/>
    </row>
    <row r="23" spans="2:10" s="2" customFormat="1" ht="99.95" customHeight="1" x14ac:dyDescent="0.25">
      <c r="D23" s="828" t="s">
        <v>31</v>
      </c>
      <c r="E23" s="829"/>
      <c r="F23" s="829"/>
      <c r="G23" s="829"/>
      <c r="H23" s="829"/>
      <c r="I23" s="829"/>
      <c r="J23" s="284"/>
    </row>
    <row r="25" spans="2:10" s="19" customFormat="1" ht="17.25" x14ac:dyDescent="0.3">
      <c r="B25" s="213"/>
      <c r="C25" s="213"/>
      <c r="D25" s="234" t="s">
        <v>981</v>
      </c>
      <c r="E25" s="235"/>
      <c r="F25" s="235"/>
      <c r="G25" s="235"/>
      <c r="H25" s="236"/>
      <c r="I25" s="235"/>
      <c r="J25" s="237"/>
    </row>
    <row r="26" spans="2:10" s="19" customFormat="1" ht="16.5" x14ac:dyDescent="0.3"/>
    <row r="27" spans="2:10" s="19" customFormat="1" ht="102" customHeight="1" x14ac:dyDescent="0.3">
      <c r="D27" s="1026" t="s">
        <v>3086</v>
      </c>
      <c r="E27" s="1027"/>
      <c r="F27" s="1027"/>
      <c r="G27" s="1027"/>
      <c r="H27" s="1027"/>
      <c r="I27" s="1028"/>
      <c r="J27" s="335"/>
    </row>
    <row r="28" spans="2:10" s="19" customFormat="1" ht="16.5" x14ac:dyDescent="0.3"/>
    <row r="29" spans="2:10" s="19" customFormat="1" ht="17.25" x14ac:dyDescent="0.3">
      <c r="D29" s="238" t="s">
        <v>971</v>
      </c>
    </row>
    <row r="31" spans="2:10" ht="57" x14ac:dyDescent="0.25">
      <c r="D31" s="325" t="s">
        <v>1225</v>
      </c>
      <c r="E31" s="580" t="s">
        <v>2836</v>
      </c>
      <c r="F31" s="580" t="s">
        <v>2837</v>
      </c>
      <c r="G31" s="580" t="s">
        <v>2838</v>
      </c>
      <c r="H31" s="580" t="s">
        <v>2840</v>
      </c>
      <c r="I31" s="325" t="s">
        <v>1224</v>
      </c>
    </row>
    <row r="32" spans="2:10" x14ac:dyDescent="0.25">
      <c r="D32" s="491"/>
      <c r="E32" s="489" t="s">
        <v>187</v>
      </c>
      <c r="F32" s="489" t="s">
        <v>188</v>
      </c>
      <c r="G32" s="489" t="s">
        <v>189</v>
      </c>
      <c r="H32" s="489" t="s">
        <v>190</v>
      </c>
      <c r="I32" s="489" t="s">
        <v>191</v>
      </c>
    </row>
    <row r="33" spans="4:10" ht="25.5" customHeight="1" x14ac:dyDescent="0.25">
      <c r="D33" s="630" t="s">
        <v>2260</v>
      </c>
      <c r="E33" s="628">
        <v>0</v>
      </c>
      <c r="F33" s="307">
        <v>0</v>
      </c>
      <c r="G33" s="307">
        <v>0</v>
      </c>
      <c r="H33" s="492" t="s">
        <v>3053</v>
      </c>
      <c r="I33" s="492" t="s">
        <v>2748</v>
      </c>
    </row>
    <row r="34" spans="4:10" ht="25.5" customHeight="1" x14ac:dyDescent="0.25">
      <c r="D34" s="630" t="s">
        <v>2259</v>
      </c>
      <c r="E34" s="628">
        <v>0</v>
      </c>
      <c r="F34" s="307">
        <v>0</v>
      </c>
      <c r="G34" s="307">
        <v>0</v>
      </c>
      <c r="H34" s="492" t="s">
        <v>3053</v>
      </c>
      <c r="I34" s="492" t="s">
        <v>2748</v>
      </c>
    </row>
    <row r="35" spans="4:10" ht="25.5" customHeight="1" x14ac:dyDescent="0.25">
      <c r="D35" s="630" t="s">
        <v>2813</v>
      </c>
      <c r="E35" s="628">
        <v>0</v>
      </c>
      <c r="F35" s="307">
        <v>0</v>
      </c>
      <c r="G35" s="503" t="s">
        <v>2746</v>
      </c>
      <c r="H35" s="492" t="s">
        <v>3053</v>
      </c>
      <c r="I35" s="492" t="s">
        <v>2748</v>
      </c>
    </row>
    <row r="36" spans="4:10" ht="25.5" customHeight="1" x14ac:dyDescent="0.25">
      <c r="D36" s="631" t="s">
        <v>177</v>
      </c>
      <c r="E36" s="629" t="s">
        <v>3054</v>
      </c>
      <c r="F36" s="333" t="s">
        <v>3055</v>
      </c>
      <c r="G36" s="333" t="s">
        <v>3056</v>
      </c>
      <c r="H36" s="492" t="s">
        <v>3053</v>
      </c>
      <c r="I36" s="492" t="s">
        <v>2748</v>
      </c>
    </row>
    <row r="38" spans="4:10" s="2" customFormat="1" ht="17.25" x14ac:dyDescent="0.3">
      <c r="D38" s="74" t="s">
        <v>980</v>
      </c>
      <c r="E38" s="19"/>
      <c r="F38" s="19"/>
      <c r="G38" s="19"/>
      <c r="H38" s="19"/>
      <c r="I38" s="19"/>
      <c r="J38" s="19"/>
    </row>
    <row r="39" spans="4:10" s="2" customFormat="1" ht="16.5" x14ac:dyDescent="0.3">
      <c r="D39" s="19"/>
      <c r="E39" s="19"/>
      <c r="F39" s="19"/>
      <c r="G39" s="19"/>
      <c r="H39" s="19"/>
      <c r="I39" s="19"/>
      <c r="J39" s="19"/>
    </row>
    <row r="40" spans="4:10" s="2" customFormat="1" ht="24" customHeight="1" x14ac:dyDescent="0.25">
      <c r="D40" s="828" t="s">
        <v>31</v>
      </c>
      <c r="E40" s="829"/>
      <c r="F40" s="829"/>
      <c r="G40" s="829"/>
      <c r="H40" s="829"/>
      <c r="I40" s="829"/>
      <c r="J40" s="336"/>
    </row>
  </sheetData>
  <sheetProtection formatColumns="0"/>
  <mergeCells count="5">
    <mergeCell ref="D9:J9"/>
    <mergeCell ref="D10:I10"/>
    <mergeCell ref="D23:I23"/>
    <mergeCell ref="D27:I27"/>
    <mergeCell ref="D40:I40"/>
  </mergeCells>
  <pageMargins left="0.70866141732283472" right="0.70866141732283472" top="0.74803149606299213" bottom="0.74803149606299213" header="0.31496062992125984" footer="0.31496062992125984"/>
  <pageSetup paperSize="9" scale="62" fitToHeight="0" orientation="landscape" r:id="rId1"/>
  <headerFooter scaleWithDoc="0">
    <oddHeader>&amp;R&amp;F</oddHeader>
    <oddFooter>&amp;L&amp;D &amp;T&amp;C&amp;1#&amp;"Calibri,Regular"&amp;10 Classification: Confidential&amp;RPage &amp;P of &amp;N</oddFooter>
  </headerFooter>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37D985-FC7D-452C-B811-74E85CDD19F7}">
  <sheetPr codeName="Sheet48">
    <pageSetUpPr fitToPage="1"/>
  </sheetPr>
  <dimension ref="B2:I4"/>
  <sheetViews>
    <sheetView zoomScaleNormal="100" zoomScaleSheetLayoutView="40" workbookViewId="0">
      <pane ySplit="3" topLeftCell="A4" activePane="bottomLeft" state="frozen"/>
      <selection activeCell="B3" sqref="B3"/>
      <selection pane="bottomLeft" activeCell="A4" sqref="A4"/>
    </sheetView>
  </sheetViews>
  <sheetFormatPr defaultRowHeight="15" x14ac:dyDescent="0.25"/>
  <cols>
    <col min="1" max="1" width="13.42578125" style="414" customWidth="1"/>
    <col min="2" max="3" width="11.85546875" style="419" customWidth="1"/>
    <col min="4" max="4" width="39.85546875" style="415" customWidth="1"/>
    <col min="5" max="5" width="28" style="415" customWidth="1"/>
    <col min="6" max="6" width="9.140625" style="415"/>
    <col min="7" max="7" width="44.28515625" style="415" customWidth="1"/>
    <col min="8" max="8" width="40.7109375" style="415" customWidth="1"/>
    <col min="9" max="9" width="10.7109375" style="414" customWidth="1"/>
    <col min="10" max="16384" width="9.140625" style="414"/>
  </cols>
  <sheetData>
    <row r="2" spans="2:9" ht="48" customHeight="1" x14ac:dyDescent="0.25">
      <c r="B2" s="672" t="s">
        <v>2271</v>
      </c>
      <c r="C2" s="672"/>
      <c r="D2" s="672"/>
      <c r="E2" s="672"/>
      <c r="F2" s="672"/>
      <c r="G2" s="672"/>
      <c r="H2" s="672"/>
      <c r="I2" s="672"/>
    </row>
    <row r="3" spans="2:9" ht="32.25" customHeight="1" x14ac:dyDescent="0.25">
      <c r="B3" s="417" t="s">
        <v>2427</v>
      </c>
      <c r="C3" s="417" t="s">
        <v>1665</v>
      </c>
      <c r="D3" s="417" t="s">
        <v>2296</v>
      </c>
      <c r="E3" s="417" t="s">
        <v>1501</v>
      </c>
      <c r="F3" s="440" t="s">
        <v>1502</v>
      </c>
      <c r="G3" s="417" t="s">
        <v>1503</v>
      </c>
      <c r="H3" s="417" t="s">
        <v>1357</v>
      </c>
      <c r="I3" s="417" t="s">
        <v>89</v>
      </c>
    </row>
    <row r="4" spans="2:9" ht="50.1" customHeight="1" x14ac:dyDescent="0.25">
      <c r="B4" s="424" t="s">
        <v>2742</v>
      </c>
      <c r="C4" s="424" t="s">
        <v>1784</v>
      </c>
      <c r="D4" s="425" t="s">
        <v>2272</v>
      </c>
      <c r="E4" s="425" t="s">
        <v>2746</v>
      </c>
      <c r="F4" s="424" t="s">
        <v>1515</v>
      </c>
      <c r="G4" s="425" t="s">
        <v>2278</v>
      </c>
      <c r="H4" s="555"/>
      <c r="I4" s="571" t="s">
        <v>2300</v>
      </c>
    </row>
  </sheetData>
  <mergeCells count="1">
    <mergeCell ref="B2:I2"/>
  </mergeCells>
  <conditionalFormatting sqref="I4">
    <cfRule type="cellIs" dxfId="4" priority="3" operator="equal">
      <formula>"Updated"</formula>
    </cfRule>
    <cfRule type="cellIs" dxfId="3" priority="4" operator="equal">
      <formula>"New"</formula>
    </cfRule>
  </conditionalFormatting>
  <conditionalFormatting sqref="B4:H4">
    <cfRule type="expression" dxfId="2" priority="5">
      <formula>OR($I4="New",$I4="Updated")</formula>
    </cfRule>
  </conditionalFormatting>
  <conditionalFormatting sqref="F4">
    <cfRule type="cellIs" dxfId="1" priority="1" stopIfTrue="1" operator="equal">
      <formula>"Validation"</formula>
    </cfRule>
    <cfRule type="cellIs" dxfId="0" priority="2" operator="equal">
      <formula>"Pre-populated"</formula>
    </cfRule>
  </conditionalFormatting>
  <pageMargins left="0.70866141732283472" right="0.70866141732283472" top="0.74803149606299213" bottom="0.74803149606299213" header="0.31496062992125984" footer="0.31496062992125984"/>
  <pageSetup paperSize="9" scale="63" fitToHeight="0" orientation="landscape" r:id="rId1"/>
  <headerFooter>
    <oddFooter>&amp;C&amp;1#&amp;"Calibri"&amp;10 Classification: Confidential</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7DD6AFCF-9D01-46DC-B69E-A549DC2AFA65}">
          <x14:formula1>
            <xm:f>RS_ValueSource!$E$38:$E$40</xm:f>
          </x14:formula1>
          <xm:sqref>I4</xm:sqref>
        </x14:dataValidation>
        <x14:dataValidation type="list" allowBlank="1" showInputMessage="1" showErrorMessage="1" xr:uid="{A446310A-793D-40EF-8549-62842E23EE77}">
          <x14:formula1>
            <xm:f>RS_ValueSource!$E$41:$E$43</xm:f>
          </x14:formula1>
          <xm:sqref>F4</xm:sqref>
        </x14:dataValidation>
      </x14:dataValidations>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26">
    <pageSetUpPr fitToPage="1"/>
  </sheetPr>
  <dimension ref="A1:H52"/>
  <sheetViews>
    <sheetView showGridLines="0" zoomScaleNormal="100" workbookViewId="0"/>
  </sheetViews>
  <sheetFormatPr defaultRowHeight="15" x14ac:dyDescent="0.25"/>
  <cols>
    <col min="1" max="1" width="2" style="2" customWidth="1"/>
    <col min="2" max="2" width="4.28515625" style="2" customWidth="1"/>
    <col min="3" max="3" width="76.28515625" style="2" bestFit="1" customWidth="1"/>
    <col min="4" max="4" width="44.28515625" style="2" customWidth="1"/>
    <col min="6" max="6" width="16.7109375" style="2" bestFit="1" customWidth="1"/>
    <col min="7" max="7" width="20.85546875" style="2" customWidth="1"/>
    <col min="8" max="8" width="7.7109375" style="2" customWidth="1"/>
  </cols>
  <sheetData>
    <row r="1" spans="1:8" s="19" customFormat="1" ht="16.5" x14ac:dyDescent="0.3">
      <c r="A1" s="3"/>
    </row>
    <row r="2" spans="1:8" s="19" customFormat="1" ht="16.5" x14ac:dyDescent="0.3">
      <c r="A2" s="3"/>
    </row>
    <row r="3" spans="1:8" s="19" customFormat="1" ht="16.5" x14ac:dyDescent="0.3">
      <c r="A3" s="3"/>
    </row>
    <row r="4" spans="1:8" s="19" customFormat="1" ht="20.25" x14ac:dyDescent="0.35">
      <c r="A4" s="3"/>
      <c r="B4" s="210"/>
      <c r="C4" s="232" t="s">
        <v>83</v>
      </c>
      <c r="D4" s="211"/>
      <c r="E4" s="211"/>
      <c r="F4" s="211"/>
      <c r="G4" s="9" t="s">
        <v>124</v>
      </c>
      <c r="H4" s="156" t="s">
        <v>85</v>
      </c>
    </row>
    <row r="5" spans="1:8" s="19" customFormat="1" ht="15.75" customHeight="1" x14ac:dyDescent="0.3">
      <c r="A5" s="3"/>
      <c r="B5" s="213"/>
      <c r="C5" s="213"/>
      <c r="D5" s="214"/>
      <c r="E5" s="214"/>
      <c r="F5" s="214"/>
    </row>
    <row r="6" spans="1:8" s="19" customFormat="1" ht="17.25" x14ac:dyDescent="0.3">
      <c r="A6" s="3"/>
      <c r="B6" s="213"/>
      <c r="C6" s="509" t="s">
        <v>2332</v>
      </c>
      <c r="D6" s="508"/>
      <c r="E6" s="508"/>
      <c r="F6" s="508"/>
      <c r="G6" s="507"/>
      <c r="H6" s="214"/>
    </row>
    <row r="7" spans="1:8" s="19" customFormat="1" ht="17.25" x14ac:dyDescent="0.3">
      <c r="A7" s="3"/>
      <c r="B7" s="213"/>
      <c r="C7" s="103"/>
      <c r="D7" s="214"/>
      <c r="E7" s="214"/>
      <c r="F7" s="214"/>
      <c r="G7" s="215"/>
      <c r="H7" s="214"/>
    </row>
    <row r="8" spans="1:8" s="19" customFormat="1" ht="17.25" x14ac:dyDescent="0.3">
      <c r="B8" s="213"/>
      <c r="C8" s="234" t="s">
        <v>970</v>
      </c>
      <c r="D8" s="235"/>
      <c r="E8" s="235"/>
      <c r="F8" s="235"/>
      <c r="G8" s="236"/>
      <c r="H8" s="235"/>
    </row>
    <row r="9" spans="1:8" s="19" customFormat="1" ht="16.5" x14ac:dyDescent="0.3"/>
    <row r="10" spans="1:8" s="19" customFormat="1" ht="132.75" customHeight="1" x14ac:dyDescent="0.3">
      <c r="C10" s="937" t="s">
        <v>3087</v>
      </c>
      <c r="D10" s="938"/>
      <c r="E10" s="938"/>
      <c r="F10" s="938"/>
      <c r="G10" s="938"/>
      <c r="H10" s="282"/>
    </row>
    <row r="11" spans="1:8" s="19" customFormat="1" ht="16.5" x14ac:dyDescent="0.3"/>
    <row r="12" spans="1:8" s="19" customFormat="1" ht="17.25" x14ac:dyDescent="0.3">
      <c r="C12" s="238" t="s">
        <v>971</v>
      </c>
    </row>
    <row r="14" spans="1:8" ht="35.1" customHeight="1" x14ac:dyDescent="0.25">
      <c r="C14" s="337" t="s">
        <v>1225</v>
      </c>
      <c r="D14" s="338" t="s">
        <v>814</v>
      </c>
    </row>
    <row r="15" spans="1:8" ht="40.5" customHeight="1" x14ac:dyDescent="0.25">
      <c r="C15" s="79" t="s">
        <v>1228</v>
      </c>
      <c r="D15" s="119" t="s">
        <v>3057</v>
      </c>
    </row>
    <row r="16" spans="1:8" ht="40.5" customHeight="1" x14ac:dyDescent="0.25">
      <c r="C16" s="79" t="s">
        <v>1230</v>
      </c>
      <c r="D16" s="119" t="s">
        <v>3059</v>
      </c>
      <c r="G16" s="504"/>
    </row>
    <row r="17" spans="3:7" ht="45" customHeight="1" x14ac:dyDescent="0.25">
      <c r="C17" s="79" t="s">
        <v>1231</v>
      </c>
      <c r="D17" s="119" t="s">
        <v>3402</v>
      </c>
      <c r="G17" s="35"/>
    </row>
    <row r="18" spans="3:7" ht="40.5" customHeight="1" x14ac:dyDescent="0.25">
      <c r="C18" s="79" t="s">
        <v>3088</v>
      </c>
      <c r="D18" s="119" t="s">
        <v>2749</v>
      </c>
    </row>
    <row r="19" spans="3:7" ht="40.5" customHeight="1" x14ac:dyDescent="0.25">
      <c r="C19" s="79" t="s">
        <v>1232</v>
      </c>
      <c r="D19" s="119" t="s">
        <v>3403</v>
      </c>
    </row>
    <row r="20" spans="3:7" ht="40.5" customHeight="1" x14ac:dyDescent="0.25">
      <c r="C20" s="79" t="s">
        <v>1229</v>
      </c>
      <c r="D20" s="119" t="s">
        <v>3058</v>
      </c>
    </row>
    <row r="21" spans="3:7" ht="40.5" customHeight="1" x14ac:dyDescent="0.25">
      <c r="C21" s="79" t="s">
        <v>1233</v>
      </c>
      <c r="D21" s="119" t="s">
        <v>3060</v>
      </c>
    </row>
    <row r="22" spans="3:7" ht="40.5" customHeight="1" x14ac:dyDescent="0.25">
      <c r="C22" s="79" t="s">
        <v>1234</v>
      </c>
      <c r="D22" s="119" t="s">
        <v>3404</v>
      </c>
    </row>
    <row r="45" spans="2:8" s="19" customFormat="1" ht="17.25" x14ac:dyDescent="0.3">
      <c r="B45" s="213"/>
      <c r="C45" s="234" t="s">
        <v>981</v>
      </c>
      <c r="D45" s="235"/>
      <c r="E45" s="235"/>
      <c r="F45" s="235"/>
      <c r="G45" s="236"/>
      <c r="H45" s="235"/>
    </row>
    <row r="46" spans="2:8" s="19" customFormat="1" ht="16.5" x14ac:dyDescent="0.3"/>
    <row r="47" spans="2:8" s="19" customFormat="1" ht="50.25" customHeight="1" x14ac:dyDescent="0.3">
      <c r="C47" s="937" t="s">
        <v>3089</v>
      </c>
      <c r="D47" s="938"/>
      <c r="E47" s="938"/>
      <c r="F47" s="938"/>
      <c r="G47" s="938"/>
      <c r="H47" s="282"/>
    </row>
    <row r="48" spans="2:8" s="19" customFormat="1" ht="16.5" x14ac:dyDescent="0.3"/>
    <row r="49" spans="3:6" s="19" customFormat="1" ht="17.25" x14ac:dyDescent="0.3">
      <c r="C49" s="238" t="s">
        <v>971</v>
      </c>
    </row>
    <row r="51" spans="3:6" x14ac:dyDescent="0.25">
      <c r="C51" s="325"/>
      <c r="D51" s="325" t="s">
        <v>814</v>
      </c>
    </row>
    <row r="52" spans="3:6" ht="39" customHeight="1" x14ac:dyDescent="0.25">
      <c r="C52" s="339" t="s">
        <v>1235</v>
      </c>
      <c r="D52" s="119" t="s">
        <v>3405</v>
      </c>
      <c r="E52" s="454"/>
      <c r="F52" s="573"/>
    </row>
  </sheetData>
  <sheetProtection formatColumns="0"/>
  <mergeCells count="2">
    <mergeCell ref="C10:G10"/>
    <mergeCell ref="C47:G47"/>
  </mergeCells>
  <pageMargins left="0.70866141732283472" right="0.70866141732283472" top="0.74803149606299213" bottom="0.74803149606299213" header="0.31496062992125984" footer="0.31496062992125984"/>
  <pageSetup paperSize="9" scale="67" fitToHeight="0" orientation="landscape" r:id="rId1"/>
  <headerFooter scaleWithDoc="0">
    <oddHeader>&amp;R&amp;F</oddHeader>
    <oddFooter>&amp;L&amp;D &amp;T&amp;C&amp;1#&amp;"Calibri,Regular"&amp;10 Classification: Confidential&amp;RPage &amp;P of &amp;N</oddFooter>
  </headerFooter>
  <rowBreaks count="1" manualBreakCount="1">
    <brk id="23" max="9" man="1"/>
  </rowBreaks>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27">
    <tabColor rgb="FFFFFF00"/>
    <pageSetUpPr fitToPage="1"/>
  </sheetPr>
  <dimension ref="A1:M120"/>
  <sheetViews>
    <sheetView showGridLines="0" zoomScaleNormal="100" workbookViewId="0"/>
  </sheetViews>
  <sheetFormatPr defaultRowHeight="15" x14ac:dyDescent="0.25"/>
  <cols>
    <col min="1" max="1" width="5" style="2" bestFit="1" customWidth="1"/>
    <col min="2" max="2" width="4.28515625" style="2" customWidth="1"/>
    <col min="3" max="3" width="39.140625" style="2" bestFit="1" customWidth="1"/>
    <col min="4" max="5" width="52.28515625" style="2" bestFit="1" customWidth="1"/>
    <col min="6" max="7" width="22.42578125" style="2" customWidth="1"/>
    <col min="8" max="9" width="41" style="2" customWidth="1"/>
    <col min="10" max="10" width="6.5703125" style="2" customWidth="1"/>
    <col min="11" max="13" width="9.140625" style="2" hidden="1" customWidth="1"/>
  </cols>
  <sheetData>
    <row r="1" spans="1:13" s="19" customFormat="1" ht="38.25" customHeight="1" x14ac:dyDescent="0.3"/>
    <row r="2" spans="1:13" s="19" customFormat="1" ht="16.5" x14ac:dyDescent="0.3"/>
    <row r="3" spans="1:13" s="19" customFormat="1" ht="20.25" x14ac:dyDescent="0.35">
      <c r="B3" s="210"/>
      <c r="C3" s="232" t="s">
        <v>83</v>
      </c>
      <c r="D3" s="211"/>
      <c r="E3" s="211"/>
      <c r="F3" s="211"/>
      <c r="G3" s="233"/>
      <c r="H3" s="155"/>
      <c r="I3" s="155" t="s">
        <v>124</v>
      </c>
      <c r="J3" s="156" t="str">
        <f>'010'!E8</f>
        <v>1234</v>
      </c>
    </row>
    <row r="4" spans="1:13" s="19" customFormat="1" ht="16.5" x14ac:dyDescent="0.3">
      <c r="B4" s="213"/>
      <c r="C4" s="213"/>
      <c r="D4" s="214"/>
      <c r="E4" s="214"/>
      <c r="F4" s="214"/>
    </row>
    <row r="5" spans="1:13" s="19" customFormat="1" ht="17.25" x14ac:dyDescent="0.3">
      <c r="B5" s="213"/>
      <c r="C5" s="271" t="s">
        <v>1277</v>
      </c>
      <c r="D5" s="211"/>
      <c r="E5" s="211"/>
      <c r="F5" s="211"/>
      <c r="G5" s="233"/>
      <c r="H5" s="233"/>
      <c r="I5" s="233"/>
    </row>
    <row r="6" spans="1:13" s="19" customFormat="1" ht="17.25" x14ac:dyDescent="0.3">
      <c r="B6" s="213"/>
      <c r="C6" s="103"/>
      <c r="D6" s="214"/>
      <c r="E6" s="214"/>
      <c r="F6" s="214"/>
      <c r="G6" s="215"/>
      <c r="H6" s="214"/>
      <c r="I6" s="102"/>
    </row>
    <row r="7" spans="1:13" s="19" customFormat="1" ht="17.25" x14ac:dyDescent="0.3">
      <c r="B7" s="213"/>
      <c r="C7" s="103"/>
      <c r="D7" s="214"/>
      <c r="E7" s="214"/>
      <c r="F7" s="214"/>
      <c r="G7" s="215"/>
      <c r="H7" s="214"/>
      <c r="I7" s="102"/>
    </row>
    <row r="8" spans="1:13" s="19" customFormat="1" ht="25.5" customHeight="1" x14ac:dyDescent="0.3">
      <c r="A8" s="102"/>
      <c r="B8" s="213"/>
      <c r="C8" s="337" t="s">
        <v>1278</v>
      </c>
      <c r="D8" s="337" t="s">
        <v>2302</v>
      </c>
      <c r="E8" s="337" t="s">
        <v>2303</v>
      </c>
      <c r="F8" s="235"/>
      <c r="G8" s="236"/>
      <c r="H8" s="1039"/>
      <c r="I8" s="237"/>
      <c r="J8" s="102"/>
    </row>
    <row r="9" spans="1:13" s="19" customFormat="1" ht="25.5" customHeight="1" x14ac:dyDescent="0.3">
      <c r="A9" s="2"/>
      <c r="C9" s="82" t="s">
        <v>1279</v>
      </c>
      <c r="D9" s="340" t="s">
        <v>3537</v>
      </c>
      <c r="E9" s="340" t="s">
        <v>3537</v>
      </c>
      <c r="H9" s="1039"/>
      <c r="J9" s="2"/>
    </row>
    <row r="10" spans="1:13" s="19" customFormat="1" ht="25.5" customHeight="1" x14ac:dyDescent="0.3">
      <c r="A10" s="2"/>
      <c r="C10" s="82" t="s">
        <v>1280</v>
      </c>
      <c r="D10" s="340" t="s">
        <v>3537</v>
      </c>
      <c r="E10" s="340" t="s">
        <v>3537</v>
      </c>
      <c r="J10" s="2"/>
    </row>
    <row r="11" spans="1:13" s="19" customFormat="1" ht="16.5" x14ac:dyDescent="0.3">
      <c r="C11" s="341"/>
      <c r="D11" s="341"/>
      <c r="E11" s="341"/>
      <c r="K11" s="342"/>
      <c r="L11" s="343" t="s">
        <v>1281</v>
      </c>
      <c r="M11" s="344" t="s">
        <v>1282</v>
      </c>
    </row>
    <row r="12" spans="1:13" s="19" customFormat="1" ht="25.5" customHeight="1" x14ac:dyDescent="0.3">
      <c r="D12" s="337" t="s">
        <v>2302</v>
      </c>
      <c r="E12" s="337" t="s">
        <v>2303</v>
      </c>
      <c r="K12" s="346" t="s">
        <v>1283</v>
      </c>
      <c r="L12" s="347">
        <v>4.9999999999999996E-2</v>
      </c>
      <c r="M12" s="348">
        <v>9.9999999999999985E-3</v>
      </c>
    </row>
    <row r="13" spans="1:13" s="19" customFormat="1" ht="25.5" customHeight="1" x14ac:dyDescent="0.3">
      <c r="B13" s="2"/>
      <c r="C13" s="349" t="s">
        <v>1092</v>
      </c>
      <c r="D13" s="350"/>
      <c r="E13" s="350"/>
      <c r="H13" s="1038"/>
      <c r="I13" s="102"/>
      <c r="K13" s="2"/>
      <c r="L13" s="2"/>
      <c r="M13" s="2"/>
    </row>
    <row r="14" spans="1:13" ht="25.5" customHeight="1" x14ac:dyDescent="0.3">
      <c r="C14" s="351" t="s">
        <v>1284</v>
      </c>
      <c r="D14" s="119" t="s">
        <v>3100</v>
      </c>
      <c r="E14" s="364"/>
      <c r="F14" s="19"/>
      <c r="G14" s="19"/>
      <c r="H14" s="1038"/>
      <c r="I14" s="19"/>
      <c r="J14" s="452"/>
    </row>
    <row r="15" spans="1:13" ht="25.5" customHeight="1" x14ac:dyDescent="0.3">
      <c r="C15" s="351" t="s">
        <v>1285</v>
      </c>
      <c r="D15" s="119" t="s">
        <v>3043</v>
      </c>
      <c r="E15" s="340" t="s">
        <v>3537</v>
      </c>
      <c r="F15" s="19"/>
      <c r="G15" s="19"/>
      <c r="H15" s="1038"/>
      <c r="I15" s="19"/>
      <c r="J15" s="452"/>
      <c r="K15" s="352" t="s">
        <v>1286</v>
      </c>
      <c r="L15" s="352" t="s">
        <v>1287</v>
      </c>
    </row>
    <row r="16" spans="1:13" ht="25.5" customHeight="1" x14ac:dyDescent="0.3">
      <c r="C16" s="349" t="s">
        <v>1093</v>
      </c>
      <c r="D16" s="353"/>
      <c r="E16" s="353"/>
      <c r="F16" s="19"/>
      <c r="G16" s="19"/>
      <c r="H16" s="1038"/>
      <c r="I16" s="19"/>
      <c r="K16" s="342">
        <v>1</v>
      </c>
      <c r="L16" s="354" t="s">
        <v>1288</v>
      </c>
    </row>
    <row r="17" spans="1:12" ht="25.5" customHeight="1" x14ac:dyDescent="0.3">
      <c r="C17" s="355" t="s">
        <v>1284</v>
      </c>
      <c r="D17" s="119" t="s">
        <v>3101</v>
      </c>
      <c r="E17" s="364"/>
      <c r="F17" s="19"/>
      <c r="G17" s="19"/>
      <c r="H17" s="19"/>
      <c r="I17" s="19"/>
      <c r="J17" s="452"/>
      <c r="K17" s="342">
        <v>2</v>
      </c>
      <c r="L17" s="354" t="s">
        <v>1289</v>
      </c>
    </row>
    <row r="18" spans="1:12" ht="25.5" customHeight="1" x14ac:dyDescent="0.3">
      <c r="C18" s="355" t="s">
        <v>1285</v>
      </c>
      <c r="D18" s="119" t="s">
        <v>3102</v>
      </c>
      <c r="E18" s="340" t="s">
        <v>3537</v>
      </c>
      <c r="F18" s="19"/>
      <c r="G18" s="19"/>
      <c r="H18" s="19"/>
      <c r="I18" s="19"/>
      <c r="J18" s="452"/>
      <c r="K18" s="342">
        <v>3</v>
      </c>
      <c r="L18" s="354" t="s">
        <v>1290</v>
      </c>
    </row>
    <row r="19" spans="1:12" ht="20.100000000000001" customHeight="1" x14ac:dyDescent="0.3">
      <c r="C19" s="19"/>
      <c r="D19" s="19"/>
      <c r="E19" s="19"/>
      <c r="F19" s="19"/>
      <c r="G19" s="19"/>
      <c r="H19" s="19"/>
      <c r="I19" s="19"/>
      <c r="K19" s="342">
        <v>4</v>
      </c>
      <c r="L19" s="354" t="s">
        <v>1291</v>
      </c>
    </row>
    <row r="20" spans="1:12" ht="20.100000000000001" customHeight="1" x14ac:dyDescent="0.25">
      <c r="C20" s="1040" t="s">
        <v>1292</v>
      </c>
      <c r="D20" s="1040"/>
      <c r="E20" s="1040"/>
      <c r="F20" s="1040"/>
      <c r="G20" s="1040"/>
      <c r="H20" s="1040"/>
      <c r="I20" s="1040"/>
      <c r="K20" s="342">
        <v>5</v>
      </c>
      <c r="L20" s="356" t="s">
        <v>1293</v>
      </c>
    </row>
    <row r="21" spans="1:12" ht="20.100000000000001" customHeight="1" x14ac:dyDescent="0.3">
      <c r="C21" s="19"/>
      <c r="D21" s="19"/>
      <c r="E21" s="19"/>
      <c r="F21" s="19"/>
      <c r="G21" s="19"/>
      <c r="H21" s="19"/>
      <c r="I21" s="19"/>
      <c r="K21" s="342">
        <v>6</v>
      </c>
      <c r="L21" s="356" t="s">
        <v>1294</v>
      </c>
    </row>
    <row r="22" spans="1:12" ht="20.100000000000001" customHeight="1" x14ac:dyDescent="0.3">
      <c r="C22" s="357"/>
      <c r="D22" s="1044"/>
      <c r="E22" s="1044"/>
      <c r="F22" s="1044"/>
      <c r="G22" s="1044"/>
      <c r="H22" s="1044"/>
      <c r="I22" s="358"/>
      <c r="K22" s="342">
        <v>7</v>
      </c>
      <c r="L22" s="354" t="s">
        <v>1295</v>
      </c>
    </row>
    <row r="23" spans="1:12" ht="63.75" customHeight="1" x14ac:dyDescent="0.25">
      <c r="C23" s="345"/>
      <c r="D23" s="337" t="s">
        <v>2302</v>
      </c>
      <c r="E23" s="337" t="s">
        <v>2303</v>
      </c>
      <c r="F23" s="1045" t="str">
        <f>D23&amp;" vs. "&amp;E23</f>
        <v>This Return (Modelling YOA, Edition Number) vs. Previous Return (Modelling YOA, Edition Number)</v>
      </c>
      <c r="G23" s="1046"/>
      <c r="H23" s="337" t="str">
        <f>"Significant movements between "&amp;D23&amp;" and "&amp;E23</f>
        <v>Significant movements between This Return (Modelling YOA, Edition Number) and Previous Return (Modelling YOA, Edition Number)</v>
      </c>
      <c r="I23" s="359" t="s">
        <v>1296</v>
      </c>
      <c r="K23" s="342">
        <v>8</v>
      </c>
      <c r="L23" s="354" t="s">
        <v>1297</v>
      </c>
    </row>
    <row r="24" spans="1:12" ht="25.5" customHeight="1" x14ac:dyDescent="0.25">
      <c r="C24" s="360" t="s">
        <v>1298</v>
      </c>
      <c r="D24" s="361"/>
      <c r="E24" s="361"/>
      <c r="F24" s="362" t="s">
        <v>1299</v>
      </c>
      <c r="G24" s="362" t="s">
        <v>1300</v>
      </c>
      <c r="H24" s="362"/>
      <c r="I24" s="264"/>
      <c r="K24" s="342">
        <v>9</v>
      </c>
      <c r="L24" s="354" t="s">
        <v>1301</v>
      </c>
    </row>
    <row r="25" spans="1:12" ht="25.5" customHeight="1" x14ac:dyDescent="0.25">
      <c r="C25" s="1041" t="s">
        <v>1302</v>
      </c>
      <c r="D25" s="1042"/>
      <c r="E25" s="1042"/>
      <c r="F25" s="1042"/>
      <c r="G25" s="1042"/>
      <c r="H25" s="1042"/>
      <c r="I25" s="1043"/>
      <c r="K25" s="342">
        <v>10</v>
      </c>
      <c r="L25" s="356" t="s">
        <v>1303</v>
      </c>
    </row>
    <row r="26" spans="1:12" ht="25.5" customHeight="1" x14ac:dyDescent="0.25">
      <c r="C26" s="1032" t="s">
        <v>1304</v>
      </c>
      <c r="D26" s="1033"/>
      <c r="E26" s="1033"/>
      <c r="F26" s="1033"/>
      <c r="G26" s="1033"/>
      <c r="H26" s="1033"/>
      <c r="I26" s="1034"/>
      <c r="K26" s="342">
        <v>11</v>
      </c>
      <c r="L26" s="356" t="s">
        <v>1305</v>
      </c>
    </row>
    <row r="27" spans="1:12" ht="25.5" customHeight="1" x14ac:dyDescent="0.25">
      <c r="C27" s="363" t="s">
        <v>1306</v>
      </c>
      <c r="D27" s="119" t="s">
        <v>3048</v>
      </c>
      <c r="E27" s="364"/>
      <c r="F27" s="119"/>
      <c r="G27" s="322" t="str">
        <f t="shared" ref="G27:G35" si="0">IFERROR((D27-E27)/E27,"")</f>
        <v/>
      </c>
      <c r="H27" s="97"/>
      <c r="I27" s="365" t="s">
        <v>31</v>
      </c>
    </row>
    <row r="28" spans="1:12" ht="56.25" customHeight="1" x14ac:dyDescent="0.25">
      <c r="A28" s="326"/>
      <c r="C28" s="363" t="s">
        <v>1307</v>
      </c>
      <c r="D28" s="139" t="s">
        <v>3434</v>
      </c>
      <c r="E28" s="642" t="s">
        <v>3538</v>
      </c>
      <c r="F28" s="119"/>
      <c r="G28" s="322" t="str">
        <f t="shared" si="0"/>
        <v/>
      </c>
      <c r="H28" s="97"/>
      <c r="I28" s="365" t="s">
        <v>31</v>
      </c>
      <c r="J28" s="326"/>
    </row>
    <row r="29" spans="1:12" ht="36.75" customHeight="1" x14ac:dyDescent="0.25">
      <c r="A29" s="453"/>
      <c r="C29" s="363" t="s">
        <v>1308</v>
      </c>
      <c r="D29" s="139" t="s">
        <v>3431</v>
      </c>
      <c r="E29" s="139"/>
      <c r="F29" s="119"/>
      <c r="G29" s="322" t="str">
        <f t="shared" si="0"/>
        <v/>
      </c>
      <c r="H29" s="97"/>
      <c r="I29" s="365" t="s">
        <v>31</v>
      </c>
      <c r="J29" s="453"/>
    </row>
    <row r="30" spans="1:12" ht="49.5" customHeight="1" x14ac:dyDescent="0.25">
      <c r="A30" s="453"/>
      <c r="C30" s="363" t="s">
        <v>1309</v>
      </c>
      <c r="D30" s="139" t="s">
        <v>3435</v>
      </c>
      <c r="E30" s="139"/>
      <c r="F30" s="119"/>
      <c r="G30" s="322" t="str">
        <f t="shared" si="0"/>
        <v/>
      </c>
      <c r="H30" s="97"/>
      <c r="I30" s="365" t="s">
        <v>31</v>
      </c>
      <c r="J30" s="453"/>
    </row>
    <row r="31" spans="1:12" ht="25.5" customHeight="1" x14ac:dyDescent="0.25">
      <c r="C31" s="363" t="s">
        <v>1310</v>
      </c>
      <c r="D31" s="119" t="s">
        <v>3436</v>
      </c>
      <c r="E31" s="119"/>
      <c r="F31" s="119"/>
      <c r="G31" s="322" t="str">
        <f t="shared" si="0"/>
        <v/>
      </c>
      <c r="H31" s="97"/>
      <c r="I31" s="365" t="s">
        <v>31</v>
      </c>
    </row>
    <row r="32" spans="1:12" ht="25.5" customHeight="1" x14ac:dyDescent="0.25">
      <c r="C32" s="363" t="s">
        <v>1311</v>
      </c>
      <c r="D32" s="119" t="s">
        <v>3437</v>
      </c>
      <c r="E32" s="119"/>
      <c r="F32" s="119"/>
      <c r="G32" s="322" t="str">
        <f t="shared" si="0"/>
        <v/>
      </c>
      <c r="H32" s="97"/>
      <c r="I32" s="365" t="s">
        <v>31</v>
      </c>
    </row>
    <row r="33" spans="1:10" ht="25.5" customHeight="1" x14ac:dyDescent="0.25">
      <c r="C33" s="363" t="s">
        <v>1312</v>
      </c>
      <c r="D33" s="119" t="s">
        <v>3481</v>
      </c>
      <c r="E33" s="364" t="s">
        <v>31</v>
      </c>
      <c r="F33" s="119"/>
      <c r="G33" s="322" t="str">
        <f t="shared" si="0"/>
        <v/>
      </c>
      <c r="H33" s="97"/>
      <c r="I33" s="365" t="s">
        <v>31</v>
      </c>
    </row>
    <row r="34" spans="1:10" ht="25.5" customHeight="1" x14ac:dyDescent="0.25">
      <c r="A34" s="452"/>
      <c r="C34" s="363" t="s">
        <v>1313</v>
      </c>
      <c r="D34" s="139" t="s">
        <v>3432</v>
      </c>
      <c r="E34" s="139"/>
      <c r="F34" s="119"/>
      <c r="G34" s="322" t="str">
        <f t="shared" si="0"/>
        <v/>
      </c>
      <c r="H34" s="97"/>
      <c r="I34" s="365" t="s">
        <v>31</v>
      </c>
      <c r="J34" s="452"/>
    </row>
    <row r="35" spans="1:10" ht="25.5" customHeight="1" x14ac:dyDescent="0.25">
      <c r="A35" s="452"/>
      <c r="C35" s="363" t="s">
        <v>1314</v>
      </c>
      <c r="D35" s="139" t="s">
        <v>3433</v>
      </c>
      <c r="E35" s="139"/>
      <c r="F35" s="119"/>
      <c r="G35" s="322" t="str">
        <f t="shared" si="0"/>
        <v/>
      </c>
      <c r="H35" s="97"/>
      <c r="I35" s="365" t="s">
        <v>31</v>
      </c>
      <c r="J35" s="452"/>
    </row>
    <row r="36" spans="1:10" ht="25.5" customHeight="1" x14ac:dyDescent="0.25">
      <c r="C36" s="1035" t="s">
        <v>1315</v>
      </c>
      <c r="D36" s="1036"/>
      <c r="E36" s="1036"/>
      <c r="F36" s="1036"/>
      <c r="G36" s="1036"/>
      <c r="H36" s="1036"/>
      <c r="I36" s="1037"/>
    </row>
    <row r="37" spans="1:10" ht="25.5" customHeight="1" x14ac:dyDescent="0.25">
      <c r="C37" s="1032" t="s">
        <v>1316</v>
      </c>
      <c r="D37" s="1033"/>
      <c r="E37" s="1033"/>
      <c r="F37" s="1033"/>
      <c r="G37" s="1033"/>
      <c r="H37" s="1033"/>
      <c r="I37" s="1034"/>
    </row>
    <row r="38" spans="1:10" ht="25.5" customHeight="1" x14ac:dyDescent="0.25">
      <c r="C38" s="363" t="s">
        <v>221</v>
      </c>
      <c r="D38" s="119" t="s">
        <v>3305</v>
      </c>
      <c r="E38" s="364" t="s">
        <v>31</v>
      </c>
      <c r="F38" s="119" t="str">
        <f t="shared" ref="F38:F48" si="1">IFERROR(D38-E38,"")</f>
        <v/>
      </c>
      <c r="G38" s="322" t="str">
        <f t="shared" ref="G38:G46" si="2">IFERROR((D38-E38)/E38,"")</f>
        <v/>
      </c>
      <c r="H38" s="366" t="str">
        <f>IFERROR(CONCATENATE(IF(OR(D38="",E38=""),"",IF(D38&gt;0,IF(E38&gt;0,$L$17,$L$16),""))," ",IF(OR(G47="",G46=""),"",IF(AND($G47&lt;-$M$12,($G46)&gt;=-$M$12),L18,IF(AND($G47&lt;=$M$12,$G46&gt;$M$12),L19,"")))),"")</f>
        <v xml:space="preserve"> </v>
      </c>
      <c r="I38" s="365" t="s">
        <v>31</v>
      </c>
    </row>
    <row r="39" spans="1:10" ht="25.5" customHeight="1" x14ac:dyDescent="0.25">
      <c r="C39" s="363" t="s">
        <v>1317</v>
      </c>
      <c r="D39" s="119" t="s">
        <v>3306</v>
      </c>
      <c r="E39" s="364" t="s">
        <v>31</v>
      </c>
      <c r="F39" s="119" t="str">
        <f t="shared" si="1"/>
        <v/>
      </c>
      <c r="G39" s="322" t="str">
        <f t="shared" si="2"/>
        <v/>
      </c>
      <c r="H39" s="97"/>
      <c r="I39" s="365" t="s">
        <v>31</v>
      </c>
    </row>
    <row r="40" spans="1:10" ht="25.5" customHeight="1" x14ac:dyDescent="0.25">
      <c r="C40" s="363" t="s">
        <v>1318</v>
      </c>
      <c r="D40" s="119" t="s">
        <v>3307</v>
      </c>
      <c r="E40" s="364" t="s">
        <v>31</v>
      </c>
      <c r="F40" s="119" t="str">
        <f t="shared" si="1"/>
        <v/>
      </c>
      <c r="G40" s="322" t="str">
        <f t="shared" si="2"/>
        <v/>
      </c>
      <c r="H40" s="97"/>
      <c r="I40" s="365" t="s">
        <v>31</v>
      </c>
    </row>
    <row r="41" spans="1:10" ht="25.5" customHeight="1" x14ac:dyDescent="0.25">
      <c r="C41" s="363" t="s">
        <v>1319</v>
      </c>
      <c r="D41" s="119" t="s">
        <v>3439</v>
      </c>
      <c r="E41" s="119" t="str">
        <f>IFERROR(E40-E39,"")</f>
        <v/>
      </c>
      <c r="F41" s="119" t="str">
        <f t="shared" si="1"/>
        <v/>
      </c>
      <c r="G41" s="322" t="str">
        <f t="shared" si="2"/>
        <v/>
      </c>
      <c r="H41" s="97"/>
      <c r="I41" s="365" t="s">
        <v>31</v>
      </c>
    </row>
    <row r="42" spans="1:10" ht="25.5" customHeight="1" x14ac:dyDescent="0.25">
      <c r="C42" s="363" t="s">
        <v>1320</v>
      </c>
      <c r="D42" s="119" t="s">
        <v>3438</v>
      </c>
      <c r="E42" s="119" t="str">
        <f>IFERROR(E41/E40,"")</f>
        <v/>
      </c>
      <c r="F42" s="119" t="str">
        <f t="shared" si="1"/>
        <v/>
      </c>
      <c r="G42" s="322" t="str">
        <f t="shared" si="2"/>
        <v/>
      </c>
      <c r="H42" s="97"/>
      <c r="I42" s="365" t="s">
        <v>31</v>
      </c>
    </row>
    <row r="43" spans="1:10" ht="25.5" customHeight="1" x14ac:dyDescent="0.25">
      <c r="C43" s="363" t="s">
        <v>1278</v>
      </c>
      <c r="D43" s="119" t="s">
        <v>3441</v>
      </c>
      <c r="E43" s="119"/>
      <c r="F43" s="119" t="str">
        <f t="shared" si="1"/>
        <v/>
      </c>
      <c r="G43" s="322" t="str">
        <f t="shared" si="2"/>
        <v/>
      </c>
      <c r="H43" s="97"/>
      <c r="I43" s="365" t="s">
        <v>31</v>
      </c>
    </row>
    <row r="44" spans="1:10" ht="25.5" customHeight="1" x14ac:dyDescent="0.25">
      <c r="C44" s="363" t="s">
        <v>1321</v>
      </c>
      <c r="D44" s="119" t="s">
        <v>3440</v>
      </c>
      <c r="E44" s="119" t="str">
        <f>IFERROR(E39+E43,"")</f>
        <v/>
      </c>
      <c r="F44" s="119" t="str">
        <f t="shared" si="1"/>
        <v/>
      </c>
      <c r="G44" s="322" t="str">
        <f t="shared" si="2"/>
        <v/>
      </c>
      <c r="H44" s="97"/>
      <c r="I44" s="365" t="s">
        <v>31</v>
      </c>
    </row>
    <row r="45" spans="1:10" ht="25.5" customHeight="1" x14ac:dyDescent="0.25">
      <c r="C45" s="363" t="s">
        <v>1322</v>
      </c>
      <c r="D45" s="119" t="s">
        <v>3442</v>
      </c>
      <c r="E45" s="119" t="str">
        <f>IFERROR(E33+E44,"")</f>
        <v/>
      </c>
      <c r="F45" s="119" t="str">
        <f t="shared" si="1"/>
        <v/>
      </c>
      <c r="G45" s="322" t="str">
        <f t="shared" si="2"/>
        <v/>
      </c>
      <c r="H45" s="97"/>
      <c r="I45" s="365" t="s">
        <v>31</v>
      </c>
    </row>
    <row r="46" spans="1:10" ht="25.5" customHeight="1" x14ac:dyDescent="0.25">
      <c r="C46" s="363" t="s">
        <v>1323</v>
      </c>
      <c r="D46" s="119" t="s">
        <v>3454</v>
      </c>
      <c r="E46" s="119" t="str">
        <f>IFERROR(E38/E31,"")</f>
        <v/>
      </c>
      <c r="F46" s="119" t="str">
        <f t="shared" si="1"/>
        <v/>
      </c>
      <c r="G46" s="322" t="str">
        <f t="shared" si="2"/>
        <v/>
      </c>
      <c r="H46" s="366" t="str">
        <f>IFERROR(IF(ABS($G46)&gt;$L$12,IF($G46&gt;0,$L$26,$L$25),""),"")</f>
        <v/>
      </c>
      <c r="I46" s="365" t="s">
        <v>31</v>
      </c>
    </row>
    <row r="47" spans="1:10" ht="34.5" customHeight="1" x14ac:dyDescent="0.25">
      <c r="C47" s="363" t="s">
        <v>1324</v>
      </c>
      <c r="D47" s="119" t="s">
        <v>3452</v>
      </c>
      <c r="E47" s="119" t="str">
        <f>IFERROR(E45/E31,"")</f>
        <v/>
      </c>
      <c r="F47" s="119" t="str">
        <f t="shared" si="1"/>
        <v/>
      </c>
      <c r="G47" s="322"/>
      <c r="H47" s="366" t="str">
        <f>IFERROR(IF(ABS($G47)&gt;$L$12,IF($G47&gt;0,$L$21,$L$20),""),"")</f>
        <v/>
      </c>
      <c r="I47" s="365" t="s">
        <v>31</v>
      </c>
    </row>
    <row r="48" spans="1:10" ht="36" customHeight="1" x14ac:dyDescent="0.25">
      <c r="C48" s="363" t="s">
        <v>1325</v>
      </c>
      <c r="D48" s="119" t="s">
        <v>3453</v>
      </c>
      <c r="E48" s="119" t="str">
        <f>IFERROR(E45/E32,"")</f>
        <v/>
      </c>
      <c r="F48" s="119" t="str">
        <f t="shared" si="1"/>
        <v/>
      </c>
      <c r="G48" s="322" t="str">
        <f>IFERROR((D48-E48)/E48,"")</f>
        <v/>
      </c>
      <c r="H48" s="97"/>
      <c r="I48" s="365" t="s">
        <v>31</v>
      </c>
    </row>
    <row r="49" spans="1:10" ht="25.5" customHeight="1" x14ac:dyDescent="0.25">
      <c r="C49" s="1029" t="s">
        <v>1091</v>
      </c>
      <c r="D49" s="1030"/>
      <c r="E49" s="1030"/>
      <c r="F49" s="1030"/>
      <c r="G49" s="1030"/>
      <c r="H49" s="1030"/>
      <c r="I49" s="1031"/>
    </row>
    <row r="50" spans="1:10" ht="25.5" customHeight="1" x14ac:dyDescent="0.25">
      <c r="C50" s="363" t="s">
        <v>221</v>
      </c>
      <c r="D50" s="119" t="s">
        <v>3406</v>
      </c>
      <c r="E50" s="364"/>
      <c r="F50" s="119" t="str">
        <f t="shared" ref="F50:F58" si="3">IFERROR(D50-E50,"")</f>
        <v/>
      </c>
      <c r="G50" s="322" t="str">
        <f t="shared" ref="G50:G58" si="4">IFERROR((D50-E50)/E50,"")</f>
        <v/>
      </c>
      <c r="H50" s="366" t="str">
        <f>IFERROR(CONCATENATE(IF(OR(D50="",E50=""),"",IF(D50&gt;0,IF(E50&gt;0,$L$17,$L$16),""))," ",IF(OR(G57="",G56=""),"",IF(AND($G57&lt;-$M$12,($G56)&gt;=$M$12),$L$18,IF(AND($G57&lt;=$M$12,$G56&gt;$M$12),$L$19,"")))),"")</f>
        <v xml:space="preserve"> </v>
      </c>
      <c r="I50" s="365" t="s">
        <v>31</v>
      </c>
    </row>
    <row r="51" spans="1:10" ht="25.5" customHeight="1" x14ac:dyDescent="0.25">
      <c r="C51" s="363" t="s">
        <v>1326</v>
      </c>
      <c r="D51" s="119" t="s">
        <v>3482</v>
      </c>
      <c r="E51" s="364" t="s">
        <v>31</v>
      </c>
      <c r="F51" s="119" t="str">
        <f t="shared" si="3"/>
        <v/>
      </c>
      <c r="G51" s="322" t="str">
        <f t="shared" si="4"/>
        <v/>
      </c>
      <c r="H51" s="97"/>
      <c r="I51" s="365" t="s">
        <v>31</v>
      </c>
    </row>
    <row r="52" spans="1:10" ht="25.5" customHeight="1" x14ac:dyDescent="0.25">
      <c r="A52" s="452"/>
      <c r="C52" s="363" t="s">
        <v>1327</v>
      </c>
      <c r="D52" s="119" t="s">
        <v>3443</v>
      </c>
      <c r="E52" s="139"/>
      <c r="F52" s="119" t="str">
        <f t="shared" si="3"/>
        <v/>
      </c>
      <c r="G52" s="322" t="str">
        <f t="shared" si="4"/>
        <v/>
      </c>
      <c r="H52" s="97"/>
      <c r="I52" s="365" t="s">
        <v>31</v>
      </c>
      <c r="J52" s="452"/>
    </row>
    <row r="53" spans="1:10" ht="25.5" customHeight="1" x14ac:dyDescent="0.25">
      <c r="C53" s="363" t="s">
        <v>1319</v>
      </c>
      <c r="D53" s="119" t="s">
        <v>3444</v>
      </c>
      <c r="E53" s="119" t="str">
        <f>IFERROR(E52-E51,"")</f>
        <v/>
      </c>
      <c r="F53" s="119" t="str">
        <f t="shared" si="3"/>
        <v/>
      </c>
      <c r="G53" s="322" t="str">
        <f t="shared" si="4"/>
        <v/>
      </c>
      <c r="H53" s="97"/>
      <c r="I53" s="365" t="s">
        <v>31</v>
      </c>
    </row>
    <row r="54" spans="1:10" ht="33.75" customHeight="1" x14ac:dyDescent="0.25">
      <c r="C54" s="363" t="s">
        <v>1320</v>
      </c>
      <c r="D54" s="119" t="s">
        <v>3478</v>
      </c>
      <c r="E54" s="119" t="str">
        <f>IFERROR(E53/E52,"")</f>
        <v/>
      </c>
      <c r="F54" s="119" t="str">
        <f t="shared" si="3"/>
        <v/>
      </c>
      <c r="G54" s="322" t="str">
        <f t="shared" si="4"/>
        <v/>
      </c>
      <c r="H54" s="366" t="str">
        <f>IFERROR(CONCATENATE(IF((D51+D33)&lt;D61,"Premium risk exceeds Insurance risk + RM",""),"   ",IF((D51&lt;D67),"Reserve risk exceeds Insurance risk","")),"")</f>
        <v/>
      </c>
      <c r="I54" s="365" t="s">
        <v>31</v>
      </c>
    </row>
    <row r="55" spans="1:10" ht="25.5" customHeight="1" x14ac:dyDescent="0.25">
      <c r="C55" s="363" t="s">
        <v>1328</v>
      </c>
      <c r="D55" s="119" t="s">
        <v>3445</v>
      </c>
      <c r="E55" s="119" t="str">
        <f>IFERROR(E51+E33,"")</f>
        <v/>
      </c>
      <c r="F55" s="119" t="str">
        <f t="shared" si="3"/>
        <v/>
      </c>
      <c r="G55" s="322" t="str">
        <f t="shared" si="4"/>
        <v/>
      </c>
      <c r="H55" s="97"/>
      <c r="I55" s="365" t="s">
        <v>31</v>
      </c>
    </row>
    <row r="56" spans="1:10" ht="30.75" customHeight="1" x14ac:dyDescent="0.25">
      <c r="C56" s="363" t="s">
        <v>1323</v>
      </c>
      <c r="D56" s="119" t="s">
        <v>3446</v>
      </c>
      <c r="E56" s="119" t="str">
        <f>IFERROR(E50/E31,"")</f>
        <v/>
      </c>
      <c r="F56" s="119" t="str">
        <f t="shared" si="3"/>
        <v/>
      </c>
      <c r="G56" s="322" t="str">
        <f t="shared" si="4"/>
        <v/>
      </c>
      <c r="H56" s="366" t="str">
        <f>IFERROR(IF(ABS($G56)&gt;$L$12,IF($G56&gt;0,$L$26,$L$25),""),"")</f>
        <v/>
      </c>
      <c r="I56" s="365" t="s">
        <v>31</v>
      </c>
    </row>
    <row r="57" spans="1:10" ht="30.75" customHeight="1" x14ac:dyDescent="0.25">
      <c r="C57" s="363" t="s">
        <v>1329</v>
      </c>
      <c r="D57" s="119" t="s">
        <v>3450</v>
      </c>
      <c r="E57" s="119" t="str">
        <f>IFERROR(E55/E31,"")</f>
        <v/>
      </c>
      <c r="F57" s="119" t="str">
        <f t="shared" si="3"/>
        <v/>
      </c>
      <c r="G57" s="322" t="str">
        <f t="shared" si="4"/>
        <v/>
      </c>
      <c r="H57" s="366" t="str">
        <f>IFERROR(IF(ABS($G57)&gt;$L$12,IF($G57&gt;0,$L$21,$L$20),""),"")</f>
        <v/>
      </c>
      <c r="I57" s="365" t="s">
        <v>31</v>
      </c>
    </row>
    <row r="58" spans="1:10" ht="30.75" customHeight="1" x14ac:dyDescent="0.25">
      <c r="C58" s="363" t="s">
        <v>1330</v>
      </c>
      <c r="D58" s="119" t="s">
        <v>3451</v>
      </c>
      <c r="E58" s="119" t="str">
        <f>IFERROR(E55/E32,"")</f>
        <v/>
      </c>
      <c r="F58" s="119" t="str">
        <f t="shared" si="3"/>
        <v/>
      </c>
      <c r="G58" s="322" t="str">
        <f t="shared" si="4"/>
        <v/>
      </c>
      <c r="H58" s="97"/>
      <c r="I58" s="365" t="s">
        <v>31</v>
      </c>
    </row>
    <row r="59" spans="1:10" ht="25.5" customHeight="1" x14ac:dyDescent="0.25">
      <c r="C59" s="1029" t="s">
        <v>1092</v>
      </c>
      <c r="D59" s="1030"/>
      <c r="E59" s="1030"/>
      <c r="F59" s="1030"/>
      <c r="G59" s="1030"/>
      <c r="H59" s="1030"/>
      <c r="I59" s="1031"/>
    </row>
    <row r="60" spans="1:10" ht="25.5" customHeight="1" x14ac:dyDescent="0.25">
      <c r="C60" s="363" t="s">
        <v>221</v>
      </c>
      <c r="D60" s="119" t="s">
        <v>3100</v>
      </c>
      <c r="E60" s="367" t="s">
        <v>31</v>
      </c>
      <c r="F60" s="119" t="str">
        <f>IFERROR(D60-E60,"")</f>
        <v/>
      </c>
      <c r="G60" s="322" t="str">
        <f>IFERROR((D60-E60)/E60,"")</f>
        <v/>
      </c>
      <c r="H60" s="366" t="str">
        <f>IFERROR(CONCATENATE(IF(OR(D60="",E60=""),"",IF(D60&gt;0,IF(E60&gt;0,$L$17,$L$16),""))," ",IF(OR(G63="",G62=""),"",IF(AND($G63&lt;-$M$12,($F62)&gt;=$M$12),$L$18,IF(AND($G63&lt;=$M$12,$G62&gt;$M$12),$L$19,"")))),"")</f>
        <v xml:space="preserve"> </v>
      </c>
      <c r="I60" s="365" t="s">
        <v>31</v>
      </c>
    </row>
    <row r="61" spans="1:10" ht="25.5" customHeight="1" x14ac:dyDescent="0.25">
      <c r="C61" s="363" t="s">
        <v>1326</v>
      </c>
      <c r="D61" s="119" t="s">
        <v>3407</v>
      </c>
      <c r="E61" s="367" t="s">
        <v>31</v>
      </c>
      <c r="F61" s="119" t="str">
        <f>IFERROR(D61-E61,"")</f>
        <v/>
      </c>
      <c r="G61" s="322" t="str">
        <f>IFERROR((D61-E61)/E61,"")</f>
        <v/>
      </c>
      <c r="H61" s="97"/>
      <c r="I61" s="365" t="s">
        <v>31</v>
      </c>
    </row>
    <row r="62" spans="1:10" ht="25.5" customHeight="1" x14ac:dyDescent="0.25">
      <c r="C62" s="363" t="s">
        <v>1331</v>
      </c>
      <c r="D62" s="119" t="s">
        <v>3447</v>
      </c>
      <c r="E62" s="368" t="str">
        <f>IFERROR(E60/E27,"")</f>
        <v/>
      </c>
      <c r="F62" s="119" t="str">
        <f>IFERROR(D62-E62,"")</f>
        <v/>
      </c>
      <c r="G62" s="322" t="str">
        <f>IFERROR((D62-E62)/E62,"")</f>
        <v/>
      </c>
      <c r="H62" s="366" t="str">
        <f>IFERROR(IF(ABS($G62)&gt;$L$12,IF($G62&gt;0,$L$26,$L$25),""),"")</f>
        <v/>
      </c>
      <c r="I62" s="365" t="s">
        <v>31</v>
      </c>
    </row>
    <row r="63" spans="1:10" ht="25.5" customHeight="1" x14ac:dyDescent="0.25">
      <c r="C63" s="363" t="s">
        <v>1332</v>
      </c>
      <c r="D63" s="119" t="s">
        <v>3448</v>
      </c>
      <c r="E63" s="368" t="str">
        <f>IFERROR($D$61/E27,"")</f>
        <v/>
      </c>
      <c r="F63" s="119" t="str">
        <f>IFERROR(D63-E63,"")</f>
        <v/>
      </c>
      <c r="G63" s="322" t="str">
        <f>IFERROR((D63-E63)/E63,"")</f>
        <v/>
      </c>
      <c r="H63" s="366" t="str">
        <f>IFERROR(IF(ABS($G63)&gt;$L$12,IF($G63&gt;0,$L$21,$L$20),""),"")</f>
        <v/>
      </c>
      <c r="I63" s="365" t="s">
        <v>31</v>
      </c>
    </row>
    <row r="64" spans="1:10" ht="25.5" customHeight="1" x14ac:dyDescent="0.25">
      <c r="C64" s="363" t="s">
        <v>1333</v>
      </c>
      <c r="D64" s="119" t="s">
        <v>3449</v>
      </c>
      <c r="E64" s="368" t="str">
        <f>IFERROR($D$61/E28,"")</f>
        <v/>
      </c>
      <c r="F64" s="119" t="str">
        <f>IFERROR(D64-E64,"")</f>
        <v/>
      </c>
      <c r="G64" s="322" t="str">
        <f>IFERROR((D64-E64)/E64,"")</f>
        <v/>
      </c>
      <c r="H64" s="97"/>
      <c r="I64" s="365" t="s">
        <v>31</v>
      </c>
    </row>
    <row r="65" spans="3:9" ht="25.5" customHeight="1" x14ac:dyDescent="0.25">
      <c r="C65" s="1029" t="s">
        <v>1093</v>
      </c>
      <c r="D65" s="1030"/>
      <c r="E65" s="1030"/>
      <c r="F65" s="1030"/>
      <c r="G65" s="1030"/>
      <c r="H65" s="1030"/>
      <c r="I65" s="1030"/>
    </row>
    <row r="66" spans="3:9" ht="25.5" customHeight="1" x14ac:dyDescent="0.25">
      <c r="C66" s="363" t="s">
        <v>221</v>
      </c>
      <c r="D66" s="119" t="s">
        <v>3101</v>
      </c>
      <c r="E66" s="367" t="s">
        <v>31</v>
      </c>
      <c r="F66" s="368" t="str">
        <f t="shared" ref="F66:F72" si="5">IFERROR(D66-E66,"")</f>
        <v/>
      </c>
      <c r="G66" s="322" t="str">
        <f t="shared" ref="G66:G72" si="6">IFERROR((D66-E66)/E66,"")</f>
        <v/>
      </c>
      <c r="H66" s="366" t="str">
        <f>IFERROR(CONCATENATE(IF(OR(D66="",E66=""),"",IF(D66&gt;0,IF(E66&gt;0,$L$17,$L$16),""))," ",IF(OR(G71="",G69=""),"",IF(AND($G71&lt;-$M$12,($G69)&gt;=$M$12),$L$18,IF(AND($G71&lt;=$M$12,$G69&gt;$M$12),$L$19,"")))),"")</f>
        <v xml:space="preserve"> </v>
      </c>
      <c r="I66" s="365" t="s">
        <v>31</v>
      </c>
    </row>
    <row r="67" spans="3:9" ht="25.5" customHeight="1" x14ac:dyDescent="0.25">
      <c r="C67" s="363" t="s">
        <v>1326</v>
      </c>
      <c r="D67" s="119" t="s">
        <v>3408</v>
      </c>
      <c r="E67" s="367" t="s">
        <v>31</v>
      </c>
      <c r="F67" s="119" t="str">
        <f t="shared" si="5"/>
        <v/>
      </c>
      <c r="G67" s="322" t="str">
        <f t="shared" si="6"/>
        <v/>
      </c>
      <c r="H67" s="97"/>
      <c r="I67" s="365" t="s">
        <v>31</v>
      </c>
    </row>
    <row r="68" spans="3:9" ht="25.5" customHeight="1" x14ac:dyDescent="0.25">
      <c r="C68" s="363" t="s">
        <v>1334</v>
      </c>
      <c r="D68" s="119" t="s">
        <v>3479</v>
      </c>
      <c r="E68" s="368" t="str">
        <f>IFERROR(E66+E33,"")</f>
        <v/>
      </c>
      <c r="F68" s="119" t="str">
        <f t="shared" si="5"/>
        <v/>
      </c>
      <c r="G68" s="322" t="str">
        <f t="shared" si="6"/>
        <v/>
      </c>
      <c r="H68" s="97"/>
      <c r="I68" s="365" t="s">
        <v>31</v>
      </c>
    </row>
    <row r="69" spans="3:9" ht="25.5" customHeight="1" x14ac:dyDescent="0.25">
      <c r="C69" s="363" t="s">
        <v>1335</v>
      </c>
      <c r="D69" s="119" t="s">
        <v>3455</v>
      </c>
      <c r="E69" s="368" t="str">
        <f>IFERROR(E66/$D$29,"")</f>
        <v/>
      </c>
      <c r="F69" s="119" t="str">
        <f t="shared" si="5"/>
        <v/>
      </c>
      <c r="G69" s="322" t="str">
        <f t="shared" si="6"/>
        <v/>
      </c>
      <c r="H69" s="366"/>
      <c r="I69" s="365" t="s">
        <v>31</v>
      </c>
    </row>
    <row r="70" spans="3:9" ht="25.5" customHeight="1" x14ac:dyDescent="0.25">
      <c r="C70" s="363" t="s">
        <v>1336</v>
      </c>
      <c r="D70" s="119" t="s">
        <v>3456</v>
      </c>
      <c r="E70" s="368" t="str">
        <f>IFERROR(E67/$D$29,"")</f>
        <v/>
      </c>
      <c r="F70" s="119" t="str">
        <f t="shared" si="5"/>
        <v/>
      </c>
      <c r="G70" s="322" t="str">
        <f t="shared" si="6"/>
        <v/>
      </c>
      <c r="H70" s="97"/>
      <c r="I70" s="365" t="s">
        <v>31</v>
      </c>
    </row>
    <row r="71" spans="3:9" ht="25.5" customHeight="1" x14ac:dyDescent="0.25">
      <c r="C71" s="363" t="s">
        <v>1337</v>
      </c>
      <c r="D71" s="119" t="s">
        <v>3457</v>
      </c>
      <c r="E71" s="368" t="str">
        <f>IFERROR(E68/$D$29,"")</f>
        <v/>
      </c>
      <c r="F71" s="119" t="str">
        <f t="shared" si="5"/>
        <v/>
      </c>
      <c r="G71" s="322" t="str">
        <f t="shared" si="6"/>
        <v/>
      </c>
      <c r="H71" s="366"/>
      <c r="I71" s="365" t="s">
        <v>31</v>
      </c>
    </row>
    <row r="72" spans="3:9" ht="25.5" customHeight="1" x14ac:dyDescent="0.25">
      <c r="C72" s="363" t="s">
        <v>1338</v>
      </c>
      <c r="D72" s="119" t="s">
        <v>3458</v>
      </c>
      <c r="E72" s="368" t="str">
        <f>IFERROR(E68/$D$30,"")</f>
        <v/>
      </c>
      <c r="F72" s="119" t="str">
        <f t="shared" si="5"/>
        <v/>
      </c>
      <c r="G72" s="322" t="str">
        <f t="shared" si="6"/>
        <v/>
      </c>
      <c r="H72" s="97"/>
      <c r="I72" s="365" t="s">
        <v>31</v>
      </c>
    </row>
    <row r="73" spans="3:9" ht="25.5" customHeight="1" x14ac:dyDescent="0.25">
      <c r="C73" s="1029" t="s">
        <v>1086</v>
      </c>
      <c r="D73" s="1030"/>
      <c r="E73" s="1030"/>
      <c r="F73" s="1030"/>
      <c r="G73" s="1030"/>
      <c r="H73" s="1030"/>
      <c r="I73" s="1031"/>
    </row>
    <row r="74" spans="3:9" ht="25.5" customHeight="1" x14ac:dyDescent="0.25">
      <c r="C74" s="363" t="s">
        <v>1326</v>
      </c>
      <c r="D74" s="119" t="s">
        <v>3409</v>
      </c>
      <c r="E74" s="364" t="s">
        <v>31</v>
      </c>
      <c r="F74" s="119" t="str">
        <f>IFERROR(D74-E74,"")</f>
        <v/>
      </c>
      <c r="G74" s="322" t="str">
        <f>IFERROR((D74-E74)/E74,"")</f>
        <v/>
      </c>
      <c r="H74" s="366" t="str">
        <f>IFERROR(IF(ABS($G75)&gt;$L$12,IF($G75&gt;0,$L$21,$L$20),""),"")</f>
        <v/>
      </c>
      <c r="I74" s="365" t="s">
        <v>31</v>
      </c>
    </row>
    <row r="75" spans="3:9" ht="25.5" customHeight="1" x14ac:dyDescent="0.25">
      <c r="C75" s="363" t="s">
        <v>1339</v>
      </c>
      <c r="D75" s="119" t="s">
        <v>3459</v>
      </c>
      <c r="E75" s="119" t="str">
        <f>IFERROR(E74/E34,"")</f>
        <v/>
      </c>
      <c r="F75" s="119" t="str">
        <f>IFERROR(D75-E75,"")</f>
        <v/>
      </c>
      <c r="G75" s="322" t="str">
        <f>IFERROR((D75-E75)/E75,"")</f>
        <v/>
      </c>
      <c r="H75" s="97"/>
      <c r="I75" s="365" t="s">
        <v>31</v>
      </c>
    </row>
    <row r="76" spans="3:9" ht="25.5" customHeight="1" x14ac:dyDescent="0.25">
      <c r="C76" s="1029" t="s">
        <v>1340</v>
      </c>
      <c r="D76" s="1030"/>
      <c r="E76" s="1030"/>
      <c r="F76" s="1030"/>
      <c r="G76" s="1030"/>
      <c r="H76" s="1030"/>
      <c r="I76" s="1031"/>
    </row>
    <row r="77" spans="3:9" ht="25.5" customHeight="1" x14ac:dyDescent="0.25">
      <c r="C77" s="363" t="s">
        <v>221</v>
      </c>
      <c r="D77" s="119" t="s">
        <v>3410</v>
      </c>
      <c r="E77" s="364" t="s">
        <v>31</v>
      </c>
      <c r="F77" s="119" t="str">
        <f>IFERROR(D77-E77,"")</f>
        <v/>
      </c>
      <c r="G77" s="322" t="str">
        <f>IFERROR((D77-E77)/E77,"")</f>
        <v/>
      </c>
      <c r="H77" s="366" t="str">
        <f>IFERROR(CONCATENATE(IF(OR(D77="",E77=""),"",IF(D77&gt;0,IF(E77&gt;0,$L$17,$L$16),""))," ",IF(OR(G80="",G79=""),"",IF(AND($G80&lt;-$M$12,($G79)&gt;=$M$12),$L$18,IF(AND($G80&lt;=$M$12,$G79&gt;$M$12),$L$19,"")))),"")</f>
        <v xml:space="preserve"> </v>
      </c>
      <c r="I77" s="365" t="s">
        <v>31</v>
      </c>
    </row>
    <row r="78" spans="3:9" ht="25.5" customHeight="1" x14ac:dyDescent="0.25">
      <c r="C78" s="363" t="s">
        <v>1326</v>
      </c>
      <c r="D78" s="119" t="s">
        <v>3411</v>
      </c>
      <c r="E78" s="364" t="s">
        <v>31</v>
      </c>
      <c r="F78" s="119" t="str">
        <f>IFERROR(D78-E78,"")</f>
        <v/>
      </c>
      <c r="G78" s="322" t="str">
        <f>IFERROR((D78-E78)/E78,"")</f>
        <v/>
      </c>
      <c r="H78" s="97"/>
      <c r="I78" s="365" t="s">
        <v>31</v>
      </c>
    </row>
    <row r="79" spans="3:9" ht="25.5" customHeight="1" x14ac:dyDescent="0.25">
      <c r="C79" s="363" t="s">
        <v>1341</v>
      </c>
      <c r="D79" s="119" t="s">
        <v>3460</v>
      </c>
      <c r="E79" s="119" t="str">
        <f>IFERROR(E77/E35,"")</f>
        <v/>
      </c>
      <c r="F79" s="119" t="str">
        <f>IFERROR(D79-E79,"")</f>
        <v/>
      </c>
      <c r="G79" s="322" t="str">
        <f>IFERROR((D79-E79)/E79,"")</f>
        <v/>
      </c>
      <c r="H79" s="366"/>
      <c r="I79" s="365" t="s">
        <v>31</v>
      </c>
    </row>
    <row r="80" spans="3:9" ht="25.5" customHeight="1" x14ac:dyDescent="0.25">
      <c r="C80" s="363" t="s">
        <v>1342</v>
      </c>
      <c r="D80" s="119" t="s">
        <v>3461</v>
      </c>
      <c r="E80" s="119" t="str">
        <f>IFERROR(E78/E35,"")</f>
        <v/>
      </c>
      <c r="F80" s="119" t="str">
        <f>IFERROR(D80-E80,"")</f>
        <v/>
      </c>
      <c r="G80" s="322" t="str">
        <f>IFERROR((D80-E80)/E80,"")</f>
        <v/>
      </c>
      <c r="H80" s="366"/>
      <c r="I80" s="365" t="s">
        <v>31</v>
      </c>
    </row>
    <row r="81" spans="3:9" ht="25.5" customHeight="1" x14ac:dyDescent="0.25">
      <c r="C81" s="1029" t="s">
        <v>1087</v>
      </c>
      <c r="D81" s="1030"/>
      <c r="E81" s="1030"/>
      <c r="F81" s="1030"/>
      <c r="G81" s="1030"/>
      <c r="H81" s="1030"/>
      <c r="I81" s="1031"/>
    </row>
    <row r="82" spans="3:9" ht="25.5" customHeight="1" x14ac:dyDescent="0.25">
      <c r="C82" s="369" t="s">
        <v>1326</v>
      </c>
      <c r="D82" s="119" t="s">
        <v>3412</v>
      </c>
      <c r="E82" s="364" t="s">
        <v>31</v>
      </c>
      <c r="F82" s="119" t="str">
        <f>IFERROR(D82-E82,"")</f>
        <v/>
      </c>
      <c r="G82" s="322" t="str">
        <f>IFERROR((D82-E82)/E82,"")</f>
        <v/>
      </c>
      <c r="H82" s="97"/>
      <c r="I82" s="365" t="s">
        <v>31</v>
      </c>
    </row>
    <row r="83" spans="3:9" ht="36" customHeight="1" x14ac:dyDescent="0.25">
      <c r="C83" s="369" t="s">
        <v>1343</v>
      </c>
      <c r="D83" s="119" t="s">
        <v>3462</v>
      </c>
      <c r="E83" s="119" t="str">
        <f>IFERROR(E82/E31,"")</f>
        <v/>
      </c>
      <c r="F83" s="119" t="str">
        <f>IFERROR(D83-E83,"")</f>
        <v/>
      </c>
      <c r="G83" s="322" t="str">
        <f>IFERROR((D83-E83)/E83,"")</f>
        <v/>
      </c>
      <c r="H83" s="366" t="str">
        <f>IFERROR(IF(ABS($G83)&gt;$L$12,IF($G83&gt;0,$L$21,$L$20),""),"")</f>
        <v/>
      </c>
      <c r="I83" s="365" t="s">
        <v>31</v>
      </c>
    </row>
    <row r="84" spans="3:9" ht="25.5" customHeight="1" x14ac:dyDescent="0.25">
      <c r="C84" s="1035" t="s">
        <v>1344</v>
      </c>
      <c r="D84" s="1036"/>
      <c r="E84" s="1036"/>
      <c r="F84" s="1036"/>
      <c r="G84" s="1036"/>
      <c r="H84" s="1036"/>
      <c r="I84" s="1037"/>
    </row>
    <row r="85" spans="3:9" ht="25.5" customHeight="1" x14ac:dyDescent="0.25">
      <c r="C85" s="1032" t="s">
        <v>1096</v>
      </c>
      <c r="D85" s="1033"/>
      <c r="E85" s="1033"/>
      <c r="F85" s="1033"/>
      <c r="G85" s="1033"/>
      <c r="H85" s="1033"/>
      <c r="I85" s="1034"/>
    </row>
    <row r="86" spans="3:9" ht="39" customHeight="1" x14ac:dyDescent="0.25">
      <c r="C86" s="363" t="s">
        <v>221</v>
      </c>
      <c r="D86" s="119" t="s">
        <v>3413</v>
      </c>
      <c r="E86" s="364" t="s">
        <v>31</v>
      </c>
      <c r="F86" s="119" t="str">
        <f t="shared" ref="F86:F95" si="7">IFERROR(D86-E86,"")</f>
        <v/>
      </c>
      <c r="G86" s="322" t="str">
        <f t="shared" ref="G86:G95" si="8">IFERROR((D86-E86)/E86,"")</f>
        <v/>
      </c>
      <c r="H86" s="366" t="str">
        <f>IFERROR(CONCATENATE(IF(D86="","",IF(D86&gt;0,$L$16,""))," ",IF(D86&lt;D38,$L$22,"")," ",IF(AND($G94&lt;-$M$12,($G93)&gt;=$M$12),$L$18,IF(AND($G94&lt;=$M$12,$G93&gt;$M$12),$L$19,""))),"")</f>
        <v xml:space="preserve">Mean value is a loss One year mean&gt;ultimate mean </v>
      </c>
      <c r="I86" s="365" t="s">
        <v>31</v>
      </c>
    </row>
    <row r="87" spans="3:9" ht="25.5" customHeight="1" x14ac:dyDescent="0.25">
      <c r="C87" s="363" t="s">
        <v>1345</v>
      </c>
      <c r="D87" s="119" t="s">
        <v>3414</v>
      </c>
      <c r="E87" s="364" t="s">
        <v>31</v>
      </c>
      <c r="F87" s="119" t="str">
        <f t="shared" si="7"/>
        <v/>
      </c>
      <c r="G87" s="322" t="str">
        <f t="shared" si="8"/>
        <v/>
      </c>
      <c r="H87" s="97"/>
      <c r="I87" s="365" t="s">
        <v>31</v>
      </c>
    </row>
    <row r="88" spans="3:9" ht="25.5" customHeight="1" x14ac:dyDescent="0.25">
      <c r="C88" s="363" t="s">
        <v>1278</v>
      </c>
      <c r="D88" s="119" t="s">
        <v>3463</v>
      </c>
      <c r="E88" s="119"/>
      <c r="F88" s="119" t="str">
        <f t="shared" si="7"/>
        <v/>
      </c>
      <c r="G88" s="322" t="str">
        <f t="shared" si="8"/>
        <v/>
      </c>
      <c r="H88" s="97"/>
      <c r="I88" s="365" t="s">
        <v>31</v>
      </c>
    </row>
    <row r="89" spans="3:9" ht="25.5" customHeight="1" x14ac:dyDescent="0.25">
      <c r="C89" s="363" t="s">
        <v>1346</v>
      </c>
      <c r="D89" s="119" t="s">
        <v>3464</v>
      </c>
      <c r="E89" s="119" t="str">
        <f>IFERROR(E87+E88,"")</f>
        <v/>
      </c>
      <c r="F89" s="119" t="str">
        <f t="shared" si="7"/>
        <v/>
      </c>
      <c r="G89" s="322" t="str">
        <f t="shared" si="8"/>
        <v/>
      </c>
      <c r="H89" s="97"/>
      <c r="I89" s="365" t="s">
        <v>31</v>
      </c>
    </row>
    <row r="90" spans="3:9" ht="25.5" customHeight="1" x14ac:dyDescent="0.25">
      <c r="C90" s="363" t="s">
        <v>1347</v>
      </c>
      <c r="D90" s="119" t="s">
        <v>3465</v>
      </c>
      <c r="E90" s="119" t="str">
        <f>IFERROR(+E86/E38,"")</f>
        <v/>
      </c>
      <c r="F90" s="119" t="str">
        <f t="shared" si="7"/>
        <v/>
      </c>
      <c r="G90" s="322" t="str">
        <f t="shared" si="8"/>
        <v/>
      </c>
      <c r="H90" s="97"/>
      <c r="I90" s="365" t="s">
        <v>31</v>
      </c>
    </row>
    <row r="91" spans="3:9" ht="25.5" customHeight="1" x14ac:dyDescent="0.25">
      <c r="C91" s="363" t="s">
        <v>1348</v>
      </c>
      <c r="D91" s="119" t="s">
        <v>3466</v>
      </c>
      <c r="E91" s="119" t="str">
        <f>IFERROR(E89/E44,"")</f>
        <v/>
      </c>
      <c r="F91" s="119" t="str">
        <f t="shared" si="7"/>
        <v/>
      </c>
      <c r="G91" s="322" t="str">
        <f t="shared" si="8"/>
        <v/>
      </c>
      <c r="H91" s="97"/>
      <c r="I91" s="365" t="s">
        <v>31</v>
      </c>
    </row>
    <row r="92" spans="3:9" ht="38.25" customHeight="1" x14ac:dyDescent="0.25">
      <c r="C92" s="363" t="s">
        <v>1349</v>
      </c>
      <c r="D92" s="119" t="s">
        <v>3467</v>
      </c>
      <c r="E92" s="119" t="str">
        <f>IFERROR(E90/E45,"")</f>
        <v/>
      </c>
      <c r="F92" s="119" t="str">
        <f t="shared" si="7"/>
        <v/>
      </c>
      <c r="G92" s="322" t="str">
        <f t="shared" si="8"/>
        <v/>
      </c>
      <c r="H92" s="366" t="str">
        <f>IFERROR(IF((D92)&lt;0%,$L$23,IF(D92="","",IF(D92&gt;100%,$L$24,""))),"")</f>
        <v>One year SCR compared to ultimate SCR + risk margin is greater than 100%</v>
      </c>
      <c r="I92" s="365" t="s">
        <v>31</v>
      </c>
    </row>
    <row r="93" spans="3:9" ht="25.5" customHeight="1" x14ac:dyDescent="0.25">
      <c r="C93" s="363" t="s">
        <v>1350</v>
      </c>
      <c r="D93" s="119" t="s">
        <v>3469</v>
      </c>
      <c r="E93" s="119" t="str">
        <f>IFERROR(E86/E31,"")</f>
        <v/>
      </c>
      <c r="F93" s="119" t="str">
        <f t="shared" si="7"/>
        <v/>
      </c>
      <c r="G93" s="322" t="str">
        <f t="shared" si="8"/>
        <v/>
      </c>
      <c r="H93" s="366" t="str">
        <f>IFERROR(IF(ABS($G93)&gt;$L$12,IF($G93&gt;0,$L$26,$L$25),""),"")</f>
        <v/>
      </c>
      <c r="I93" s="365" t="s">
        <v>31</v>
      </c>
    </row>
    <row r="94" spans="3:9" ht="25.5" customHeight="1" x14ac:dyDescent="0.25">
      <c r="C94" s="363" t="s">
        <v>1351</v>
      </c>
      <c r="D94" s="119" t="s">
        <v>3468</v>
      </c>
      <c r="E94" s="119" t="str">
        <f>IFERROR(E89/E31,"")</f>
        <v/>
      </c>
      <c r="F94" s="119" t="str">
        <f t="shared" si="7"/>
        <v/>
      </c>
      <c r="G94" s="322" t="str">
        <f t="shared" si="8"/>
        <v/>
      </c>
      <c r="H94" s="366" t="str">
        <f>IFERROR(IF(ABS($G94)&gt;$L$12,IF($G94&gt;0,$L$21,$L$20),""),"")</f>
        <v/>
      </c>
      <c r="I94" s="365" t="s">
        <v>31</v>
      </c>
    </row>
    <row r="95" spans="3:9" ht="25.5" customHeight="1" x14ac:dyDescent="0.25">
      <c r="C95" s="363" t="s">
        <v>1352</v>
      </c>
      <c r="D95" s="119" t="s">
        <v>3470</v>
      </c>
      <c r="E95" s="119" t="str">
        <f>IFERROR(E89/E32,"")</f>
        <v/>
      </c>
      <c r="F95" s="119" t="str">
        <f t="shared" si="7"/>
        <v/>
      </c>
      <c r="G95" s="322" t="str">
        <f t="shared" si="8"/>
        <v/>
      </c>
      <c r="H95" s="97"/>
      <c r="I95" s="365" t="s">
        <v>31</v>
      </c>
    </row>
    <row r="96" spans="3:9" ht="25.5" customHeight="1" x14ac:dyDescent="0.25">
      <c r="C96" s="1029" t="s">
        <v>1353</v>
      </c>
      <c r="D96" s="1030"/>
      <c r="E96" s="1030"/>
      <c r="F96" s="1030"/>
      <c r="G96" s="1030"/>
      <c r="H96" s="1030"/>
      <c r="I96" s="1031"/>
    </row>
    <row r="97" spans="3:9" ht="25.5" customHeight="1" x14ac:dyDescent="0.25">
      <c r="C97" s="363" t="s">
        <v>1354</v>
      </c>
      <c r="D97" s="119" t="s">
        <v>3471</v>
      </c>
      <c r="E97" s="119" t="str">
        <f>IFERROR(E33/E29,"")</f>
        <v/>
      </c>
      <c r="F97" s="119" t="str">
        <f>IFERROR(D97-E97,"")</f>
        <v/>
      </c>
      <c r="G97" s="322" t="str">
        <f>IFERROR((D97-E97)/E97,"")</f>
        <v/>
      </c>
      <c r="H97" s="97"/>
      <c r="I97" s="365" t="s">
        <v>31</v>
      </c>
    </row>
    <row r="98" spans="3:9" ht="25.5" customHeight="1" x14ac:dyDescent="0.25">
      <c r="C98" s="1029" t="s">
        <v>1092</v>
      </c>
      <c r="D98" s="1030"/>
      <c r="E98" s="1030"/>
      <c r="F98" s="1030"/>
      <c r="G98" s="1030"/>
      <c r="H98" s="1030"/>
      <c r="I98" s="1031"/>
    </row>
    <row r="99" spans="3:9" ht="25.5" customHeight="1" x14ac:dyDescent="0.25">
      <c r="C99" s="363" t="s">
        <v>1284</v>
      </c>
      <c r="D99" s="119" t="s">
        <v>3472</v>
      </c>
      <c r="E99" s="119"/>
      <c r="F99" s="119" t="str">
        <f>IFERROR(D99-E99,"")</f>
        <v/>
      </c>
      <c r="G99" s="322" t="str">
        <f>IFERROR((D99-E99)/E99,"")</f>
        <v/>
      </c>
      <c r="H99" s="366" t="str">
        <f>IFERROR(CONCATENATE(IF(D99&gt;0,$L$16,"")," ",IF(C60="","",IF(D99&lt;D56,$L$22,""))),"")</f>
        <v xml:space="preserve">Mean value is a loss </v>
      </c>
      <c r="I99" s="365" t="s">
        <v>31</v>
      </c>
    </row>
    <row r="100" spans="3:9" ht="25.5" customHeight="1" x14ac:dyDescent="0.25">
      <c r="C100" s="363" t="s">
        <v>1355</v>
      </c>
      <c r="D100" s="119" t="s">
        <v>3415</v>
      </c>
      <c r="E100" s="364" t="s">
        <v>31</v>
      </c>
      <c r="F100" s="119" t="str">
        <f>IFERROR(D100-E100,"")</f>
        <v/>
      </c>
      <c r="G100" s="322" t="str">
        <f>IFERROR((D100-E100)/E100,"")</f>
        <v/>
      </c>
      <c r="H100" s="97"/>
      <c r="I100" s="365" t="s">
        <v>31</v>
      </c>
    </row>
    <row r="101" spans="3:9" ht="25.5" customHeight="1" x14ac:dyDescent="0.25">
      <c r="C101" s="363" t="s">
        <v>1285</v>
      </c>
      <c r="D101" s="119" t="s">
        <v>3473</v>
      </c>
      <c r="E101" s="364" t="s">
        <v>31</v>
      </c>
      <c r="F101" s="119" t="str">
        <f>IFERROR(D101-E101,"")</f>
        <v/>
      </c>
      <c r="G101" s="322" t="str">
        <f>IFERROR((D101-E101)/E101,"")</f>
        <v/>
      </c>
      <c r="H101" s="97"/>
      <c r="I101" s="365" t="s">
        <v>31</v>
      </c>
    </row>
    <row r="102" spans="3:9" ht="34.5" customHeight="1" x14ac:dyDescent="0.25">
      <c r="C102" s="363" t="s">
        <v>1356</v>
      </c>
      <c r="D102" s="119" t="s">
        <v>3474</v>
      </c>
      <c r="E102" s="119" t="str">
        <f>IFERROR(E100/(E61+E101),"")</f>
        <v/>
      </c>
      <c r="F102" s="119" t="str">
        <f>IFERROR(D102-E102,"")</f>
        <v/>
      </c>
      <c r="G102" s="322" t="str">
        <f>IFERROR((D102-E102)/E102,"")</f>
        <v/>
      </c>
      <c r="H102" s="366" t="str">
        <f>IFERROR(IF(ABS($G102)&gt;$L$12,IF($G102&gt;0,$L$21,$L$20),""),"")</f>
        <v/>
      </c>
      <c r="I102" s="365" t="s">
        <v>31</v>
      </c>
    </row>
    <row r="103" spans="3:9" ht="25.5" customHeight="1" x14ac:dyDescent="0.25">
      <c r="C103" s="363" t="s">
        <v>1332</v>
      </c>
      <c r="D103" s="119" t="s">
        <v>3448</v>
      </c>
      <c r="E103" s="119" t="str">
        <f>IFERROR(E100/E27,"")</f>
        <v/>
      </c>
      <c r="F103" s="119" t="str">
        <f>IFERROR(D103-E103,"")</f>
        <v/>
      </c>
      <c r="G103" s="322" t="str">
        <f>IFERROR((D103-E103)/E103,"")</f>
        <v/>
      </c>
      <c r="H103" s="97"/>
      <c r="I103" s="365" t="s">
        <v>31</v>
      </c>
    </row>
    <row r="104" spans="3:9" ht="25.5" customHeight="1" x14ac:dyDescent="0.25">
      <c r="C104" s="1029" t="s">
        <v>1093</v>
      </c>
      <c r="D104" s="1030"/>
      <c r="E104" s="1030"/>
      <c r="F104" s="1030"/>
      <c r="G104" s="1030"/>
      <c r="H104" s="1030"/>
      <c r="I104" s="1031"/>
    </row>
    <row r="105" spans="3:9" ht="25.5" customHeight="1" x14ac:dyDescent="0.25">
      <c r="C105" s="363" t="s">
        <v>1284</v>
      </c>
      <c r="D105" s="119" t="s">
        <v>3475</v>
      </c>
      <c r="E105" s="119"/>
      <c r="F105" s="119" t="str">
        <f>IFERROR(D105-E105,"")</f>
        <v/>
      </c>
      <c r="G105" s="322" t="str">
        <f>IFERROR((D105-E105)/E105,"")</f>
        <v/>
      </c>
      <c r="H105" s="366" t="str">
        <f>IFERROR(CONCATENATE(IF(D105&gt;0,$L$16,"")," ",IF(D66="","",IF(D105&lt;D66,$L$22,""))),"")</f>
        <v xml:space="preserve">Mean value is a loss </v>
      </c>
      <c r="I105" s="365" t="s">
        <v>31</v>
      </c>
    </row>
    <row r="106" spans="3:9" ht="25.5" customHeight="1" x14ac:dyDescent="0.25">
      <c r="C106" s="363" t="s">
        <v>1326</v>
      </c>
      <c r="D106" s="119" t="s">
        <v>3416</v>
      </c>
      <c r="E106" s="364" t="s">
        <v>31</v>
      </c>
      <c r="F106" s="119" t="str">
        <f>IFERROR(D106-E106,"")</f>
        <v/>
      </c>
      <c r="G106" s="322" t="str">
        <f>IFERROR((D106-E106)/E106,"")</f>
        <v/>
      </c>
      <c r="H106" s="97"/>
      <c r="I106" s="365" t="s">
        <v>31</v>
      </c>
    </row>
    <row r="107" spans="3:9" ht="25.5" customHeight="1" x14ac:dyDescent="0.25">
      <c r="C107" s="363" t="s">
        <v>1285</v>
      </c>
      <c r="D107" s="119" t="s">
        <v>3476</v>
      </c>
      <c r="E107" s="364" t="s">
        <v>31</v>
      </c>
      <c r="F107" s="119" t="str">
        <f>IFERROR(D107-E107,"")</f>
        <v/>
      </c>
      <c r="G107" s="322" t="str">
        <f>IFERROR((D107-E107)/E107,"")</f>
        <v/>
      </c>
      <c r="H107" s="97"/>
      <c r="I107" s="365" t="s">
        <v>31</v>
      </c>
    </row>
    <row r="108" spans="3:9" ht="39.75" customHeight="1" x14ac:dyDescent="0.25">
      <c r="C108" s="363" t="s">
        <v>1356</v>
      </c>
      <c r="D108" s="119" t="s">
        <v>3477</v>
      </c>
      <c r="E108" s="119" t="str">
        <f>IFERROR(E106/(E67+E107),"")</f>
        <v/>
      </c>
      <c r="F108" s="119" t="str">
        <f>IFERROR(D108-E108,"")</f>
        <v/>
      </c>
      <c r="G108" s="322" t="str">
        <f>IFERROR((D108-E108)/E108,"")</f>
        <v/>
      </c>
      <c r="H108" s="97"/>
      <c r="I108" s="365" t="s">
        <v>31</v>
      </c>
    </row>
    <row r="109" spans="3:9" ht="25.5" customHeight="1" x14ac:dyDescent="0.25">
      <c r="C109" s="363" t="s">
        <v>1336</v>
      </c>
      <c r="D109" s="119" t="s">
        <v>3456</v>
      </c>
      <c r="E109" s="119" t="str">
        <f>IFERROR(E106/E29,"")</f>
        <v/>
      </c>
      <c r="F109" s="119" t="str">
        <f>IFERROR(D109-E109,"")</f>
        <v/>
      </c>
      <c r="G109" s="322" t="str">
        <f>IFERROR((D109-E109)/E109,"")</f>
        <v/>
      </c>
      <c r="H109" s="366" t="str">
        <f>IFERROR(IF(ABS($G109)&gt;$L$12,IF($G109&gt;0,$L$21,$L$20),""),"")</f>
        <v/>
      </c>
      <c r="I109" s="365" t="s">
        <v>31</v>
      </c>
    </row>
    <row r="110" spans="3:9" x14ac:dyDescent="0.25">
      <c r="C110" s="370"/>
      <c r="D110" s="370"/>
      <c r="E110" s="4"/>
      <c r="F110" s="370"/>
      <c r="G110" s="370"/>
      <c r="H110" s="370"/>
      <c r="I110" s="370"/>
    </row>
    <row r="111" spans="3:9" ht="15.75" x14ac:dyDescent="0.25">
      <c r="C111" s="371"/>
      <c r="D111" s="372"/>
      <c r="E111" s="372"/>
      <c r="F111" s="372"/>
      <c r="G111" s="372"/>
      <c r="H111" s="372"/>
      <c r="I111" s="372"/>
    </row>
    <row r="112" spans="3:9" x14ac:dyDescent="0.25">
      <c r="C112" s="373" t="s">
        <v>1357</v>
      </c>
      <c r="D112" s="374"/>
      <c r="E112" s="374"/>
      <c r="F112" s="370"/>
      <c r="G112" s="370"/>
      <c r="H112" s="370"/>
      <c r="I112" s="370"/>
    </row>
    <row r="113" spans="3:9" x14ac:dyDescent="0.25">
      <c r="C113" s="375" t="s">
        <v>3094</v>
      </c>
      <c r="D113" s="376"/>
      <c r="E113" s="377"/>
      <c r="F113" s="370"/>
      <c r="G113" s="370"/>
      <c r="H113" s="370"/>
      <c r="I113" s="370"/>
    </row>
    <row r="114" spans="3:9" x14ac:dyDescent="0.25">
      <c r="C114" s="375" t="s">
        <v>3095</v>
      </c>
      <c r="D114" s="376"/>
      <c r="E114" s="377"/>
      <c r="F114" s="370"/>
      <c r="G114" s="370"/>
      <c r="H114" s="370"/>
      <c r="I114" s="370"/>
    </row>
    <row r="115" spans="3:9" x14ac:dyDescent="0.25">
      <c r="C115" s="375" t="s">
        <v>3096</v>
      </c>
      <c r="D115" s="376"/>
      <c r="E115" s="377"/>
      <c r="F115" s="370"/>
      <c r="G115" s="370"/>
      <c r="H115" s="370"/>
      <c r="I115" s="370"/>
    </row>
    <row r="116" spans="3:9" x14ac:dyDescent="0.25">
      <c r="C116" s="375" t="s">
        <v>1358</v>
      </c>
      <c r="D116" s="376"/>
      <c r="E116" s="378"/>
      <c r="F116" s="379"/>
      <c r="G116" s="380"/>
      <c r="H116" s="381"/>
      <c r="I116" s="370"/>
    </row>
    <row r="117" spans="3:9" x14ac:dyDescent="0.25">
      <c r="C117" s="375" t="s">
        <v>3097</v>
      </c>
      <c r="D117" s="378"/>
      <c r="E117" s="378"/>
      <c r="F117" s="379"/>
      <c r="G117" s="380"/>
      <c r="H117" s="381"/>
      <c r="I117" s="370"/>
    </row>
    <row r="118" spans="3:9" x14ac:dyDescent="0.25">
      <c r="C118" s="382" t="s">
        <v>1359</v>
      </c>
      <c r="D118" s="383"/>
      <c r="E118" s="383"/>
      <c r="F118" s="379"/>
      <c r="G118" s="380"/>
      <c r="H118" s="381"/>
      <c r="I118" s="370"/>
    </row>
    <row r="119" spans="3:9" x14ac:dyDescent="0.25">
      <c r="C119" s="384" t="s">
        <v>3098</v>
      </c>
      <c r="D119" s="383"/>
      <c r="E119" s="383"/>
      <c r="F119" s="379"/>
      <c r="G119" s="380"/>
      <c r="H119" s="381"/>
      <c r="I119" s="370"/>
    </row>
    <row r="120" spans="3:9" x14ac:dyDescent="0.25">
      <c r="C120" s="384" t="s">
        <v>3099</v>
      </c>
      <c r="D120" s="383"/>
      <c r="E120" s="383"/>
      <c r="F120" s="379"/>
      <c r="G120" s="380"/>
      <c r="H120" s="381"/>
      <c r="I120" s="370"/>
    </row>
  </sheetData>
  <sheetProtection formatColumns="0"/>
  <mergeCells count="20">
    <mergeCell ref="H13:H16"/>
    <mergeCell ref="H8:H9"/>
    <mergeCell ref="C49:I49"/>
    <mergeCell ref="C37:I37"/>
    <mergeCell ref="C20:I20"/>
    <mergeCell ref="C36:I36"/>
    <mergeCell ref="C26:I26"/>
    <mergeCell ref="C25:I25"/>
    <mergeCell ref="D22:H22"/>
    <mergeCell ref="F23:G23"/>
    <mergeCell ref="C81:I81"/>
    <mergeCell ref="C76:I76"/>
    <mergeCell ref="C73:I73"/>
    <mergeCell ref="C65:I65"/>
    <mergeCell ref="C59:I59"/>
    <mergeCell ref="C104:I104"/>
    <mergeCell ref="C98:I98"/>
    <mergeCell ref="C96:I96"/>
    <mergeCell ref="C85:I85"/>
    <mergeCell ref="C84:I84"/>
  </mergeCells>
  <pageMargins left="0.70866141732283472" right="0.70866141732283472" top="0.74803149606299213" bottom="0.74803149606299213" header="0.31496062992125984" footer="0.31496062992125984"/>
  <pageSetup paperSize="9" scale="49" fitToHeight="0" orientation="landscape" r:id="rId1"/>
  <headerFooter scaleWithDoc="0">
    <oddHeader>&amp;R&amp;F</oddHeader>
    <oddFooter>&amp;L&amp;D &amp;T&amp;C&amp;1#&amp;"Calibri,Regular"&amp;10 Classification: Confidential&amp;RPage &amp;P of &amp;N</oddFooter>
  </headerFooter>
  <rowBreaks count="2" manualBreakCount="2">
    <brk id="35" max="11" man="1"/>
    <brk id="83" max="11"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pageSetUpPr fitToPage="1"/>
  </sheetPr>
  <dimension ref="A1:H29"/>
  <sheetViews>
    <sheetView showGridLines="0" zoomScaleNormal="100" workbookViewId="0"/>
  </sheetViews>
  <sheetFormatPr defaultRowHeight="15" x14ac:dyDescent="0.25"/>
  <cols>
    <col min="1" max="1" width="2" style="2" customWidth="1"/>
    <col min="2" max="2" width="2.5703125" style="2" customWidth="1"/>
    <col min="3" max="3" width="3.140625" style="2" customWidth="1"/>
    <col min="4" max="4" width="32.7109375" style="2" customWidth="1"/>
    <col min="5" max="5" width="74.140625" style="2" customWidth="1"/>
    <col min="6" max="8" width="9.140625" style="2" hidden="1" customWidth="1"/>
  </cols>
  <sheetData>
    <row r="1" spans="1:5" s="2" customFormat="1" x14ac:dyDescent="0.25">
      <c r="A1" s="3"/>
    </row>
    <row r="2" spans="1:5" x14ac:dyDescent="0.25">
      <c r="A2" s="4"/>
      <c r="C2" s="4"/>
      <c r="D2" s="4"/>
      <c r="E2" s="4"/>
    </row>
    <row r="3" spans="1:5" s="2" customFormat="1" x14ac:dyDescent="0.25">
      <c r="A3" s="4"/>
      <c r="C3" s="4"/>
      <c r="D3" s="4"/>
      <c r="E3" s="4"/>
    </row>
    <row r="4" spans="1:5" ht="29.25" customHeight="1" x14ac:dyDescent="0.5">
      <c r="A4" s="5"/>
      <c r="B4" s="6"/>
      <c r="C4" s="647" t="s">
        <v>83</v>
      </c>
      <c r="D4" s="647"/>
      <c r="E4" s="8"/>
    </row>
    <row r="5" spans="1:5" ht="15" customHeight="1" x14ac:dyDescent="0.25">
      <c r="A5" s="5"/>
    </row>
    <row r="6" spans="1:5" ht="25.5" customHeight="1" x14ac:dyDescent="0.25">
      <c r="A6" s="5"/>
      <c r="C6" s="12"/>
      <c r="D6" s="7" t="s">
        <v>86</v>
      </c>
      <c r="E6" s="7"/>
    </row>
    <row r="7" spans="1:5" ht="18" x14ac:dyDescent="0.25">
      <c r="A7" s="5"/>
      <c r="D7" s="13"/>
    </row>
    <row r="8" spans="1:5" ht="15.95" customHeight="1" x14ac:dyDescent="0.25">
      <c r="A8" s="14"/>
      <c r="B8" s="15"/>
      <c r="C8" s="16"/>
      <c r="D8" s="17" t="s">
        <v>87</v>
      </c>
      <c r="E8" s="506" t="s">
        <v>2313</v>
      </c>
    </row>
    <row r="9" spans="1:5" ht="15.95" customHeight="1" x14ac:dyDescent="0.25">
      <c r="A9" s="14"/>
      <c r="B9" s="20"/>
      <c r="C9" s="21"/>
      <c r="D9" s="17" t="s">
        <v>88</v>
      </c>
      <c r="E9" s="506" t="s">
        <v>2360</v>
      </c>
    </row>
    <row r="10" spans="1:5" ht="15.95" customHeight="1" x14ac:dyDescent="0.25">
      <c r="A10" s="14"/>
      <c r="B10" s="20"/>
      <c r="C10" s="22"/>
      <c r="D10" s="17" t="s">
        <v>89</v>
      </c>
      <c r="E10" s="18" t="s">
        <v>90</v>
      </c>
    </row>
    <row r="11" spans="1:5" ht="15.95" customHeight="1" x14ac:dyDescent="0.25">
      <c r="A11" s="14"/>
      <c r="B11" s="20"/>
      <c r="C11" s="22"/>
      <c r="D11" s="17" t="s">
        <v>91</v>
      </c>
      <c r="E11" s="52">
        <v>1</v>
      </c>
    </row>
    <row r="12" spans="1:5" ht="15.95" customHeight="1" x14ac:dyDescent="0.25">
      <c r="A12" s="14"/>
      <c r="C12" s="22"/>
      <c r="D12" s="17" t="s">
        <v>92</v>
      </c>
      <c r="E12" s="18" t="s">
        <v>1478</v>
      </c>
    </row>
    <row r="13" spans="1:5" ht="30.75" customHeight="1" x14ac:dyDescent="0.25">
      <c r="A13" s="3"/>
      <c r="B13" s="23"/>
      <c r="C13" s="24"/>
    </row>
    <row r="14" spans="1:5" ht="15.95" customHeight="1" x14ac:dyDescent="0.25">
      <c r="A14" s="3"/>
      <c r="B14" s="25"/>
      <c r="C14" s="22"/>
      <c r="D14" s="26" t="s">
        <v>93</v>
      </c>
      <c r="E14" s="3"/>
    </row>
    <row r="15" spans="1:5" ht="15.95" customHeight="1" x14ac:dyDescent="0.25">
      <c r="A15" s="14"/>
      <c r="B15" s="25"/>
      <c r="C15" s="22"/>
      <c r="D15" s="17" t="s">
        <v>94</v>
      </c>
      <c r="E15" s="400" t="s">
        <v>95</v>
      </c>
    </row>
    <row r="16" spans="1:5" ht="15.95" customHeight="1" x14ac:dyDescent="0.25">
      <c r="A16" s="14"/>
      <c r="B16" s="25"/>
      <c r="C16" s="22"/>
      <c r="D16" s="17" t="s">
        <v>96</v>
      </c>
      <c r="E16" s="27" t="s">
        <v>1479</v>
      </c>
    </row>
    <row r="17" spans="1:8" ht="15.95" customHeight="1" x14ac:dyDescent="0.25">
      <c r="A17" s="14"/>
      <c r="B17" s="25"/>
      <c r="C17" s="22"/>
      <c r="D17" s="17" t="s">
        <v>97</v>
      </c>
      <c r="E17" s="543"/>
    </row>
    <row r="18" spans="1:8" ht="15.95" customHeight="1" x14ac:dyDescent="0.25">
      <c r="A18" s="14"/>
      <c r="B18" s="25"/>
      <c r="C18" s="22"/>
      <c r="D18" s="17" t="s">
        <v>98</v>
      </c>
      <c r="E18" s="400" t="s">
        <v>95</v>
      </c>
    </row>
    <row r="19" spans="1:8" ht="15.95" customHeight="1" x14ac:dyDescent="0.25">
      <c r="A19" s="14"/>
      <c r="B19" s="25"/>
      <c r="C19" s="22"/>
      <c r="D19" s="29" t="s">
        <v>99</v>
      </c>
      <c r="E19" s="27" t="s">
        <v>1480</v>
      </c>
    </row>
    <row r="20" spans="1:8" s="2" customFormat="1" ht="15.95" customHeight="1" x14ac:dyDescent="0.25">
      <c r="A20" s="3"/>
      <c r="B20" s="25"/>
      <c r="C20" s="22"/>
      <c r="D20" s="30"/>
      <c r="E20" s="31"/>
    </row>
    <row r="21" spans="1:8" s="2" customFormat="1" x14ac:dyDescent="0.25">
      <c r="A21" s="3"/>
      <c r="B21" s="25"/>
      <c r="C21" s="22"/>
      <c r="D21" s="30"/>
      <c r="E21" s="32"/>
    </row>
    <row r="22" spans="1:8" ht="44.25" customHeight="1" x14ac:dyDescent="0.25">
      <c r="B22" s="25"/>
      <c r="C22" s="22"/>
      <c r="D22" s="658" t="s">
        <v>100</v>
      </c>
      <c r="E22" s="658"/>
      <c r="F22" s="2" t="s">
        <v>101</v>
      </c>
      <c r="G22" s="2" t="s">
        <v>102</v>
      </c>
      <c r="H22" s="2" t="str">
        <f t="shared" ref="H22:H27" si="0">"ChartData!"&amp;F22&amp;":"&amp;G22</f>
        <v>ChartData!A2:A129</v>
      </c>
    </row>
    <row r="23" spans="1:8" x14ac:dyDescent="0.25">
      <c r="A23" s="4"/>
      <c r="B23" s="25"/>
      <c r="C23" s="22"/>
      <c r="D23" s="34"/>
      <c r="E23" s="35"/>
      <c r="F23" s="2" t="s">
        <v>103</v>
      </c>
      <c r="G23" s="2" t="s">
        <v>104</v>
      </c>
      <c r="H23" s="2" t="str">
        <f t="shared" si="0"/>
        <v>ChartData!B2:B129</v>
      </c>
    </row>
    <row r="24" spans="1:8" x14ac:dyDescent="0.25">
      <c r="A24" s="4"/>
      <c r="B24" s="25"/>
      <c r="C24" s="22"/>
      <c r="D24" s="36" t="s">
        <v>105</v>
      </c>
      <c r="E24" s="33"/>
      <c r="F24" s="2" t="s">
        <v>106</v>
      </c>
      <c r="G24" s="2" t="s">
        <v>107</v>
      </c>
      <c r="H24" s="2" t="str">
        <f t="shared" si="0"/>
        <v>ChartData!D2:D129</v>
      </c>
    </row>
    <row r="25" spans="1:8" ht="15" customHeight="1" x14ac:dyDescent="0.25">
      <c r="A25" s="4"/>
      <c r="B25" s="25"/>
      <c r="C25" s="22"/>
      <c r="D25" s="658" t="s">
        <v>108</v>
      </c>
      <c r="E25" s="658"/>
      <c r="F25" s="2" t="s">
        <v>109</v>
      </c>
      <c r="G25" s="2" t="s">
        <v>110</v>
      </c>
      <c r="H25" s="2" t="str">
        <f t="shared" si="0"/>
        <v>ChartData!E2:E129</v>
      </c>
    </row>
    <row r="26" spans="1:8" ht="15" customHeight="1" x14ac:dyDescent="0.25">
      <c r="A26" s="4"/>
      <c r="B26" s="25"/>
      <c r="C26" s="22"/>
      <c r="D26" s="658" t="s">
        <v>111</v>
      </c>
      <c r="E26" s="658"/>
      <c r="F26" s="2" t="s">
        <v>112</v>
      </c>
      <c r="G26" s="2" t="s">
        <v>107</v>
      </c>
      <c r="H26" s="2" t="str">
        <f t="shared" si="0"/>
        <v>ChartData!D109:D129</v>
      </c>
    </row>
    <row r="27" spans="1:8" ht="18.75" customHeight="1" x14ac:dyDescent="0.25">
      <c r="A27" s="4"/>
      <c r="B27" s="25"/>
      <c r="C27" s="22"/>
      <c r="D27" s="37"/>
      <c r="E27" s="33"/>
      <c r="F27" s="2" t="s">
        <v>113</v>
      </c>
      <c r="G27" s="2" t="s">
        <v>110</v>
      </c>
      <c r="H27" s="2" t="str">
        <f t="shared" si="0"/>
        <v>ChartData!E109:E129</v>
      </c>
    </row>
    <row r="28" spans="1:8" x14ac:dyDescent="0.25">
      <c r="A28" s="4"/>
      <c r="B28" s="25"/>
      <c r="C28" s="22"/>
      <c r="D28" s="36" t="s">
        <v>114</v>
      </c>
      <c r="E28" s="33"/>
    </row>
    <row r="29" spans="1:8" ht="15" customHeight="1" x14ac:dyDescent="0.25">
      <c r="B29" s="39"/>
      <c r="C29" s="22"/>
      <c r="D29" s="658" t="s">
        <v>115</v>
      </c>
      <c r="E29" s="658"/>
    </row>
  </sheetData>
  <sheetProtection formatColumns="0"/>
  <mergeCells count="5">
    <mergeCell ref="C4:D4"/>
    <mergeCell ref="D22:E22"/>
    <mergeCell ref="D29:E29"/>
    <mergeCell ref="D25:E25"/>
    <mergeCell ref="D26:E26"/>
  </mergeCells>
  <hyperlinks>
    <hyperlink ref="E18" r:id="rId1" xr:uid="{00000000-0004-0000-0500-000002000000}"/>
    <hyperlink ref="E15" r:id="rId2" xr:uid="{00000000-0004-0000-0500-000001000000}"/>
  </hyperlinks>
  <pageMargins left="0.70866141732283472" right="0.70866141732283472" top="0.74803149606299213" bottom="0.74803149606299213" header="0.31496062992125984" footer="0.31496062992125984"/>
  <pageSetup paperSize="9" scale="96" fitToWidth="0" orientation="landscape" verticalDpi="90" r:id="rId3"/>
  <headerFooter scaleWithDoc="0">
    <oddHeader>&amp;R&amp;F</oddHeader>
    <oddFooter>&amp;L&amp;D &amp;T&amp;C&amp;1#&amp;"Calibri,Regular"&amp;10 Classification: Confidential&amp;RPage &amp;P of &amp;N</oddFooter>
  </headerFooter>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M37"/>
  <sheetViews>
    <sheetView showGridLines="0" zoomScaleNormal="100" workbookViewId="0"/>
  </sheetViews>
  <sheetFormatPr defaultColWidth="10.42578125" defaultRowHeight="15" x14ac:dyDescent="0.25"/>
  <cols>
    <col min="1" max="1" width="2" style="2" customWidth="1"/>
    <col min="2" max="2" width="2.7109375" style="2" customWidth="1"/>
    <col min="3" max="3" width="2.5703125" style="2" customWidth="1"/>
    <col min="4" max="4" width="3.140625" style="2" customWidth="1"/>
    <col min="5" max="5" width="3.7109375" style="2" customWidth="1"/>
    <col min="6" max="6" width="22.7109375" style="2" customWidth="1"/>
    <col min="7" max="7" width="32.7109375" style="2" customWidth="1"/>
    <col min="8" max="8" width="18.28515625" style="2" customWidth="1"/>
    <col min="9" max="9" width="14.7109375" style="2" customWidth="1"/>
    <col min="10" max="10" width="10.42578125" style="2"/>
    <col min="11" max="11" width="24.7109375" style="2" customWidth="1"/>
    <col min="12" max="12" width="7.7109375" style="2" customWidth="1"/>
    <col min="13" max="13" width="5.28515625" style="2" hidden="1" customWidth="1"/>
    <col min="14" max="16384" width="10.42578125" style="2"/>
  </cols>
  <sheetData>
    <row r="1" spans="1:12" x14ac:dyDescent="0.25">
      <c r="A1" s="3"/>
    </row>
    <row r="2" spans="1:12" x14ac:dyDescent="0.25">
      <c r="A2" s="3"/>
    </row>
    <row r="3" spans="1:12" x14ac:dyDescent="0.25">
      <c r="A3" s="3"/>
    </row>
    <row r="5" spans="1:12" ht="25.5" customHeight="1" x14ac:dyDescent="0.25">
      <c r="B5" s="40"/>
      <c r="C5" s="647" t="s">
        <v>83</v>
      </c>
      <c r="D5" s="647"/>
      <c r="E5" s="647"/>
      <c r="F5" s="647"/>
      <c r="G5" s="647"/>
      <c r="H5" s="40"/>
      <c r="I5" s="41"/>
      <c r="J5" s="41"/>
      <c r="K5" s="9" t="s">
        <v>124</v>
      </c>
      <c r="L5" s="10" t="str">
        <f>'010'!E8</f>
        <v>1234</v>
      </c>
    </row>
    <row r="6" spans="1:12" ht="15" customHeight="1" x14ac:dyDescent="0.25">
      <c r="K6" s="42"/>
    </row>
    <row r="7" spans="1:12" ht="25.5" customHeight="1" x14ac:dyDescent="0.25">
      <c r="E7" s="43" t="s">
        <v>125</v>
      </c>
      <c r="F7" s="43"/>
      <c r="G7" s="41"/>
      <c r="H7" s="41"/>
      <c r="I7" s="41"/>
      <c r="J7" s="41"/>
      <c r="K7" s="41"/>
    </row>
    <row r="8" spans="1:12" ht="18" customHeight="1" x14ac:dyDescent="0.25">
      <c r="A8" s="3"/>
      <c r="F8" s="44"/>
      <c r="G8" s="45"/>
    </row>
    <row r="9" spans="1:12" ht="20.25" customHeight="1" x14ac:dyDescent="0.25">
      <c r="A9" s="3"/>
      <c r="E9" s="664"/>
      <c r="F9" s="665"/>
      <c r="G9" s="665"/>
      <c r="H9" s="665"/>
      <c r="I9" s="665"/>
      <c r="J9" s="665"/>
      <c r="K9" s="665"/>
    </row>
    <row r="10" spans="1:12" ht="18" customHeight="1" x14ac:dyDescent="0.25">
      <c r="A10" s="3"/>
      <c r="E10" s="46"/>
      <c r="F10" s="47"/>
      <c r="G10" s="47"/>
      <c r="H10" s="47"/>
      <c r="I10" s="47"/>
      <c r="J10" s="47"/>
      <c r="K10" s="48"/>
    </row>
    <row r="11" spans="1:12" x14ac:dyDescent="0.25">
      <c r="E11" s="666" t="s">
        <v>126</v>
      </c>
      <c r="F11" s="667"/>
      <c r="G11" s="51"/>
      <c r="H11" s="51"/>
      <c r="I11" s="11"/>
      <c r="J11" s="11"/>
      <c r="K11" s="48"/>
    </row>
    <row r="12" spans="1:12" ht="25.5" customHeight="1" x14ac:dyDescent="0.25">
      <c r="E12" s="49"/>
      <c r="F12" s="50" t="s">
        <v>127</v>
      </c>
      <c r="G12" s="599"/>
      <c r="H12" s="51"/>
      <c r="I12" s="11"/>
      <c r="J12" s="11"/>
      <c r="K12" s="601" t="s">
        <v>3109</v>
      </c>
    </row>
    <row r="13" spans="1:12" ht="12.75" customHeight="1" x14ac:dyDescent="0.25">
      <c r="E13" s="53"/>
      <c r="F13" s="54"/>
      <c r="G13" s="51"/>
      <c r="H13" s="51"/>
      <c r="I13" s="11"/>
      <c r="J13" s="11"/>
      <c r="K13" s="48"/>
    </row>
    <row r="14" spans="1:12" ht="25.5" customHeight="1" x14ac:dyDescent="0.25">
      <c r="E14" s="668" t="s">
        <v>128</v>
      </c>
      <c r="F14" s="669"/>
      <c r="G14" s="669"/>
      <c r="H14" s="669"/>
      <c r="I14" s="669"/>
      <c r="J14" s="669"/>
      <c r="K14" s="601" t="s">
        <v>3104</v>
      </c>
      <c r="L14" s="663"/>
    </row>
    <row r="15" spans="1:12" ht="12.75" customHeight="1" x14ac:dyDescent="0.25">
      <c r="E15" s="56"/>
      <c r="F15" s="11"/>
      <c r="G15" s="54"/>
      <c r="H15" s="57"/>
      <c r="I15" s="11"/>
      <c r="J15" s="11"/>
      <c r="K15" s="48"/>
      <c r="L15" s="663"/>
    </row>
    <row r="16" spans="1:12" ht="25.5" customHeight="1" x14ac:dyDescent="0.25">
      <c r="E16" s="668" t="s">
        <v>129</v>
      </c>
      <c r="F16" s="669"/>
      <c r="G16" s="669"/>
      <c r="H16" s="669"/>
      <c r="I16" s="669"/>
      <c r="J16" s="669"/>
      <c r="K16" s="601" t="s">
        <v>3104</v>
      </c>
      <c r="L16" s="663"/>
    </row>
    <row r="17" spans="3:13" ht="12.75" customHeight="1" x14ac:dyDescent="0.25">
      <c r="E17" s="56"/>
      <c r="F17" s="11"/>
      <c r="G17" s="54"/>
      <c r="H17" s="11"/>
      <c r="I17" s="11"/>
      <c r="J17" s="11"/>
      <c r="K17" s="48"/>
    </row>
    <row r="18" spans="3:13" ht="36" customHeight="1" x14ac:dyDescent="0.25">
      <c r="E18" s="668" t="s">
        <v>130</v>
      </c>
      <c r="F18" s="669"/>
      <c r="G18" s="669"/>
      <c r="H18" s="669"/>
      <c r="I18" s="669"/>
      <c r="J18" s="670"/>
      <c r="K18" s="601" t="s">
        <v>3110</v>
      </c>
    </row>
    <row r="19" spans="3:13" ht="12.75" customHeight="1" x14ac:dyDescent="0.25">
      <c r="E19" s="56"/>
      <c r="F19" s="11"/>
      <c r="G19" s="54"/>
      <c r="H19" s="11"/>
      <c r="I19" s="11"/>
      <c r="J19" s="11"/>
      <c r="K19" s="48"/>
    </row>
    <row r="20" spans="3:13" ht="25.5" customHeight="1" x14ac:dyDescent="0.25">
      <c r="E20" s="668" t="s">
        <v>131</v>
      </c>
      <c r="F20" s="669"/>
      <c r="G20" s="669"/>
      <c r="H20" s="669"/>
      <c r="I20" s="669"/>
      <c r="J20" s="670"/>
      <c r="K20" s="601" t="s">
        <v>3103</v>
      </c>
    </row>
    <row r="21" spans="3:13" ht="12.75" customHeight="1" x14ac:dyDescent="0.25">
      <c r="E21" s="56"/>
      <c r="F21" s="11"/>
      <c r="G21" s="54"/>
      <c r="H21" s="11"/>
      <c r="I21" s="11"/>
      <c r="J21" s="11"/>
      <c r="K21" s="48"/>
      <c r="M21" s="58" t="s">
        <v>25</v>
      </c>
    </row>
    <row r="22" spans="3:13" ht="25.5" customHeight="1" x14ac:dyDescent="0.25">
      <c r="E22" s="668" t="s">
        <v>132</v>
      </c>
      <c r="F22" s="669"/>
      <c r="G22" s="669"/>
      <c r="H22" s="669"/>
      <c r="I22" s="669"/>
      <c r="J22" s="670"/>
      <c r="K22" s="602" t="s">
        <v>3111</v>
      </c>
      <c r="M22" s="58" t="s">
        <v>25</v>
      </c>
    </row>
    <row r="23" spans="3:13" ht="12.75" customHeight="1" x14ac:dyDescent="0.25">
      <c r="E23" s="56"/>
      <c r="F23" s="59"/>
      <c r="G23" s="60"/>
      <c r="H23" s="11"/>
      <c r="I23" s="11"/>
      <c r="J23" s="11"/>
      <c r="K23" s="48"/>
    </row>
    <row r="24" spans="3:13" s="35" customFormat="1" ht="33" customHeight="1" x14ac:dyDescent="0.25">
      <c r="C24" s="61"/>
      <c r="D24" s="61"/>
      <c r="E24" s="668" t="s">
        <v>133</v>
      </c>
      <c r="F24" s="669"/>
      <c r="G24" s="669"/>
      <c r="H24" s="669"/>
      <c r="I24" s="669"/>
      <c r="J24" s="670"/>
      <c r="K24" s="55"/>
    </row>
    <row r="25" spans="3:13" s="35" customFormat="1" ht="12.75" customHeight="1" x14ac:dyDescent="0.25">
      <c r="C25" s="62"/>
      <c r="D25" s="62"/>
      <c r="E25" s="63"/>
      <c r="F25" s="64"/>
      <c r="G25" s="64"/>
      <c r="H25" s="65"/>
      <c r="I25" s="66"/>
      <c r="J25" s="66"/>
      <c r="K25" s="67"/>
    </row>
    <row r="26" spans="3:13" s="408" customFormat="1" ht="30" customHeight="1" x14ac:dyDescent="0.25">
      <c r="C26" s="406"/>
      <c r="D26" s="406"/>
      <c r="E26" s="407"/>
      <c r="F26" s="410" t="s">
        <v>1492</v>
      </c>
      <c r="G26" s="402"/>
      <c r="H26" s="402"/>
      <c r="I26" s="402"/>
      <c r="J26" s="402"/>
      <c r="K26" s="402"/>
    </row>
    <row r="27" spans="3:13" s="408" customFormat="1" ht="30" customHeight="1" x14ac:dyDescent="0.2">
      <c r="C27" s="61"/>
      <c r="D27" s="61"/>
      <c r="E27" s="402"/>
      <c r="F27" s="413" t="s">
        <v>1482</v>
      </c>
      <c r="G27" s="659" t="s">
        <v>1483</v>
      </c>
      <c r="H27" s="659"/>
      <c r="I27" s="659"/>
      <c r="J27" s="659"/>
      <c r="K27" s="659"/>
    </row>
    <row r="28" spans="3:13" s="408" customFormat="1" ht="30" customHeight="1" x14ac:dyDescent="0.2">
      <c r="C28" s="1"/>
      <c r="D28" s="1"/>
      <c r="E28" s="402"/>
      <c r="F28" s="413" t="s">
        <v>1484</v>
      </c>
      <c r="G28" s="660" t="s">
        <v>1493</v>
      </c>
      <c r="H28" s="661"/>
      <c r="I28" s="661"/>
      <c r="J28" s="661"/>
      <c r="K28" s="662"/>
    </row>
    <row r="29" spans="3:13" s="408" customFormat="1" ht="30" customHeight="1" x14ac:dyDescent="0.25">
      <c r="C29" s="406"/>
      <c r="D29" s="406"/>
      <c r="E29" s="407"/>
      <c r="F29" s="410" t="s">
        <v>1495</v>
      </c>
      <c r="G29" s="403"/>
      <c r="H29" s="403"/>
      <c r="I29" s="403"/>
      <c r="J29" s="403"/>
      <c r="K29" s="403"/>
    </row>
    <row r="30" spans="3:13" s="408" customFormat="1" ht="30" customHeight="1" x14ac:dyDescent="0.2">
      <c r="C30" s="1"/>
      <c r="D30" s="1"/>
      <c r="E30" s="404"/>
      <c r="F30" s="411" t="s">
        <v>1482</v>
      </c>
      <c r="G30" s="659" t="s">
        <v>1485</v>
      </c>
      <c r="H30" s="659"/>
      <c r="I30" s="659"/>
      <c r="J30" s="659"/>
      <c r="K30" s="659"/>
    </row>
    <row r="31" spans="3:13" s="408" customFormat="1" ht="30" customHeight="1" x14ac:dyDescent="0.2">
      <c r="C31" s="1"/>
      <c r="D31" s="1"/>
      <c r="E31" s="404"/>
      <c r="F31" s="411" t="s">
        <v>1484</v>
      </c>
      <c r="G31" s="659" t="s">
        <v>1486</v>
      </c>
      <c r="H31" s="659"/>
      <c r="I31" s="659"/>
      <c r="J31" s="659"/>
      <c r="K31" s="659"/>
    </row>
    <row r="32" spans="3:13" s="293" customFormat="1" ht="30" customHeight="1" x14ac:dyDescent="0.25">
      <c r="E32" s="407"/>
      <c r="F32" s="410" t="s">
        <v>1496</v>
      </c>
      <c r="G32" s="402"/>
      <c r="H32" s="402"/>
      <c r="I32" s="402"/>
      <c r="J32" s="402"/>
      <c r="K32" s="402"/>
    </row>
    <row r="33" spans="3:11" s="293" customFormat="1" ht="30" customHeight="1" x14ac:dyDescent="0.2">
      <c r="C33" s="68" t="s">
        <v>134</v>
      </c>
      <c r="D33" s="409"/>
      <c r="E33" s="405"/>
      <c r="F33" s="412" t="s">
        <v>1494</v>
      </c>
      <c r="G33" s="659" t="s">
        <v>1487</v>
      </c>
      <c r="H33" s="659"/>
      <c r="I33" s="659"/>
      <c r="J33" s="659"/>
      <c r="K33" s="659"/>
    </row>
    <row r="34" spans="3:11" s="293" customFormat="1" ht="30" customHeight="1" x14ac:dyDescent="0.2">
      <c r="E34" s="405"/>
      <c r="F34" s="412" t="s">
        <v>1490</v>
      </c>
      <c r="G34" s="659" t="s">
        <v>1488</v>
      </c>
      <c r="H34" s="659"/>
      <c r="I34" s="659"/>
      <c r="J34" s="659"/>
      <c r="K34" s="659"/>
    </row>
    <row r="35" spans="3:11" s="293" customFormat="1" ht="30" customHeight="1" x14ac:dyDescent="0.25">
      <c r="E35" s="407"/>
      <c r="F35" s="410" t="s">
        <v>1497</v>
      </c>
      <c r="G35" s="402"/>
      <c r="H35" s="402"/>
      <c r="I35" s="402"/>
      <c r="J35" s="402"/>
      <c r="K35" s="402"/>
    </row>
    <row r="36" spans="3:11" s="293" customFormat="1" ht="30" customHeight="1" x14ac:dyDescent="0.2">
      <c r="E36" s="404"/>
      <c r="F36" s="411" t="s">
        <v>1494</v>
      </c>
      <c r="G36" s="659" t="s">
        <v>1489</v>
      </c>
      <c r="H36" s="659"/>
      <c r="I36" s="659"/>
      <c r="J36" s="659"/>
      <c r="K36" s="659"/>
    </row>
    <row r="37" spans="3:11" s="293" customFormat="1" ht="30" customHeight="1" x14ac:dyDescent="0.2">
      <c r="E37" s="404"/>
      <c r="F37" s="411" t="s">
        <v>1490</v>
      </c>
      <c r="G37" s="659" t="s">
        <v>1491</v>
      </c>
      <c r="H37" s="659"/>
      <c r="I37" s="659"/>
      <c r="J37" s="659"/>
      <c r="K37" s="659"/>
    </row>
  </sheetData>
  <sheetProtection formatColumns="0"/>
  <mergeCells count="18">
    <mergeCell ref="E18:J18"/>
    <mergeCell ref="E20:J20"/>
    <mergeCell ref="E22:J22"/>
    <mergeCell ref="E24:J24"/>
    <mergeCell ref="G27:K27"/>
    <mergeCell ref="L14:L16"/>
    <mergeCell ref="C5:G5"/>
    <mergeCell ref="E9:K9"/>
    <mergeCell ref="E11:F11"/>
    <mergeCell ref="E14:J14"/>
    <mergeCell ref="E16:J16"/>
    <mergeCell ref="G33:K33"/>
    <mergeCell ref="G34:K34"/>
    <mergeCell ref="G36:K36"/>
    <mergeCell ref="G37:K37"/>
    <mergeCell ref="G28:K28"/>
    <mergeCell ref="G30:K30"/>
    <mergeCell ref="G31:K31"/>
  </mergeCells>
  <pageMargins left="0.70866141732283472" right="0.70866141732283472" top="0.74803149606299213" bottom="0.74803149606299213" header="0.31496062992125984" footer="0.31496062992125984"/>
  <pageSetup paperSize="9" scale="91" fitToHeight="0" orientation="landscape" verticalDpi="90" r:id="rId1"/>
  <headerFooter scaleWithDoc="0">
    <oddHeader>&amp;R&amp;F</oddHeader>
    <oddFooter>&amp;L&amp;D &amp;T&amp;C&amp;1#&amp;"Calibri,Regular"&amp;10 Classification: Confidential&amp;RPage &amp;P of &amp;N</oddFooter>
  </headerFooter>
  <rowBreaks count="1" manualBreakCount="1">
    <brk id="25" max="11"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ACE3D8CF-D22D-4731-A6CA-028CE0126004}">
          <x14:formula1>
            <xm:f>RS_ValueSource!$E$44:$E$45</xm:f>
          </x14:formula1>
          <xm:sqref>K12</xm:sqref>
        </x14:dataValidation>
        <x14:dataValidation type="list" allowBlank="1" showInputMessage="1" showErrorMessage="1" xr:uid="{00000000-0002-0000-0600-000000000000}">
          <x14:formula1>
            <xm:f>RS_ValueSource!F32:F33</xm:f>
          </x14:formula1>
          <xm:sqref>K24</xm:sqref>
        </x14:dataValidation>
        <x14:dataValidation type="list" allowBlank="1" showInputMessage="1" showErrorMessage="1" xr:uid="{00000000-0002-0000-0600-000001000000}">
          <x14:formula1>
            <xm:f>RS_ValueSource!F34:F35</xm:f>
          </x14:formula1>
          <xm:sqref>K14</xm:sqref>
        </x14:dataValidation>
        <x14:dataValidation type="list" allowBlank="1" showInputMessage="1" showErrorMessage="1" xr:uid="{00000000-0002-0000-0600-000002000000}">
          <x14:formula1>
            <xm:f>RS_ValueSource!F2:F3</xm:f>
          </x14:formula1>
          <xm:sqref>K16</xm:sqref>
        </x14:dataValidation>
        <x14:dataValidation type="list" allowBlank="1" showInputMessage="1" showErrorMessage="1" xr:uid="{00000000-0002-0000-0600-000003000000}">
          <x14:formula1>
            <xm:f>RS_ValueSource!F36:F37</xm:f>
          </x14:formula1>
          <xm:sqref>K18</xm:sqref>
        </x14:dataValidation>
        <x14:dataValidation type="list" allowBlank="1" showInputMessage="1" showErrorMessage="1" xr:uid="{00000000-0002-0000-0600-000004000000}">
          <x14:formula1>
            <xm:f>RS_ValueSource!F36:F37</xm:f>
          </x14:formula1>
          <xm:sqref>K20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7EE19C-ACC1-4B1B-B0B5-5207FD38E281}">
  <sheetPr codeName="Sheet49">
    <pageSetUpPr fitToPage="1"/>
  </sheetPr>
  <dimension ref="B1:I9"/>
  <sheetViews>
    <sheetView zoomScaleNormal="100" zoomScaleSheetLayoutView="55" workbookViewId="0">
      <pane ySplit="3" topLeftCell="A4" activePane="bottomLeft" state="frozen"/>
      <selection activeCell="B3" sqref="B3"/>
      <selection pane="bottomLeft" activeCell="A4" sqref="A4"/>
    </sheetView>
  </sheetViews>
  <sheetFormatPr defaultRowHeight="15" x14ac:dyDescent="0.25"/>
  <cols>
    <col min="1" max="1" width="13.42578125" style="414" customWidth="1"/>
    <col min="2" max="2" width="11.85546875" style="416" customWidth="1"/>
    <col min="3" max="3" width="15.140625" style="416" customWidth="1"/>
    <col min="4" max="5" width="28" style="415" customWidth="1"/>
    <col min="6" max="6" width="9.140625" style="415"/>
    <col min="7" max="7" width="44.28515625" style="415" customWidth="1"/>
    <col min="8" max="8" width="40.7109375" style="415" customWidth="1"/>
    <col min="9" max="9" width="12.7109375" style="414" customWidth="1"/>
    <col min="10" max="16384" width="9.140625" style="414"/>
  </cols>
  <sheetData>
    <row r="1" spans="2:9" x14ac:dyDescent="0.25">
      <c r="B1" s="414"/>
      <c r="C1" s="414"/>
      <c r="D1" s="414"/>
      <c r="E1" s="414"/>
      <c r="F1" s="414"/>
      <c r="G1" s="414"/>
    </row>
    <row r="2" spans="2:9" ht="48" customHeight="1" x14ac:dyDescent="0.25">
      <c r="B2" s="671" t="s">
        <v>3304</v>
      </c>
      <c r="C2" s="672"/>
      <c r="D2" s="672"/>
      <c r="E2" s="672"/>
      <c r="F2" s="672"/>
      <c r="G2" s="672"/>
      <c r="H2" s="672"/>
      <c r="I2" s="672"/>
    </row>
    <row r="3" spans="2:9" ht="32.25" customHeight="1" x14ac:dyDescent="0.25">
      <c r="B3" s="417" t="s">
        <v>2427</v>
      </c>
      <c r="C3" s="417" t="s">
        <v>1665</v>
      </c>
      <c r="D3" s="417" t="s">
        <v>2296</v>
      </c>
      <c r="E3" s="417" t="s">
        <v>1501</v>
      </c>
      <c r="F3" s="417" t="s">
        <v>1502</v>
      </c>
      <c r="G3" s="417" t="s">
        <v>1503</v>
      </c>
      <c r="H3" s="418" t="s">
        <v>1357</v>
      </c>
      <c r="I3" s="417" t="s">
        <v>89</v>
      </c>
    </row>
    <row r="4" spans="2:9" ht="57.75" customHeight="1" x14ac:dyDescent="0.25">
      <c r="B4" s="424" t="s">
        <v>3112</v>
      </c>
      <c r="C4" s="603" t="s">
        <v>3121</v>
      </c>
      <c r="D4" s="425" t="s">
        <v>3114</v>
      </c>
      <c r="E4" s="425" t="s">
        <v>3122</v>
      </c>
      <c r="F4" s="424" t="s">
        <v>1507</v>
      </c>
      <c r="G4" s="425" t="s">
        <v>3114</v>
      </c>
      <c r="H4" s="425"/>
      <c r="I4" s="550" t="s">
        <v>2298</v>
      </c>
    </row>
    <row r="5" spans="2:9" ht="57.75" customHeight="1" x14ac:dyDescent="0.25">
      <c r="B5" s="424" t="s">
        <v>3115</v>
      </c>
      <c r="C5" s="555" t="s">
        <v>3113</v>
      </c>
      <c r="D5" s="425" t="s">
        <v>3126</v>
      </c>
      <c r="E5" s="425" t="s">
        <v>3130</v>
      </c>
      <c r="F5" s="424" t="s">
        <v>1515</v>
      </c>
      <c r="G5" s="425" t="s">
        <v>3126</v>
      </c>
      <c r="H5" s="425"/>
      <c r="I5" s="550" t="s">
        <v>2298</v>
      </c>
    </row>
    <row r="6" spans="2:9" ht="57.75" customHeight="1" x14ac:dyDescent="0.25">
      <c r="B6" s="424" t="s">
        <v>3116</v>
      </c>
      <c r="C6" s="555" t="s">
        <v>3120</v>
      </c>
      <c r="D6" s="425" t="s">
        <v>3126</v>
      </c>
      <c r="E6" s="425" t="s">
        <v>3130</v>
      </c>
      <c r="F6" s="424" t="s">
        <v>1515</v>
      </c>
      <c r="G6" s="425" t="s">
        <v>3126</v>
      </c>
      <c r="H6" s="425"/>
      <c r="I6" s="550" t="s">
        <v>2298</v>
      </c>
    </row>
    <row r="7" spans="2:9" ht="57.75" customHeight="1" x14ac:dyDescent="0.25">
      <c r="B7" s="424" t="s">
        <v>3117</v>
      </c>
      <c r="C7" s="555" t="s">
        <v>3123</v>
      </c>
      <c r="D7" s="425" t="s">
        <v>3135</v>
      </c>
      <c r="E7" s="425" t="s">
        <v>3136</v>
      </c>
      <c r="F7" s="424" t="s">
        <v>1515</v>
      </c>
      <c r="G7" s="425" t="s">
        <v>3127</v>
      </c>
      <c r="H7" s="425"/>
      <c r="I7" s="550" t="s">
        <v>2298</v>
      </c>
    </row>
    <row r="8" spans="2:9" ht="57.75" customHeight="1" x14ac:dyDescent="0.25">
      <c r="B8" s="424" t="s">
        <v>3118</v>
      </c>
      <c r="C8" s="555" t="s">
        <v>3124</v>
      </c>
      <c r="D8" s="425" t="s">
        <v>3133</v>
      </c>
      <c r="E8" s="425" t="s">
        <v>3132</v>
      </c>
      <c r="F8" s="424" t="s">
        <v>1515</v>
      </c>
      <c r="G8" s="425" t="s">
        <v>3128</v>
      </c>
      <c r="H8" s="425"/>
      <c r="I8" s="550" t="s">
        <v>2298</v>
      </c>
    </row>
    <row r="9" spans="2:9" ht="57.75" customHeight="1" x14ac:dyDescent="0.25">
      <c r="B9" s="424" t="s">
        <v>3119</v>
      </c>
      <c r="C9" s="555" t="s">
        <v>3125</v>
      </c>
      <c r="D9" s="425" t="s">
        <v>3134</v>
      </c>
      <c r="E9" s="425" t="s">
        <v>3131</v>
      </c>
      <c r="F9" s="424" t="s">
        <v>1515</v>
      </c>
      <c r="G9" s="425" t="s">
        <v>3129</v>
      </c>
      <c r="H9" s="425"/>
      <c r="I9" s="550" t="s">
        <v>2298</v>
      </c>
    </row>
  </sheetData>
  <mergeCells count="1">
    <mergeCell ref="B2:I2"/>
  </mergeCells>
  <conditionalFormatting sqref="F1 F3:F4 F6:F955">
    <cfRule type="cellIs" dxfId="267" priority="26" stopIfTrue="1" operator="equal">
      <formula>"Validation"</formula>
    </cfRule>
    <cfRule type="cellIs" dxfId="266" priority="27" operator="equal">
      <formula>"Pre-populated"</formula>
    </cfRule>
  </conditionalFormatting>
  <conditionalFormatting sqref="I1 I3:I4 I6:I955">
    <cfRule type="cellIs" dxfId="265" priority="28" operator="equal">
      <formula>"Updated"</formula>
    </cfRule>
    <cfRule type="cellIs" dxfId="264" priority="29" operator="equal">
      <formula>"New"</formula>
    </cfRule>
  </conditionalFormatting>
  <conditionalFormatting sqref="C1:H1 B10:H955 B3:H3 B4:C4 B6:C9 F6:F9 E4:F4">
    <cfRule type="expression" dxfId="263" priority="30">
      <formula>OR($I1="New",$I1="Updated")</formula>
    </cfRule>
  </conditionalFormatting>
  <conditionalFormatting sqref="B1">
    <cfRule type="expression" dxfId="262" priority="25">
      <formula>OR($I1="New",$I1="Updated")</formula>
    </cfRule>
  </conditionalFormatting>
  <conditionalFormatting sqref="F5">
    <cfRule type="cellIs" dxfId="261" priority="17" stopIfTrue="1" operator="equal">
      <formula>"Validation"</formula>
    </cfRule>
    <cfRule type="cellIs" dxfId="260" priority="18" operator="equal">
      <formula>"Pre-populated"</formula>
    </cfRule>
  </conditionalFormatting>
  <conditionalFormatting sqref="I5">
    <cfRule type="cellIs" dxfId="259" priority="19" operator="equal">
      <formula>"Updated"</formula>
    </cfRule>
    <cfRule type="cellIs" dxfId="258" priority="20" operator="equal">
      <formula>"New"</formula>
    </cfRule>
  </conditionalFormatting>
  <conditionalFormatting sqref="B5:B9 B5:C5 E5:F5">
    <cfRule type="expression" dxfId="257" priority="21">
      <formula>OR($I5="New",$I5="Updated")</formula>
    </cfRule>
  </conditionalFormatting>
  <conditionalFormatting sqref="E6">
    <cfRule type="expression" dxfId="256" priority="16">
      <formula>OR($I6="New",$I6="Updated")</formula>
    </cfRule>
  </conditionalFormatting>
  <conditionalFormatting sqref="D6">
    <cfRule type="expression" dxfId="255" priority="6">
      <formula>OR($I6="New",$I6="Updated")</formula>
    </cfRule>
  </conditionalFormatting>
  <conditionalFormatting sqref="H4 H6:H9">
    <cfRule type="expression" dxfId="254" priority="14">
      <formula>OR($I4="New",$I4="Updated")</formula>
    </cfRule>
  </conditionalFormatting>
  <conditionalFormatting sqref="H5">
    <cfRule type="expression" dxfId="253" priority="13">
      <formula>OR($I5="New",$I5="Updated")</formula>
    </cfRule>
  </conditionalFormatting>
  <conditionalFormatting sqref="G5">
    <cfRule type="expression" dxfId="252" priority="8">
      <formula>OR($I5="New",$I5="Updated")</formula>
    </cfRule>
  </conditionalFormatting>
  <conditionalFormatting sqref="D5">
    <cfRule type="expression" dxfId="251" priority="5">
      <formula>OR($I5="New",$I5="Updated")</formula>
    </cfRule>
  </conditionalFormatting>
  <conditionalFormatting sqref="D7:D9">
    <cfRule type="expression" dxfId="250" priority="4">
      <formula>OR($I7="New",$I7="Updated")</formula>
    </cfRule>
  </conditionalFormatting>
  <conditionalFormatting sqref="G4 G6:G9">
    <cfRule type="expression" dxfId="249" priority="9">
      <formula>OR($I4="New",$I4="Updated")</formula>
    </cfRule>
  </conditionalFormatting>
  <conditionalFormatting sqref="D4">
    <cfRule type="expression" dxfId="248" priority="7">
      <formula>OR($I4="New",$I4="Updated")</formula>
    </cfRule>
  </conditionalFormatting>
  <conditionalFormatting sqref="E7">
    <cfRule type="expression" dxfId="247" priority="3">
      <formula>OR($I7="New",$I7="Updated")</formula>
    </cfRule>
  </conditionalFormatting>
  <conditionalFormatting sqref="E9">
    <cfRule type="expression" dxfId="246" priority="2">
      <formula>OR($I9="New",$I9="Updated")</formula>
    </cfRule>
  </conditionalFormatting>
  <conditionalFormatting sqref="E8">
    <cfRule type="expression" dxfId="245" priority="1">
      <formula>OR($I8="New",$I8="Updated")</formula>
    </cfRule>
  </conditionalFormatting>
  <pageMargins left="0.70866141732283472" right="0.70866141732283472" top="0.74803149606299213" bottom="0.74803149606299213" header="0.31496062992125984" footer="0.31496062992125984"/>
  <pageSetup paperSize="9" scale="70" fitToHeight="0" orientation="landscape" r:id="rId1"/>
  <headerFooter>
    <oddFooter>&amp;C&amp;1#&amp;"Calibri"&amp;10 Classification: Confidential</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6C4FF3F5-81E2-49BB-A7BE-75EF44709F8C}">
          <x14:formula1>
            <xm:f>RS_ValueSource!$E$38:$E$40</xm:f>
          </x14:formula1>
          <xm:sqref>I4</xm:sqref>
        </x14:dataValidation>
        <x14:dataValidation type="list" allowBlank="1" showInputMessage="1" showErrorMessage="1" xr:uid="{EF4C0FDC-FD6D-46C4-A88B-38F743AA994D}">
          <x14:formula1>
            <xm:f>RS_ValueSource!$E$41:$E$43</xm:f>
          </x14:formula1>
          <xm:sqref>F4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tabColor rgb="FFFFFF00"/>
    <pageSetUpPr fitToPage="1"/>
  </sheetPr>
  <dimension ref="A1:N44"/>
  <sheetViews>
    <sheetView showGridLines="0" zoomScaleNormal="100" workbookViewId="0"/>
  </sheetViews>
  <sheetFormatPr defaultColWidth="10.42578125" defaultRowHeight="16.5" x14ac:dyDescent="0.3"/>
  <cols>
    <col min="1" max="1" width="2" style="19" customWidth="1"/>
    <col min="2" max="2" width="2.5703125" style="19" customWidth="1"/>
    <col min="3" max="3" width="3.140625" style="19" customWidth="1"/>
    <col min="4" max="4" width="3.7109375" style="19" customWidth="1"/>
    <col min="5" max="5" width="57.28515625" style="19" customWidth="1"/>
    <col min="6" max="13" width="18.5703125" style="19" customWidth="1"/>
    <col min="14" max="14" width="7.7109375" style="19" customWidth="1"/>
    <col min="15" max="16384" width="10.42578125" style="19"/>
  </cols>
  <sheetData>
    <row r="1" spans="1:14" x14ac:dyDescent="0.3">
      <c r="A1" s="3"/>
    </row>
    <row r="2" spans="1:14" x14ac:dyDescent="0.3">
      <c r="A2" s="3"/>
    </row>
    <row r="4" spans="1:14" ht="25.5" customHeight="1" x14ac:dyDescent="0.3">
      <c r="B4" s="70"/>
      <c r="C4" s="70" t="s">
        <v>83</v>
      </c>
      <c r="D4" s="71"/>
      <c r="E4" s="71"/>
      <c r="F4" s="71"/>
      <c r="G4" s="71"/>
      <c r="H4" s="71"/>
      <c r="I4" s="71"/>
      <c r="J4" s="71"/>
      <c r="K4" s="72"/>
      <c r="L4" s="8"/>
      <c r="M4" s="8" t="s">
        <v>124</v>
      </c>
      <c r="N4" s="73" t="str">
        <f>'010'!E8</f>
        <v>1234</v>
      </c>
    </row>
    <row r="5" spans="1:14" ht="15" customHeight="1" x14ac:dyDescent="0.3"/>
    <row r="6" spans="1:14" ht="25.5" customHeight="1" x14ac:dyDescent="0.5">
      <c r="C6" s="74"/>
      <c r="D6" s="43" t="s">
        <v>168</v>
      </c>
      <c r="E6" s="43"/>
      <c r="F6" s="6"/>
      <c r="G6" s="6"/>
      <c r="H6" s="6"/>
      <c r="I6" s="6"/>
      <c r="J6" s="6"/>
      <c r="K6" s="6"/>
      <c r="L6" s="6"/>
      <c r="M6" s="6"/>
    </row>
    <row r="7" spans="1:14" x14ac:dyDescent="0.3">
      <c r="E7" s="3"/>
    </row>
    <row r="8" spans="1:14" ht="15.75" customHeight="1" x14ac:dyDescent="0.3">
      <c r="C8" s="74"/>
      <c r="D8" s="695" t="s">
        <v>2758</v>
      </c>
      <c r="E8" s="695"/>
      <c r="F8" s="695"/>
      <c r="G8" s="695"/>
      <c r="H8" s="695"/>
      <c r="I8" s="695"/>
    </row>
    <row r="9" spans="1:14" ht="17.45" customHeight="1" x14ac:dyDescent="0.3">
      <c r="D9" s="695"/>
      <c r="E9" s="695"/>
      <c r="F9" s="695"/>
      <c r="G9" s="695"/>
      <c r="H9" s="695"/>
      <c r="I9" s="695"/>
    </row>
    <row r="10" spans="1:14" ht="15.95" customHeight="1" x14ac:dyDescent="0.3">
      <c r="A10" s="3"/>
    </row>
    <row r="11" spans="1:14" ht="15.95" customHeight="1" x14ac:dyDescent="0.3">
      <c r="A11" s="3"/>
      <c r="D11" s="716" t="s">
        <v>169</v>
      </c>
      <c r="E11" s="716"/>
      <c r="F11" s="716"/>
      <c r="G11" s="716"/>
      <c r="H11" s="716"/>
      <c r="I11" s="716"/>
      <c r="J11" s="716"/>
      <c r="K11" s="716"/>
      <c r="L11" s="716"/>
      <c r="M11" s="716"/>
    </row>
    <row r="12" spans="1:14" ht="19.5" customHeight="1" x14ac:dyDescent="0.3">
      <c r="A12" s="3"/>
      <c r="D12" s="716"/>
      <c r="E12" s="716"/>
      <c r="F12" s="716"/>
      <c r="G12" s="716"/>
      <c r="H12" s="716"/>
      <c r="I12" s="716"/>
      <c r="J12" s="716"/>
      <c r="K12" s="716"/>
      <c r="L12" s="716"/>
      <c r="M12" s="716"/>
    </row>
    <row r="13" spans="1:14" ht="15.95" customHeight="1" x14ac:dyDescent="0.3">
      <c r="D13" s="700"/>
      <c r="E13" s="701"/>
      <c r="F13" s="698" t="s">
        <v>170</v>
      </c>
      <c r="G13" s="696" t="s">
        <v>171</v>
      </c>
    </row>
    <row r="14" spans="1:14" ht="15.95" customHeight="1" x14ac:dyDescent="0.3">
      <c r="D14" s="702"/>
      <c r="E14" s="703"/>
      <c r="F14" s="699"/>
      <c r="G14" s="697"/>
    </row>
    <row r="15" spans="1:14" ht="15.95" customHeight="1" x14ac:dyDescent="0.3">
      <c r="D15" s="704"/>
      <c r="E15" s="705"/>
      <c r="F15" s="76" t="s">
        <v>172</v>
      </c>
      <c r="G15" s="77" t="s">
        <v>173</v>
      </c>
    </row>
    <row r="16" spans="1:14" ht="35.25" customHeight="1" x14ac:dyDescent="0.3">
      <c r="D16" s="78">
        <v>1</v>
      </c>
      <c r="E16" s="79" t="s">
        <v>174</v>
      </c>
      <c r="F16" s="589" t="s">
        <v>1498</v>
      </c>
      <c r="G16" s="589" t="s">
        <v>1499</v>
      </c>
    </row>
    <row r="17" spans="1:14" ht="35.25" customHeight="1" x14ac:dyDescent="0.3">
      <c r="D17" s="78">
        <v>2</v>
      </c>
      <c r="E17" s="79" t="s">
        <v>175</v>
      </c>
      <c r="F17" s="590"/>
      <c r="G17" s="591" t="s">
        <v>3152</v>
      </c>
    </row>
    <row r="18" spans="1:14" ht="44.25" customHeight="1" x14ac:dyDescent="0.3">
      <c r="D18" s="78">
        <v>3</v>
      </c>
      <c r="E18" s="79" t="s">
        <v>176</v>
      </c>
      <c r="F18" s="589" t="s">
        <v>3246</v>
      </c>
      <c r="G18" s="589" t="s">
        <v>3314</v>
      </c>
    </row>
    <row r="19" spans="1:14" ht="35.25" customHeight="1" x14ac:dyDescent="0.3">
      <c r="D19" s="81">
        <v>4</v>
      </c>
      <c r="E19" s="82" t="s">
        <v>177</v>
      </c>
      <c r="F19" s="618" t="s">
        <v>3176</v>
      </c>
      <c r="G19" s="618" t="s">
        <v>3177</v>
      </c>
    </row>
    <row r="20" spans="1:14" ht="15.95" customHeight="1" x14ac:dyDescent="0.3">
      <c r="A20" s="83"/>
      <c r="D20" s="84"/>
      <c r="E20" s="85"/>
      <c r="F20" s="86"/>
      <c r="G20" s="87"/>
    </row>
    <row r="21" spans="1:14" ht="15.95" customHeight="1" x14ac:dyDescent="0.3">
      <c r="A21" s="83"/>
      <c r="D21" s="716" t="s">
        <v>1500</v>
      </c>
      <c r="E21" s="716"/>
      <c r="F21" s="716"/>
      <c r="G21" s="716"/>
      <c r="H21" s="716"/>
      <c r="I21" s="716"/>
      <c r="J21" s="716"/>
      <c r="K21" s="716"/>
      <c r="L21" s="716"/>
      <c r="M21" s="716"/>
    </row>
    <row r="22" spans="1:14" ht="20.100000000000001" customHeight="1" x14ac:dyDescent="0.3">
      <c r="A22" s="83"/>
      <c r="D22" s="717"/>
      <c r="E22" s="717"/>
      <c r="F22" s="717"/>
      <c r="G22" s="717"/>
      <c r="H22" s="717"/>
      <c r="I22" s="717"/>
      <c r="J22" s="717"/>
      <c r="K22" s="717"/>
      <c r="L22" s="717"/>
      <c r="M22" s="717"/>
    </row>
    <row r="23" spans="1:14" ht="15.95" customHeight="1" x14ac:dyDescent="0.3">
      <c r="D23" s="706"/>
      <c r="E23" s="707"/>
      <c r="F23" s="678" t="s">
        <v>178</v>
      </c>
      <c r="G23" s="679"/>
      <c r="H23" s="679"/>
      <c r="I23" s="687"/>
      <c r="J23" s="678" t="s">
        <v>179</v>
      </c>
      <c r="K23" s="679"/>
      <c r="L23" s="679"/>
      <c r="M23" s="680"/>
      <c r="N23" s="89"/>
    </row>
    <row r="24" spans="1:14" ht="7.5" customHeight="1" x14ac:dyDescent="0.3">
      <c r="D24" s="708"/>
      <c r="E24" s="709"/>
      <c r="F24" s="681"/>
      <c r="G24" s="682"/>
      <c r="H24" s="682"/>
      <c r="I24" s="688"/>
      <c r="J24" s="681"/>
      <c r="K24" s="682"/>
      <c r="L24" s="682"/>
      <c r="M24" s="683"/>
      <c r="N24" s="90"/>
    </row>
    <row r="25" spans="1:14" ht="19.5" customHeight="1" x14ac:dyDescent="0.3">
      <c r="D25" s="710"/>
      <c r="E25" s="711"/>
      <c r="F25" s="684" t="s">
        <v>180</v>
      </c>
      <c r="G25" s="685"/>
      <c r="H25" s="684" t="s">
        <v>181</v>
      </c>
      <c r="I25" s="685"/>
      <c r="J25" s="684" t="s">
        <v>180</v>
      </c>
      <c r="K25" s="685"/>
      <c r="L25" s="684" t="s">
        <v>181</v>
      </c>
      <c r="M25" s="686"/>
      <c r="N25" s="92"/>
    </row>
    <row r="26" spans="1:14" ht="15.95" customHeight="1" x14ac:dyDescent="0.3">
      <c r="D26" s="712"/>
      <c r="E26" s="713"/>
      <c r="F26" s="93" t="s">
        <v>182</v>
      </c>
      <c r="G26" s="93" t="s">
        <v>183</v>
      </c>
      <c r="H26" s="93" t="s">
        <v>182</v>
      </c>
      <c r="I26" s="93" t="s">
        <v>183</v>
      </c>
      <c r="J26" s="93" t="s">
        <v>182</v>
      </c>
      <c r="K26" s="93" t="s">
        <v>183</v>
      </c>
      <c r="L26" s="93" t="s">
        <v>182</v>
      </c>
      <c r="M26" s="94" t="s">
        <v>183</v>
      </c>
      <c r="N26" s="92"/>
    </row>
    <row r="27" spans="1:14" ht="15.95" customHeight="1" x14ac:dyDescent="0.3">
      <c r="D27" s="714"/>
      <c r="E27" s="715"/>
      <c r="F27" s="76" t="s">
        <v>184</v>
      </c>
      <c r="G27" s="76" t="s">
        <v>185</v>
      </c>
      <c r="H27" s="76" t="s">
        <v>186</v>
      </c>
      <c r="I27" s="76" t="s">
        <v>187</v>
      </c>
      <c r="J27" s="76" t="s">
        <v>188</v>
      </c>
      <c r="K27" s="77" t="s">
        <v>189</v>
      </c>
      <c r="L27" s="76" t="s">
        <v>190</v>
      </c>
      <c r="M27" s="77" t="s">
        <v>191</v>
      </c>
      <c r="N27" s="92"/>
    </row>
    <row r="28" spans="1:14" ht="33.75" customHeight="1" x14ac:dyDescent="0.3">
      <c r="D28" s="718" t="s">
        <v>192</v>
      </c>
      <c r="E28" s="720"/>
      <c r="F28" s="676"/>
      <c r="G28" s="677"/>
      <c r="H28" s="677"/>
      <c r="I28" s="677"/>
      <c r="J28" s="677"/>
      <c r="K28" s="677"/>
      <c r="L28" s="677"/>
      <c r="M28" s="677"/>
      <c r="N28" s="92"/>
    </row>
    <row r="29" spans="1:14" ht="33.75" customHeight="1" x14ac:dyDescent="0.3">
      <c r="D29" s="95">
        <v>1</v>
      </c>
      <c r="E29" s="82" t="s">
        <v>193</v>
      </c>
      <c r="F29" s="589" t="s">
        <v>3146</v>
      </c>
      <c r="G29" s="591" t="s">
        <v>2776</v>
      </c>
      <c r="H29" s="589" t="s">
        <v>3139</v>
      </c>
      <c r="I29" s="591" t="s">
        <v>2780</v>
      </c>
      <c r="J29" s="589" t="s">
        <v>3147</v>
      </c>
      <c r="K29" s="591" t="s">
        <v>2781</v>
      </c>
      <c r="L29" s="589" t="s">
        <v>3141</v>
      </c>
      <c r="M29" s="592" t="s">
        <v>2782</v>
      </c>
      <c r="N29" s="96"/>
    </row>
    <row r="30" spans="1:14" ht="33.75" customHeight="1" x14ac:dyDescent="0.3">
      <c r="D30" s="95">
        <v>2</v>
      </c>
      <c r="E30" s="79" t="s">
        <v>194</v>
      </c>
      <c r="F30" s="613" t="s">
        <v>3201</v>
      </c>
      <c r="G30" s="673"/>
      <c r="H30" s="674"/>
      <c r="I30" s="675"/>
      <c r="J30" s="589" t="s">
        <v>3308</v>
      </c>
      <c r="K30" s="673"/>
      <c r="L30" s="674"/>
      <c r="M30" s="675"/>
    </row>
    <row r="31" spans="1:14" ht="33.75" customHeight="1" x14ac:dyDescent="0.3">
      <c r="D31" s="95">
        <v>3</v>
      </c>
      <c r="E31" s="79" t="s">
        <v>195</v>
      </c>
      <c r="F31" s="589" t="s">
        <v>3201</v>
      </c>
      <c r="G31" s="673"/>
      <c r="H31" s="674"/>
      <c r="I31" s="675"/>
      <c r="J31" s="589" t="s">
        <v>3309</v>
      </c>
      <c r="K31" s="673"/>
      <c r="L31" s="674"/>
      <c r="M31" s="675"/>
    </row>
    <row r="32" spans="1:14" ht="33.75" customHeight="1" x14ac:dyDescent="0.3">
      <c r="D32" s="718" t="s">
        <v>196</v>
      </c>
      <c r="E32" s="719"/>
      <c r="F32" s="676"/>
      <c r="G32" s="677"/>
      <c r="H32" s="677"/>
      <c r="I32" s="677"/>
      <c r="J32" s="677"/>
      <c r="K32" s="677"/>
      <c r="L32" s="677"/>
      <c r="M32" s="677"/>
    </row>
    <row r="33" spans="1:14" ht="33.75" customHeight="1" x14ac:dyDescent="0.3">
      <c r="D33" s="95">
        <v>4</v>
      </c>
      <c r="E33" s="82" t="s">
        <v>197</v>
      </c>
      <c r="F33" s="589" t="s">
        <v>3148</v>
      </c>
      <c r="G33" s="591" t="s">
        <v>2777</v>
      </c>
      <c r="H33" s="589" t="s">
        <v>3139</v>
      </c>
      <c r="I33" s="591" t="s">
        <v>2783</v>
      </c>
      <c r="J33" s="589" t="s">
        <v>3149</v>
      </c>
      <c r="K33" s="591" t="s">
        <v>2784</v>
      </c>
      <c r="L33" s="589" t="s">
        <v>3142</v>
      </c>
      <c r="M33" s="591" t="s">
        <v>2785</v>
      </c>
    </row>
    <row r="34" spans="1:14" ht="33.75" customHeight="1" x14ac:dyDescent="0.3">
      <c r="D34" s="95">
        <v>5</v>
      </c>
      <c r="E34" s="79" t="s">
        <v>198</v>
      </c>
      <c r="F34" s="589" t="s">
        <v>3201</v>
      </c>
      <c r="G34" s="673"/>
      <c r="H34" s="674"/>
      <c r="I34" s="675"/>
      <c r="J34" s="589" t="s">
        <v>3310</v>
      </c>
      <c r="K34" s="673"/>
      <c r="L34" s="674"/>
      <c r="M34" s="675"/>
    </row>
    <row r="35" spans="1:14" ht="33.75" customHeight="1" x14ac:dyDescent="0.3">
      <c r="D35" s="95">
        <v>6</v>
      </c>
      <c r="E35" s="79" t="s">
        <v>199</v>
      </c>
      <c r="F35" s="589" t="s">
        <v>3201</v>
      </c>
      <c r="G35" s="673"/>
      <c r="H35" s="674"/>
      <c r="I35" s="675"/>
      <c r="J35" s="589" t="s">
        <v>3311</v>
      </c>
      <c r="K35" s="673"/>
      <c r="L35" s="674"/>
      <c r="M35" s="675"/>
    </row>
    <row r="36" spans="1:14" ht="33.75" customHeight="1" x14ac:dyDescent="0.3">
      <c r="D36" s="95">
        <v>7</v>
      </c>
      <c r="E36" s="82" t="s">
        <v>200</v>
      </c>
      <c r="F36" s="589" t="s">
        <v>3201</v>
      </c>
      <c r="G36" s="591" t="s">
        <v>2778</v>
      </c>
      <c r="H36" s="589" t="s">
        <v>3140</v>
      </c>
      <c r="I36" s="591" t="s">
        <v>2786</v>
      </c>
      <c r="J36" s="613" t="s">
        <v>3244</v>
      </c>
      <c r="K36" s="591" t="s">
        <v>2788</v>
      </c>
      <c r="L36" s="589" t="s">
        <v>3143</v>
      </c>
      <c r="M36" s="591" t="s">
        <v>2790</v>
      </c>
    </row>
    <row r="37" spans="1:14" ht="33.75" customHeight="1" x14ac:dyDescent="0.3">
      <c r="D37" s="95">
        <v>8</v>
      </c>
      <c r="E37" s="82" t="s">
        <v>201</v>
      </c>
      <c r="F37" s="589" t="s">
        <v>3201</v>
      </c>
      <c r="G37" s="591" t="s">
        <v>2779</v>
      </c>
      <c r="H37" s="589" t="s">
        <v>3145</v>
      </c>
      <c r="I37" s="591" t="s">
        <v>2787</v>
      </c>
      <c r="J37" s="613" t="s">
        <v>3245</v>
      </c>
      <c r="K37" s="591" t="s">
        <v>2789</v>
      </c>
      <c r="L37" s="589" t="s">
        <v>3144</v>
      </c>
      <c r="M37" s="591" t="s">
        <v>2791</v>
      </c>
    </row>
    <row r="38" spans="1:14" ht="33.75" customHeight="1" x14ac:dyDescent="0.3">
      <c r="D38" s="95">
        <v>9</v>
      </c>
      <c r="E38" s="82" t="s">
        <v>202</v>
      </c>
      <c r="F38" s="593" t="s">
        <v>3185</v>
      </c>
      <c r="G38" s="591" t="s">
        <v>3184</v>
      </c>
      <c r="H38" s="619" t="s">
        <v>3178</v>
      </c>
      <c r="I38" s="591" t="s">
        <v>3179</v>
      </c>
      <c r="J38" s="593" t="s">
        <v>3186</v>
      </c>
      <c r="K38" s="591" t="s">
        <v>3187</v>
      </c>
      <c r="L38" s="619" t="s">
        <v>3180</v>
      </c>
      <c r="M38" s="591" t="s">
        <v>3181</v>
      </c>
    </row>
    <row r="39" spans="1:14" ht="33.75" customHeight="1" x14ac:dyDescent="0.3">
      <c r="D39" s="95">
        <v>10</v>
      </c>
      <c r="E39" s="82" t="s">
        <v>203</v>
      </c>
      <c r="F39" s="589" t="s">
        <v>3202</v>
      </c>
      <c r="G39" s="673"/>
      <c r="H39" s="674"/>
      <c r="I39" s="675"/>
      <c r="J39" s="589" t="s">
        <v>3202</v>
      </c>
      <c r="K39" s="689"/>
      <c r="L39" s="690"/>
      <c r="M39" s="691"/>
    </row>
    <row r="40" spans="1:14" ht="33.75" customHeight="1" x14ac:dyDescent="0.3">
      <c r="D40" s="95">
        <v>11</v>
      </c>
      <c r="E40" s="82" t="s">
        <v>204</v>
      </c>
      <c r="F40" s="593" t="s">
        <v>3183</v>
      </c>
      <c r="G40" s="673"/>
      <c r="H40" s="674"/>
      <c r="I40" s="675"/>
      <c r="J40" s="593" t="s">
        <v>3182</v>
      </c>
      <c r="K40" s="692"/>
      <c r="L40" s="693"/>
      <c r="M40" s="694"/>
    </row>
    <row r="41" spans="1:14" ht="25.5" customHeight="1" x14ac:dyDescent="0.3">
      <c r="D41" s="98"/>
      <c r="E41" s="99"/>
      <c r="F41" s="100"/>
      <c r="G41" s="101"/>
      <c r="H41" s="101"/>
      <c r="I41" s="101"/>
      <c r="J41" s="100"/>
      <c r="K41" s="101"/>
      <c r="L41" s="101"/>
      <c r="M41" s="101"/>
      <c r="N41" s="102"/>
    </row>
    <row r="42" spans="1:14" x14ac:dyDescent="0.3">
      <c r="A42" s="83"/>
    </row>
    <row r="43" spans="1:14" ht="17.25" x14ac:dyDescent="0.3">
      <c r="A43" s="3"/>
      <c r="D43" s="74"/>
      <c r="E43" s="451" t="s">
        <v>2172</v>
      </c>
    </row>
    <row r="44" spans="1:14" x14ac:dyDescent="0.3">
      <c r="E44" s="19" t="s">
        <v>2173</v>
      </c>
    </row>
  </sheetData>
  <sheetProtection formatColumns="0"/>
  <mergeCells count="31">
    <mergeCell ref="G39:I39"/>
    <mergeCell ref="G40:I40"/>
    <mergeCell ref="K39:M39"/>
    <mergeCell ref="K40:M40"/>
    <mergeCell ref="D8:I9"/>
    <mergeCell ref="G13:G14"/>
    <mergeCell ref="F13:F14"/>
    <mergeCell ref="D13:E14"/>
    <mergeCell ref="G35:I35"/>
    <mergeCell ref="D15:E15"/>
    <mergeCell ref="D23:E25"/>
    <mergeCell ref="D26:E27"/>
    <mergeCell ref="D11:M12"/>
    <mergeCell ref="D21:M22"/>
    <mergeCell ref="D32:E32"/>
    <mergeCell ref="D28:E28"/>
    <mergeCell ref="J23:M24"/>
    <mergeCell ref="J25:K25"/>
    <mergeCell ref="L25:M25"/>
    <mergeCell ref="F25:G25"/>
    <mergeCell ref="H25:I25"/>
    <mergeCell ref="F23:I24"/>
    <mergeCell ref="K35:M35"/>
    <mergeCell ref="F32:M32"/>
    <mergeCell ref="G30:I30"/>
    <mergeCell ref="G31:I31"/>
    <mergeCell ref="F28:M28"/>
    <mergeCell ref="K34:M34"/>
    <mergeCell ref="K30:M30"/>
    <mergeCell ref="K31:M31"/>
    <mergeCell ref="G34:I34"/>
  </mergeCells>
  <conditionalFormatting sqref="F40:K40 F28:M39 F16:G19">
    <cfRule type="expression" dxfId="244" priority="2">
      <formula>ISNUMBER(F16)</formula>
    </cfRule>
  </conditionalFormatting>
  <dataValidations count="29">
    <dataValidation type="decimal" operator="equal" allowBlank="1" showInputMessage="1" showErrorMessage="1" errorTitle="Error" error="One-Year SCR must be equal to the Post diversification Total" sqref="F16" xr:uid="{00000000-0002-0000-0700-000000000000}">
      <formula1>F40</formula1>
    </dataValidation>
    <dataValidation operator="equal" allowBlank="1" showInputMessage="1" showErrorMessage="1" errorTitle="Error" error="Ultimate SCR must be equal to the Post diversification Total" sqref="G16" xr:uid="{00000000-0002-0000-0700-000001000000}"/>
    <dataValidation operator="equal" allowBlank="1" showInputMessage="1" showErrorMessage="1" errorTitle="Error" error="One-Year SCR must be equal to the Post diversification Total" sqref="J13" xr:uid="{00000000-0002-0000-0700-000002000000}"/>
    <dataValidation type="decimal" operator="lessThanOrEqual" allowBlank="1" showInputMessage="1" showErrorMessage="1" errorTitle="Error" error="One-Year Pre diversification Insurance Risk Total must be less than or equal to the sum of the Premium Risk and Reserve Risk splits" sqref="F29" xr:uid="{00000000-0002-0000-0700-000003000000}">
      <formula1>SUM(F30:F31)</formula1>
    </dataValidation>
    <dataValidation type="decimal" operator="lessThanOrEqual" allowBlank="1" showInputMessage="1" showErrorMessage="1" errorTitle="Error" error="One-Year Diversification Credit Between Risk Categories must be zero or less" sqref="F39" xr:uid="{00000000-0002-0000-0700-000004000000}">
      <formula1>0</formula1>
    </dataValidation>
    <dataValidation type="decimal" errorStyle="warning" operator="greaterThanOrEqual" allowBlank="1" showInputMessage="1" showErrorMessage="1" errorTitle="Warning" error="One-Year Pre diversification Premium Risk should normally be zero or more" sqref="F30" xr:uid="{00000000-0002-0000-0700-000005000000}">
      <formula1>0</formula1>
    </dataValidation>
    <dataValidation type="decimal" errorStyle="warning" operator="greaterThanOrEqual" allowBlank="1" showInputMessage="1" showErrorMessage="1" errorTitle="Warning" error="One-Year Pre diversification Reserve Risk should normally be zero or more" sqref="F31" xr:uid="{00000000-0002-0000-0700-000006000000}">
      <formula1>0</formula1>
    </dataValidation>
    <dataValidation type="decimal" operator="lessThanOrEqual" allowBlank="1" showInputMessage="1" showErrorMessage="1" errorTitle="Error" error="One-Year Pre diversification Credit Risk Total must be less than or equal to the sum of the Reinsurance Credit Risk and Other Credit Risk splits" sqref="F33" xr:uid="{00000000-0002-0000-0700-000007000000}">
      <formula1>SUM(F34:F35)</formula1>
    </dataValidation>
    <dataValidation type="decimal" errorStyle="warning" operator="greaterThanOrEqual" allowBlank="1" showInputMessage="1" showErrorMessage="1" errorTitle="Warning" error="One-Year Pre diversification Reinsurance Credit Risk should normally be zero or more" sqref="F34" xr:uid="{00000000-0002-0000-0700-000008000000}">
      <formula1>0</formula1>
    </dataValidation>
    <dataValidation type="decimal" errorStyle="warning" operator="greaterThanOrEqual" allowBlank="1" showInputMessage="1" showErrorMessage="1" errorTitle="Warning" error="One-Year Pre diversification Other Credit Risk should normally be zero or more" sqref="F35" xr:uid="{00000000-0002-0000-0700-000009000000}">
      <formula1>0</formula1>
    </dataValidation>
    <dataValidation type="decimal" errorStyle="warning" operator="greaterThanOrEqual" allowBlank="1" showInputMessage="1" showErrorMessage="1" errorTitle="Warning" error="One-Year Pre diversification Market Risk should normally be zero or more" sqref="F36" xr:uid="{00000000-0002-0000-0700-00000A000000}">
      <formula1>0</formula1>
    </dataValidation>
    <dataValidation type="decimal" errorStyle="warning" operator="greaterThanOrEqual" allowBlank="1" showInputMessage="1" showErrorMessage="1" errorTitle="Warning" error="One-Year Pre diversification Operational Risk should normally be zero or more" sqref="F37" xr:uid="{00000000-0002-0000-0700-00000B000000}">
      <formula1>0</formula1>
    </dataValidation>
    <dataValidation errorStyle="warning" operator="lessThanOrEqual" allowBlank="1" showInputMessage="1" showErrorMessage="1" errorTitle="Warning" error="One-Year Post diversification Insurance Risk Total value should normally be less than or equal to the equivalent Pre diversification value" sqref="H29" xr:uid="{00000000-0002-0000-0700-00000C000000}"/>
    <dataValidation errorStyle="warning" operator="lessThanOrEqual" allowBlank="1" showInputMessage="1" showErrorMessage="1" errorTitle="Warning" error="One-Year Post diversification Credit Risk Total value should normally be less than or equal to the equivalent Pre diversification value" sqref="H33" xr:uid="{00000000-0002-0000-0700-00000D000000}"/>
    <dataValidation type="decimal" errorStyle="warning" operator="lessThanOrEqual" allowBlank="1" showInputMessage="1" showErrorMessage="1" errorTitle="Warning" error="One-Year Post diversification Market Risk value should normally be less than or equal to the equivalent Pre diversification value" sqref="H36" xr:uid="{00000000-0002-0000-0700-00000E000000}">
      <formula1>F36</formula1>
    </dataValidation>
    <dataValidation type="decimal" errorStyle="warning" operator="lessThanOrEqual" allowBlank="1" showInputMessage="1" showErrorMessage="1" errorTitle="Warning" error="One-Year Post diversification Operational Risk value should normally be less than or equal to the equivalent Pre diversification value" sqref="H37" xr:uid="{00000000-0002-0000-0700-00000F000000}">
      <formula1>F37</formula1>
    </dataValidation>
    <dataValidation operator="lessThanOrEqual" allowBlank="1" showInputMessage="1" showErrorMessage="1" errorTitle="Error" error="Ultimate Pre diversification Insurance Risk total must be less than or equal to the sum of the Premium Risk and Reserve Risk splits" sqref="J29" xr:uid="{00000000-0002-0000-0700-000010000000}"/>
    <dataValidation type="decimal" operator="lessThanOrEqual" allowBlank="1" showInputMessage="1" showErrorMessage="1" errorTitle="Error" error="Ultimate Diversification Credit Between Risk Categories must be zero or less" sqref="J39" xr:uid="{00000000-0002-0000-0700-000011000000}">
      <formula1>0</formula1>
    </dataValidation>
    <dataValidation type="decimal" operator="lessThanOrEqual" allowBlank="1" showInputMessage="1" showErrorMessage="1" errorTitle="Error" error="Ultimate Pre diversification Credit Risk Total value must be less than or equal to the sum of the Reinsurance Credit Risk and Other Credit Risk splits" sqref="J33" xr:uid="{00000000-0002-0000-0700-000014000000}">
      <formula1>SUM(J34:J35)</formula1>
    </dataValidation>
    <dataValidation type="decimal" errorStyle="warning" operator="greaterThanOrEqual" allowBlank="1" showInputMessage="1" showErrorMessage="1" errorTitle="Warning" error="Ultimate Pre diversification Reinsurance Credit Risk should normally be zero or more" sqref="J34:J35 J30:J31" xr:uid="{00000000-0002-0000-0700-000015000000}">
      <formula1>0</formula1>
    </dataValidation>
    <dataValidation type="decimal" errorStyle="warning" operator="greaterThanOrEqual" allowBlank="1" showInputMessage="1" showErrorMessage="1" errorTitle="Warning" error="Ultimate Pre diversification Market Risk should normally be zero or more" sqref="J36" xr:uid="{00000000-0002-0000-0700-000017000000}">
      <formula1>0</formula1>
    </dataValidation>
    <dataValidation type="decimal" errorStyle="warning" operator="greaterThanOrEqual" allowBlank="1" showInputMessage="1" showErrorMessage="1" errorTitle="Warning" error="Ultimate Pre diversification Operational Risk should normally be zero or more" sqref="J37" xr:uid="{00000000-0002-0000-0700-000018000000}">
      <formula1>0</formula1>
    </dataValidation>
    <dataValidation errorStyle="warning" operator="lessThanOrEqual" allowBlank="1" showInputMessage="1" showErrorMessage="1" errorTitle="Warning" error="Ultimate Post diversification Insurance Risk Total value should normally be less than or equal to the equivalent Pre diversification value and greater than or equal to the equivalent One-Year value" sqref="L29" xr:uid="{00000000-0002-0000-0700-000019000000}"/>
    <dataValidation errorStyle="warning" allowBlank="1" showInputMessage="1" showErrorMessage="1" errorTitle="Warning" error="Ultimate Post diversification Credit Risk Total value should normally be less than or equal to the equivalent Pre diversification value and greater than or equal to the equivalent One-Year value" sqref="L33" xr:uid="{00000000-0002-0000-0700-00001C000000}"/>
    <dataValidation type="custom" errorStyle="warning" allowBlank="1" showInputMessage="1" showErrorMessage="1" errorTitle="Warning" error="Ultimate Post diversification Market Risk should normally be less than or equal to the equivalent Pre diversification value and greater than or equal to the equivalent One-Year value" sqref="L36" xr:uid="{00000000-0002-0000-0700-00001D000000}">
      <formula1>AND(L36&lt;=J36,L36&gt;=H36)</formula1>
    </dataValidation>
    <dataValidation type="custom" errorStyle="warning" allowBlank="1" showInputMessage="1" showErrorMessage="1" errorTitle="Warning" error="Ultimate Post diversification Operational Risk should normally be less than or equal to the equivalent Pre diversification value greater than or equal to the equivalent One-Year value" sqref="L37" xr:uid="{00000000-0002-0000-0700-00001E000000}">
      <formula1>AND(L37&lt;=J37,L37&gt;=H37)</formula1>
    </dataValidation>
    <dataValidation type="decimal" operator="equal" allowBlank="1" showInputMessage="1" showErrorMessage="1" errorTitle="Error" error="One-Year Diversified Total must be equal to the sum total of the Post diversification values" sqref="F41" xr:uid="{00000000-0002-0000-0700-00001F000000}">
      <formula1>H39</formula1>
    </dataValidation>
    <dataValidation type="decimal" operator="equal" allowBlank="1" showInputMessage="1" showErrorMessage="1" errorTitle="Error" error="Ultimate Diversified Total must equal the sum total of the Post diversification Risk Categories" sqref="J40:J41" xr:uid="{00000000-0002-0000-0700-000020000000}">
      <formula1>L38</formula1>
    </dataValidation>
    <dataValidation operator="equal" allowBlank="1" showInputMessage="1" showErrorMessage="1" errorTitle="Error" error="One-Year Diversified Total must be equal to the sum total of the Post diversification values" sqref="F40" xr:uid="{00000000-0002-0000-0700-000023000000}"/>
  </dataValidations>
  <pageMargins left="0.70866141732283472" right="0.70866141732283472" top="0.74803149606299213" bottom="0.74803149606299213" header="0.31496062992125984" footer="0.31496062992125984"/>
  <pageSetup paperSize="9" scale="48" orientation="landscape" verticalDpi="90" r:id="rId1"/>
  <headerFooter scaleWithDoc="0">
    <oddHeader>&amp;R&amp;F</oddHeader>
    <oddFooter>&amp;L&amp;D &amp;T&amp;C&amp;1#&amp;"Calibri,Regular"&amp;10 Classification: Confidential&amp;RPage &amp;P of &amp;N</oddFooter>
  </headerFooter>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53</vt:i4>
      </vt:variant>
      <vt:variant>
        <vt:lpstr>Named Ranges</vt:lpstr>
      </vt:variant>
      <vt:variant>
        <vt:i4>76</vt:i4>
      </vt:variant>
    </vt:vector>
  </HeadingPairs>
  <TitlesOfParts>
    <vt:vector size="129" baseType="lpstr">
      <vt:lpstr>adjustmentSheet</vt:lpstr>
      <vt:lpstr>RS_ValueSource</vt:lpstr>
      <vt:lpstr>Home</vt:lpstr>
      <vt:lpstr>Key</vt:lpstr>
      <vt:lpstr>LCR Notes</vt:lpstr>
      <vt:lpstr>010</vt:lpstr>
      <vt:lpstr>012</vt:lpstr>
      <vt:lpstr>012 Validations</vt:lpstr>
      <vt:lpstr>309</vt:lpstr>
      <vt:lpstr>309 Validations</vt:lpstr>
      <vt:lpstr>310</vt:lpstr>
      <vt:lpstr>310 Validations</vt:lpstr>
      <vt:lpstr>311</vt:lpstr>
      <vt:lpstr>311 Validations</vt:lpstr>
      <vt:lpstr>312</vt:lpstr>
      <vt:lpstr>312 Validations</vt:lpstr>
      <vt:lpstr>313</vt:lpstr>
      <vt:lpstr>313 Validations</vt:lpstr>
      <vt:lpstr>314</vt:lpstr>
      <vt:lpstr>314 Validations</vt:lpstr>
      <vt:lpstr>Supp Q Notes 400 - 571</vt:lpstr>
      <vt:lpstr>400</vt:lpstr>
      <vt:lpstr>400 Validations</vt:lpstr>
      <vt:lpstr>500</vt:lpstr>
      <vt:lpstr>500 Validations</vt:lpstr>
      <vt:lpstr>501</vt:lpstr>
      <vt:lpstr>502</vt:lpstr>
      <vt:lpstr>502 Validations</vt:lpstr>
      <vt:lpstr>503</vt:lpstr>
      <vt:lpstr>510</vt:lpstr>
      <vt:lpstr>510 Validations</vt:lpstr>
      <vt:lpstr>511</vt:lpstr>
      <vt:lpstr>520</vt:lpstr>
      <vt:lpstr>520 Validations</vt:lpstr>
      <vt:lpstr>521</vt:lpstr>
      <vt:lpstr>ChartData</vt:lpstr>
      <vt:lpstr>530</vt:lpstr>
      <vt:lpstr>530 Validations</vt:lpstr>
      <vt:lpstr>531</vt:lpstr>
      <vt:lpstr>531 Validations</vt:lpstr>
      <vt:lpstr>540</vt:lpstr>
      <vt:lpstr>541</vt:lpstr>
      <vt:lpstr>550</vt:lpstr>
      <vt:lpstr>550 Validations</vt:lpstr>
      <vt:lpstr>560</vt:lpstr>
      <vt:lpstr>560 Validations</vt:lpstr>
      <vt:lpstr>561</vt:lpstr>
      <vt:lpstr>562</vt:lpstr>
      <vt:lpstr>562 Validations</vt:lpstr>
      <vt:lpstr>570</vt:lpstr>
      <vt:lpstr>570 Validations</vt:lpstr>
      <vt:lpstr>571</vt:lpstr>
      <vt:lpstr>600</vt:lpstr>
      <vt:lpstr>'010'!Print_Area</vt:lpstr>
      <vt:lpstr>'012'!Print_Area</vt:lpstr>
      <vt:lpstr>'012 Validations'!Print_Area</vt:lpstr>
      <vt:lpstr>'309'!Print_Area</vt:lpstr>
      <vt:lpstr>'309 Validations'!Print_Area</vt:lpstr>
      <vt:lpstr>'310'!Print_Area</vt:lpstr>
      <vt:lpstr>'310 Validations'!Print_Area</vt:lpstr>
      <vt:lpstr>'311'!Print_Area</vt:lpstr>
      <vt:lpstr>'311 Validations'!Print_Area</vt:lpstr>
      <vt:lpstr>'312'!Print_Area</vt:lpstr>
      <vt:lpstr>'312 Validations'!Print_Area</vt:lpstr>
      <vt:lpstr>'313'!Print_Area</vt:lpstr>
      <vt:lpstr>'313 Validations'!Print_Area</vt:lpstr>
      <vt:lpstr>'314'!Print_Area</vt:lpstr>
      <vt:lpstr>'314 Validations'!Print_Area</vt:lpstr>
      <vt:lpstr>'400'!Print_Area</vt:lpstr>
      <vt:lpstr>'400 Validations'!Print_Area</vt:lpstr>
      <vt:lpstr>'500'!Print_Area</vt:lpstr>
      <vt:lpstr>'500 Validations'!Print_Area</vt:lpstr>
      <vt:lpstr>'501'!Print_Area</vt:lpstr>
      <vt:lpstr>'502'!Print_Area</vt:lpstr>
      <vt:lpstr>'502 Validations'!Print_Area</vt:lpstr>
      <vt:lpstr>'503'!Print_Area</vt:lpstr>
      <vt:lpstr>'510'!Print_Area</vt:lpstr>
      <vt:lpstr>'510 Validations'!Print_Area</vt:lpstr>
      <vt:lpstr>'520'!Print_Area</vt:lpstr>
      <vt:lpstr>'520 Validations'!Print_Area</vt:lpstr>
      <vt:lpstr>'530'!Print_Area</vt:lpstr>
      <vt:lpstr>'530 Validations'!Print_Area</vt:lpstr>
      <vt:lpstr>'531'!Print_Area</vt:lpstr>
      <vt:lpstr>'531 Validations'!Print_Area</vt:lpstr>
      <vt:lpstr>'540'!Print_Area</vt:lpstr>
      <vt:lpstr>'541'!Print_Area</vt:lpstr>
      <vt:lpstr>'550'!Print_Area</vt:lpstr>
      <vt:lpstr>'550 Validations'!Print_Area</vt:lpstr>
      <vt:lpstr>'560'!Print_Area</vt:lpstr>
      <vt:lpstr>'560 Validations'!Print_Area</vt:lpstr>
      <vt:lpstr>'561'!Print_Area</vt:lpstr>
      <vt:lpstr>'562'!Print_Area</vt:lpstr>
      <vt:lpstr>'562 Validations'!Print_Area</vt:lpstr>
      <vt:lpstr>'570 Validations'!Print_Area</vt:lpstr>
      <vt:lpstr>'571'!Print_Area</vt:lpstr>
      <vt:lpstr>'600'!Print_Area</vt:lpstr>
      <vt:lpstr>Key!Print_Area</vt:lpstr>
      <vt:lpstr>'LCR Notes'!Print_Area</vt:lpstr>
      <vt:lpstr>'Supp Q Notes 400 - 571'!Print_Area</vt:lpstr>
      <vt:lpstr>'012'!Print_Titles</vt:lpstr>
      <vt:lpstr>'012 Validations'!Print_Titles</vt:lpstr>
      <vt:lpstr>'309 Validations'!Print_Titles</vt:lpstr>
      <vt:lpstr>'310 Validations'!Print_Titles</vt:lpstr>
      <vt:lpstr>'311 Validations'!Print_Titles</vt:lpstr>
      <vt:lpstr>'312 Validations'!Print_Titles</vt:lpstr>
      <vt:lpstr>'313 Validations'!Print_Titles</vt:lpstr>
      <vt:lpstr>'314 Validations'!Print_Titles</vt:lpstr>
      <vt:lpstr>'400'!Print_Titles</vt:lpstr>
      <vt:lpstr>'400 Validations'!Print_Titles</vt:lpstr>
      <vt:lpstr>'500'!Print_Titles</vt:lpstr>
      <vt:lpstr>'500 Validations'!Print_Titles</vt:lpstr>
      <vt:lpstr>'501'!Print_Titles</vt:lpstr>
      <vt:lpstr>'502'!Print_Titles</vt:lpstr>
      <vt:lpstr>'502 Validations'!Print_Titles</vt:lpstr>
      <vt:lpstr>'503'!Print_Titles</vt:lpstr>
      <vt:lpstr>'510'!Print_Titles</vt:lpstr>
      <vt:lpstr>'510 Validations'!Print_Titles</vt:lpstr>
      <vt:lpstr>'511'!Print_Titles</vt:lpstr>
      <vt:lpstr>'520'!Print_Titles</vt:lpstr>
      <vt:lpstr>'520 Validations'!Print_Titles</vt:lpstr>
      <vt:lpstr>'521'!Print_Titles</vt:lpstr>
      <vt:lpstr>'530'!Print_Titles</vt:lpstr>
      <vt:lpstr>'531 Validations'!Print_Titles</vt:lpstr>
      <vt:lpstr>'540'!Print_Titles</vt:lpstr>
      <vt:lpstr>'550'!Print_Titles</vt:lpstr>
      <vt:lpstr>'570'!Print_Titles</vt:lpstr>
      <vt:lpstr>'571'!Print_Titles</vt:lpstr>
      <vt:lpstr>'600'!Print_Titles</vt:lpstr>
      <vt:lpstr>'LCR 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Dillon, Alan</dc:creator>
  <cp:lastModifiedBy>Varnavides, Philip</cp:lastModifiedBy>
  <cp:lastPrinted>2019-08-16T10:59:42Z</cp:lastPrinted>
  <dcterms:created xsi:type="dcterms:W3CDTF">2018-06-17T11:26:37Z</dcterms:created>
  <dcterms:modified xsi:type="dcterms:W3CDTF">2019-09-03T15:19:25Z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3b4ac1b-ad46-41e5-bbef-cfcc59b99d32_Enabled">
    <vt:lpwstr>True</vt:lpwstr>
  </property>
  <property fmtid="{D5CDD505-2E9C-101B-9397-08002B2CF9AE}" pid="3" name="MSIP_Label_b3b4ac1b-ad46-41e5-bbef-cfcc59b99d32_SiteId">
    <vt:lpwstr>8df4b91e-bf72-411d-9902-5ecc8f1e6c11</vt:lpwstr>
  </property>
  <property fmtid="{D5CDD505-2E9C-101B-9397-08002B2CF9AE}" pid="4" name="MSIP_Label_b3b4ac1b-ad46-41e5-bbef-cfcc59b99d32_Owner">
    <vt:lpwstr>PatelV@lloyds.com</vt:lpwstr>
  </property>
  <property fmtid="{D5CDD505-2E9C-101B-9397-08002B2CF9AE}" pid="5" name="MSIP_Label_b3b4ac1b-ad46-41e5-bbef-cfcc59b99d32_SetDate">
    <vt:lpwstr>2019-05-02T09:46:06.2994799Z</vt:lpwstr>
  </property>
  <property fmtid="{D5CDD505-2E9C-101B-9397-08002B2CF9AE}" pid="6" name="MSIP_Label_b3b4ac1b-ad46-41e5-bbef-cfcc59b99d32_Name">
    <vt:lpwstr>Confidential</vt:lpwstr>
  </property>
  <property fmtid="{D5CDD505-2E9C-101B-9397-08002B2CF9AE}" pid="7" name="MSIP_Label_b3b4ac1b-ad46-41e5-bbef-cfcc59b99d32_Application">
    <vt:lpwstr>Microsoft Azure Information Protection</vt:lpwstr>
  </property>
  <property fmtid="{D5CDD505-2E9C-101B-9397-08002B2CF9AE}" pid="8" name="MSIP_Label_b3b4ac1b-ad46-41e5-bbef-cfcc59b99d32_Extended_MSFT_Method">
    <vt:lpwstr>Automatic</vt:lpwstr>
  </property>
  <property fmtid="{D5CDD505-2E9C-101B-9397-08002B2CF9AE}" pid="9" name="Sensitivity">
    <vt:lpwstr>Confidential</vt:lpwstr>
  </property>
</Properties>
</file>